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24226"/>
  <mc:AlternateContent>
    <mc:Choice Requires="x15">
      <x15ac:absPath xmlns:x15ac="http://schemas.microsoft.com/office/spreadsheetml/2010/11/ac" url="C:\Users\User\Downloads\"/>
    </mc:Choice>
  </mc:AlternateContent>
  <bookViews>
    <workbookView xWindow="0" yWindow="0" windowWidth="23040" windowHeight="9192" tabRatio="558"/>
  </bookViews>
  <sheets>
    <sheet name="tpt" sheetId="167" r:id="rId1"/>
    <sheet name="Р допа" sheetId="172" r:id="rId2"/>
    <sheet name="Убытки" sheetId="173" state="hidden" r:id="rId3"/>
    <sheet name="Тариф" sheetId="168" state="hidden" r:id="rId4"/>
    <sheet name="ОКЭД" sheetId="170" state="hidden" r:id="rId5"/>
    <sheet name="Справочник по клас-м проф риска" sheetId="169" state="hidden" r:id="rId6"/>
    <sheet name="данные" sheetId="175" r:id="rId7"/>
    <sheet name="Лист1" sheetId="171" r:id="rId8"/>
  </sheets>
  <definedNames>
    <definedName name="_xlnm._FilterDatabase" localSheetId="4" hidden="1">ОКЭД!$A$1:$I$1091</definedName>
    <definedName name="OLE_LINK2" localSheetId="0">tpt!#REF!</definedName>
    <definedName name="_xlnm.Print_Area" localSheetId="0">tpt!$A$57:$M$123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4" i="171" l="1"/>
  <c r="Q215" i="171" s="1"/>
  <c r="Q213" i="171"/>
  <c r="H158" i="171"/>
  <c r="H157" i="171"/>
  <c r="J156" i="171"/>
  <c r="I156" i="171"/>
  <c r="H156" i="171"/>
  <c r="G155" i="171"/>
  <c r="Q135" i="171"/>
  <c r="Q133" i="171"/>
  <c r="Q134" i="171" s="1"/>
  <c r="Q132" i="171"/>
  <c r="P130" i="171"/>
  <c r="P131" i="171" s="1"/>
  <c r="U129" i="171"/>
  <c r="O129" i="171"/>
  <c r="C126" i="171"/>
  <c r="C108" i="171"/>
  <c r="C107" i="171"/>
  <c r="C106" i="171"/>
  <c r="C105" i="171"/>
  <c r="C104" i="171"/>
  <c r="A16" i="171"/>
  <c r="A11" i="171"/>
  <c r="A10" i="171"/>
  <c r="B8" i="171"/>
  <c r="A6" i="171"/>
  <c r="A5" i="171"/>
  <c r="A4" i="171"/>
  <c r="AC91" i="175"/>
  <c r="S91" i="175"/>
  <c r="Q91" i="175"/>
  <c r="U91" i="175" s="1"/>
  <c r="V91" i="175" s="1"/>
  <c r="F91" i="175"/>
  <c r="E91" i="175"/>
  <c r="AA90" i="175"/>
  <c r="AE90" i="175" s="1"/>
  <c r="AF90" i="175" s="1"/>
  <c r="U90" i="175"/>
  <c r="V90" i="175" s="1"/>
  <c r="Q90" i="175"/>
  <c r="E90" i="175"/>
  <c r="AA89" i="175"/>
  <c r="AE89" i="175" s="1"/>
  <c r="AF89" i="175" s="1"/>
  <c r="Q89" i="175"/>
  <c r="U89" i="175" s="1"/>
  <c r="V89" i="175" s="1"/>
  <c r="E89" i="175"/>
  <c r="AA88" i="175"/>
  <c r="AE88" i="175" s="1"/>
  <c r="AF88" i="175" s="1"/>
  <c r="V88" i="175"/>
  <c r="U88" i="175"/>
  <c r="Q88" i="175"/>
  <c r="E88" i="175"/>
  <c r="D88" i="175"/>
  <c r="J88" i="175" s="1"/>
  <c r="AA87" i="175"/>
  <c r="AE87" i="175" s="1"/>
  <c r="AF87" i="175" s="1"/>
  <c r="Q87" i="175"/>
  <c r="U87" i="175" s="1"/>
  <c r="V87" i="175" s="1"/>
  <c r="J87" i="175"/>
  <c r="E87" i="175"/>
  <c r="AF86" i="175"/>
  <c r="AA86" i="175"/>
  <c r="AE86" i="175" s="1"/>
  <c r="Q86" i="175"/>
  <c r="U86" i="175" s="1"/>
  <c r="V86" i="175" s="1"/>
  <c r="J86" i="175"/>
  <c r="H86" i="175"/>
  <c r="I86" i="175" s="1"/>
  <c r="E86" i="175"/>
  <c r="D86" i="175"/>
  <c r="AE85" i="175"/>
  <c r="AF85" i="175" s="1"/>
  <c r="AA85" i="175"/>
  <c r="Q85" i="175"/>
  <c r="U85" i="175" s="1"/>
  <c r="V85" i="175" s="1"/>
  <c r="J85" i="175"/>
  <c r="E85" i="175"/>
  <c r="H85" i="175" s="1"/>
  <c r="I85" i="175" s="1"/>
  <c r="AA84" i="175"/>
  <c r="AE84" i="175" s="1"/>
  <c r="AF84" i="175" s="1"/>
  <c r="U84" i="175"/>
  <c r="V84" i="175" s="1"/>
  <c r="Q84" i="175"/>
  <c r="E84" i="175"/>
  <c r="D84" i="175"/>
  <c r="J84" i="175" s="1"/>
  <c r="AE83" i="175"/>
  <c r="AF83" i="175" s="1"/>
  <c r="AA83" i="175"/>
  <c r="Q83" i="175"/>
  <c r="U83" i="175" s="1"/>
  <c r="V83" i="175" s="1"/>
  <c r="J83" i="175"/>
  <c r="I83" i="175"/>
  <c r="E83" i="175"/>
  <c r="AA82" i="175"/>
  <c r="AE82" i="175" s="1"/>
  <c r="AF82" i="175" s="1"/>
  <c r="U82" i="175"/>
  <c r="V82" i="175" s="1"/>
  <c r="Q82" i="175"/>
  <c r="H82" i="175"/>
  <c r="I82" i="175" s="1"/>
  <c r="E82" i="175"/>
  <c r="D82" i="175"/>
  <c r="J82" i="175" s="1"/>
  <c r="AF81" i="175"/>
  <c r="AE81" i="175"/>
  <c r="AA81" i="175"/>
  <c r="Q81" i="175"/>
  <c r="U81" i="175" s="1"/>
  <c r="V81" i="175" s="1"/>
  <c r="E81" i="175"/>
  <c r="AA80" i="175"/>
  <c r="AE80" i="175" s="1"/>
  <c r="AF80" i="175" s="1"/>
  <c r="U80" i="175"/>
  <c r="V80" i="175" s="1"/>
  <c r="Q80" i="175"/>
  <c r="E80" i="175"/>
  <c r="AE79" i="175"/>
  <c r="AF79" i="175" s="1"/>
  <c r="AA79" i="175"/>
  <c r="Q79" i="175"/>
  <c r="U79" i="175" s="1"/>
  <c r="V79" i="175" s="1"/>
  <c r="E79" i="175"/>
  <c r="AA78" i="175"/>
  <c r="AE78" i="175" s="1"/>
  <c r="AF78" i="175" s="1"/>
  <c r="U78" i="175"/>
  <c r="V78" i="175" s="1"/>
  <c r="Q78" i="175"/>
  <c r="E78" i="175"/>
  <c r="AA77" i="175"/>
  <c r="AE77" i="175" s="1"/>
  <c r="AF77" i="175" s="1"/>
  <c r="U77" i="175"/>
  <c r="V77" i="175" s="1"/>
  <c r="Q77" i="175"/>
  <c r="E77" i="175"/>
  <c r="AE76" i="175"/>
  <c r="AF76" i="175" s="1"/>
  <c r="AA76" i="175"/>
  <c r="V76" i="175"/>
  <c r="U76" i="175"/>
  <c r="Q76" i="175"/>
  <c r="E76" i="175"/>
  <c r="D76" i="175"/>
  <c r="J76" i="175" s="1"/>
  <c r="AA75" i="175"/>
  <c r="AE75" i="175" s="1"/>
  <c r="AF75" i="175" s="1"/>
  <c r="Q75" i="175"/>
  <c r="J75" i="175" s="1"/>
  <c r="I75" i="175"/>
  <c r="E75" i="175"/>
  <c r="AA74" i="175"/>
  <c r="AE74" i="175" s="1"/>
  <c r="AF74" i="175" s="1"/>
  <c r="Q74" i="175"/>
  <c r="U74" i="175" s="1"/>
  <c r="V74" i="175" s="1"/>
  <c r="J74" i="175"/>
  <c r="H74" i="175"/>
  <c r="I74" i="175" s="1"/>
  <c r="E74" i="175"/>
  <c r="D74" i="175"/>
  <c r="AE73" i="175"/>
  <c r="AF73" i="175" s="1"/>
  <c r="AA73" i="175"/>
  <c r="Q73" i="175"/>
  <c r="U73" i="175" s="1"/>
  <c r="V73" i="175" s="1"/>
  <c r="H73" i="175"/>
  <c r="I73" i="175" s="1"/>
  <c r="E73" i="175"/>
  <c r="AA72" i="175"/>
  <c r="AE72" i="175" s="1"/>
  <c r="AF72" i="175" s="1"/>
  <c r="U72" i="175"/>
  <c r="V72" i="175" s="1"/>
  <c r="Q72" i="175"/>
  <c r="E72" i="175"/>
  <c r="D72" i="175"/>
  <c r="J72" i="175" s="1"/>
  <c r="AE71" i="175"/>
  <c r="AF71" i="175" s="1"/>
  <c r="AA71" i="175"/>
  <c r="V71" i="175"/>
  <c r="Q71" i="175"/>
  <c r="U71" i="175" s="1"/>
  <c r="J71" i="175"/>
  <c r="E71" i="175"/>
  <c r="AA70" i="175"/>
  <c r="AE70" i="175" s="1"/>
  <c r="AF70" i="175" s="1"/>
  <c r="U70" i="175"/>
  <c r="V70" i="175" s="1"/>
  <c r="Q70" i="175"/>
  <c r="J70" i="175"/>
  <c r="E70" i="175"/>
  <c r="H70" i="175" s="1"/>
  <c r="I70" i="175" s="1"/>
  <c r="D70" i="175"/>
  <c r="AF69" i="175"/>
  <c r="AE69" i="175"/>
  <c r="AA69" i="175"/>
  <c r="Q69" i="175"/>
  <c r="U69" i="175" s="1"/>
  <c r="V69" i="175" s="1"/>
  <c r="E69" i="175"/>
  <c r="D69" i="175"/>
  <c r="L59" i="175"/>
  <c r="D90" i="175" s="1"/>
  <c r="H90" i="175" s="1"/>
  <c r="I90" i="175" s="1"/>
  <c r="L58" i="175"/>
  <c r="D89" i="175" s="1"/>
  <c r="L57" i="175"/>
  <c r="L56" i="175"/>
  <c r="D87" i="175" s="1"/>
  <c r="H87" i="175" s="1"/>
  <c r="I87" i="175" s="1"/>
  <c r="L55" i="175"/>
  <c r="L54" i="175"/>
  <c r="D85" i="175" s="1"/>
  <c r="L53" i="175"/>
  <c r="L52" i="175"/>
  <c r="D83" i="175" s="1"/>
  <c r="H83" i="175" s="1"/>
  <c r="L51" i="175"/>
  <c r="L50" i="175"/>
  <c r="D81" i="175" s="1"/>
  <c r="L49" i="175"/>
  <c r="D80" i="175" s="1"/>
  <c r="L48" i="175"/>
  <c r="D79" i="175" s="1"/>
  <c r="L47" i="175"/>
  <c r="D78" i="175" s="1"/>
  <c r="L46" i="175"/>
  <c r="D77" i="175" s="1"/>
  <c r="L45" i="175"/>
  <c r="L44" i="175"/>
  <c r="D75" i="175" s="1"/>
  <c r="H75" i="175" s="1"/>
  <c r="L43" i="175"/>
  <c r="L42" i="175"/>
  <c r="D73" i="175" s="1"/>
  <c r="L41" i="175"/>
  <c r="L40" i="175"/>
  <c r="D71" i="175" s="1"/>
  <c r="H71" i="175" s="1"/>
  <c r="I71" i="175" s="1"/>
  <c r="L39" i="175"/>
  <c r="L38" i="175"/>
  <c r="E1091" i="170"/>
  <c r="D1091" i="170"/>
  <c r="F1091" i="170" s="1"/>
  <c r="F1090" i="170"/>
  <c r="E1090" i="170"/>
  <c r="D1090" i="170"/>
  <c r="E1089" i="170"/>
  <c r="D1089" i="170"/>
  <c r="E1088" i="170"/>
  <c r="D1088" i="170"/>
  <c r="F1088" i="170" s="1"/>
  <c r="E1087" i="170"/>
  <c r="D1087" i="170"/>
  <c r="F1087" i="170" s="1"/>
  <c r="E1086" i="170"/>
  <c r="D1086" i="170"/>
  <c r="E1085" i="170"/>
  <c r="D1085" i="170"/>
  <c r="F1085" i="170" s="1"/>
  <c r="E1084" i="170"/>
  <c r="D1084" i="170"/>
  <c r="F1084" i="170" s="1"/>
  <c r="E1083" i="170"/>
  <c r="D1083" i="170"/>
  <c r="F1083" i="170" s="1"/>
  <c r="E1082" i="170"/>
  <c r="D1082" i="170"/>
  <c r="F1082" i="170" s="1"/>
  <c r="E1081" i="170"/>
  <c r="D1081" i="170"/>
  <c r="E1080" i="170"/>
  <c r="D1080" i="170"/>
  <c r="F1080" i="170" s="1"/>
  <c r="E1079" i="170"/>
  <c r="D1079" i="170"/>
  <c r="F1079" i="170" s="1"/>
  <c r="E1078" i="170"/>
  <c r="D1078" i="170"/>
  <c r="F1078" i="170" s="1"/>
  <c r="E1077" i="170"/>
  <c r="D1077" i="170"/>
  <c r="F1077" i="170" s="1"/>
  <c r="E1076" i="170"/>
  <c r="F1076" i="170" s="1"/>
  <c r="D1076" i="170"/>
  <c r="F1075" i="170"/>
  <c r="E1075" i="170"/>
  <c r="D1075" i="170"/>
  <c r="F1074" i="170"/>
  <c r="E1074" i="170"/>
  <c r="D1074" i="170"/>
  <c r="E1073" i="170"/>
  <c r="D1073" i="170"/>
  <c r="E1072" i="170"/>
  <c r="D1072" i="170"/>
  <c r="F1072" i="170" s="1"/>
  <c r="E1071" i="170"/>
  <c r="D1071" i="170"/>
  <c r="F1071" i="170" s="1"/>
  <c r="E1070" i="170"/>
  <c r="D1070" i="170"/>
  <c r="F1070" i="170" s="1"/>
  <c r="E1069" i="170"/>
  <c r="D1069" i="170"/>
  <c r="E1068" i="170"/>
  <c r="F1068" i="170" s="1"/>
  <c r="D1068" i="170"/>
  <c r="F1067" i="170"/>
  <c r="E1067" i="170"/>
  <c r="D1067" i="170"/>
  <c r="E1066" i="170"/>
  <c r="D1066" i="170"/>
  <c r="F1066" i="170" s="1"/>
  <c r="E1065" i="170"/>
  <c r="D1065" i="170"/>
  <c r="F1065" i="170" s="1"/>
  <c r="F1064" i="170"/>
  <c r="E1064" i="170"/>
  <c r="D1064" i="170"/>
  <c r="E1063" i="170"/>
  <c r="F1063" i="170" s="1"/>
  <c r="D1063" i="170"/>
  <c r="F1062" i="170"/>
  <c r="E1062" i="170"/>
  <c r="D1062" i="170"/>
  <c r="E1061" i="170"/>
  <c r="D1061" i="170"/>
  <c r="F1061" i="170" s="1"/>
  <c r="E1060" i="170"/>
  <c r="F1060" i="170" s="1"/>
  <c r="D1060" i="170"/>
  <c r="E1059" i="170"/>
  <c r="D1059" i="170"/>
  <c r="F1059" i="170" s="1"/>
  <c r="E1058" i="170"/>
  <c r="D1058" i="170"/>
  <c r="F1058" i="170" s="1"/>
  <c r="E1057" i="170"/>
  <c r="D1057" i="170"/>
  <c r="F1057" i="170" s="1"/>
  <c r="E1056" i="170"/>
  <c r="D1056" i="170"/>
  <c r="F1056" i="170" s="1"/>
  <c r="E1055" i="170"/>
  <c r="D1055" i="170"/>
  <c r="E1054" i="170"/>
  <c r="D1054" i="170"/>
  <c r="F1054" i="170" s="1"/>
  <c r="E1053" i="170"/>
  <c r="F1053" i="170" s="1"/>
  <c r="D1053" i="170"/>
  <c r="E1052" i="170"/>
  <c r="D1052" i="170"/>
  <c r="F1052" i="170" s="1"/>
  <c r="E1051" i="170"/>
  <c r="D1051" i="170"/>
  <c r="E1050" i="170"/>
  <c r="F1050" i="170" s="1"/>
  <c r="D1050" i="170"/>
  <c r="E1049" i="170"/>
  <c r="D1049" i="170"/>
  <c r="F1049" i="170" s="1"/>
  <c r="F1048" i="170"/>
  <c r="E1048" i="170"/>
  <c r="D1048" i="170"/>
  <c r="E1047" i="170"/>
  <c r="D1047" i="170"/>
  <c r="F1047" i="170" s="1"/>
  <c r="E1046" i="170"/>
  <c r="D1046" i="170"/>
  <c r="F1046" i="170" s="1"/>
  <c r="E1045" i="170"/>
  <c r="D1045" i="170"/>
  <c r="F1045" i="170" s="1"/>
  <c r="E1044" i="170"/>
  <c r="D1044" i="170"/>
  <c r="F1044" i="170" s="1"/>
  <c r="E1043" i="170"/>
  <c r="D1043" i="170"/>
  <c r="F1042" i="170"/>
  <c r="E1042" i="170"/>
  <c r="D1042" i="170"/>
  <c r="E1041" i="170"/>
  <c r="D1041" i="170"/>
  <c r="F1041" i="170" s="1"/>
  <c r="E1040" i="170"/>
  <c r="D1040" i="170"/>
  <c r="F1040" i="170" s="1"/>
  <c r="E1039" i="170"/>
  <c r="D1039" i="170"/>
  <c r="F1039" i="170" s="1"/>
  <c r="F1038" i="170"/>
  <c r="E1038" i="170"/>
  <c r="D1038" i="170"/>
  <c r="E1037" i="170"/>
  <c r="D1037" i="170"/>
  <c r="F1037" i="170" s="1"/>
  <c r="F1036" i="170"/>
  <c r="E1036" i="170"/>
  <c r="D1036" i="170"/>
  <c r="E1035" i="170"/>
  <c r="D1035" i="170"/>
  <c r="F1035" i="170" s="1"/>
  <c r="E1034" i="170"/>
  <c r="F1034" i="170" s="1"/>
  <c r="D1034" i="170"/>
  <c r="E1033" i="170"/>
  <c r="D1033" i="170"/>
  <c r="F1033" i="170" s="1"/>
  <c r="E1032" i="170"/>
  <c r="D1032" i="170"/>
  <c r="F1032" i="170" s="1"/>
  <c r="E1031" i="170"/>
  <c r="D1031" i="170"/>
  <c r="E1030" i="170"/>
  <c r="D1030" i="170"/>
  <c r="F1030" i="170" s="1"/>
  <c r="F1029" i="170"/>
  <c r="E1029" i="170"/>
  <c r="D1029" i="170"/>
  <c r="E1028" i="170"/>
  <c r="D1028" i="170"/>
  <c r="F1028" i="170" s="1"/>
  <c r="E1027" i="170"/>
  <c r="D1027" i="170"/>
  <c r="F1027" i="170" s="1"/>
  <c r="F1026" i="170"/>
  <c r="E1026" i="170"/>
  <c r="D1026" i="170"/>
  <c r="E1025" i="170"/>
  <c r="F1025" i="170" s="1"/>
  <c r="D1025" i="170"/>
  <c r="E1024" i="170"/>
  <c r="D1024" i="170"/>
  <c r="F1024" i="170" s="1"/>
  <c r="E1023" i="170"/>
  <c r="D1023" i="170"/>
  <c r="F1023" i="170" s="1"/>
  <c r="E1022" i="170"/>
  <c r="D1022" i="170"/>
  <c r="F1022" i="170" s="1"/>
  <c r="F1021" i="170"/>
  <c r="E1021" i="170"/>
  <c r="D1021" i="170"/>
  <c r="E1020" i="170"/>
  <c r="D1020" i="170"/>
  <c r="F1020" i="170" s="1"/>
  <c r="E1019" i="170"/>
  <c r="D1019" i="170"/>
  <c r="F1019" i="170" s="1"/>
  <c r="E1018" i="170"/>
  <c r="D1018" i="170"/>
  <c r="F1018" i="170" s="1"/>
  <c r="E1017" i="170"/>
  <c r="D1017" i="170"/>
  <c r="F1016" i="170"/>
  <c r="E1016" i="170"/>
  <c r="D1016" i="170"/>
  <c r="E1015" i="170"/>
  <c r="D1015" i="170"/>
  <c r="F1014" i="170"/>
  <c r="E1014" i="170"/>
  <c r="D1014" i="170"/>
  <c r="E1013" i="170"/>
  <c r="D1013" i="170"/>
  <c r="F1013" i="170" s="1"/>
  <c r="F1012" i="170"/>
  <c r="E1012" i="170"/>
  <c r="D1012" i="170"/>
  <c r="E1011" i="170"/>
  <c r="D1011" i="170"/>
  <c r="F1011" i="170" s="1"/>
  <c r="E1010" i="170"/>
  <c r="D1010" i="170"/>
  <c r="F1010" i="170" s="1"/>
  <c r="E1009" i="170"/>
  <c r="D1009" i="170"/>
  <c r="F1009" i="170" s="1"/>
  <c r="E1008" i="170"/>
  <c r="D1008" i="170"/>
  <c r="E1007" i="170"/>
  <c r="D1007" i="170"/>
  <c r="F1007" i="170" s="1"/>
  <c r="E1006" i="170"/>
  <c r="D1006" i="170"/>
  <c r="F1006" i="170" s="1"/>
  <c r="F1005" i="170"/>
  <c r="E1005" i="170"/>
  <c r="D1005" i="170"/>
  <c r="E1004" i="170"/>
  <c r="D1004" i="170"/>
  <c r="F1004" i="170" s="1"/>
  <c r="E1003" i="170"/>
  <c r="D1003" i="170"/>
  <c r="E1002" i="170"/>
  <c r="D1002" i="170"/>
  <c r="F1002" i="170" s="1"/>
  <c r="E1001" i="170"/>
  <c r="D1001" i="170"/>
  <c r="F1001" i="170" s="1"/>
  <c r="F1000" i="170"/>
  <c r="E1000" i="170"/>
  <c r="D1000" i="170"/>
  <c r="E999" i="170"/>
  <c r="D999" i="170"/>
  <c r="F999" i="170" s="1"/>
  <c r="E998" i="170"/>
  <c r="D998" i="170"/>
  <c r="F998" i="170" s="1"/>
  <c r="E997" i="170"/>
  <c r="D997" i="170"/>
  <c r="F997" i="170" s="1"/>
  <c r="E996" i="170"/>
  <c r="D996" i="170"/>
  <c r="F996" i="170" s="1"/>
  <c r="E995" i="170"/>
  <c r="D995" i="170"/>
  <c r="F994" i="170"/>
  <c r="E994" i="170"/>
  <c r="D994" i="170"/>
  <c r="E993" i="170"/>
  <c r="D993" i="170"/>
  <c r="F993" i="170" s="1"/>
  <c r="E992" i="170"/>
  <c r="F992" i="170" s="1"/>
  <c r="D992" i="170"/>
  <c r="E991" i="170"/>
  <c r="D991" i="170"/>
  <c r="F991" i="170" s="1"/>
  <c r="F990" i="170"/>
  <c r="E990" i="170"/>
  <c r="D990" i="170"/>
  <c r="E989" i="170"/>
  <c r="D989" i="170"/>
  <c r="F989" i="170" s="1"/>
  <c r="E988" i="170"/>
  <c r="F988" i="170" s="1"/>
  <c r="D988" i="170"/>
  <c r="E987" i="170"/>
  <c r="D987" i="170"/>
  <c r="E986" i="170"/>
  <c r="D986" i="170"/>
  <c r="F986" i="170" s="1"/>
  <c r="E985" i="170"/>
  <c r="D985" i="170"/>
  <c r="F985" i="170" s="1"/>
  <c r="E984" i="170"/>
  <c r="D984" i="170"/>
  <c r="F984" i="170" s="1"/>
  <c r="E983" i="170"/>
  <c r="D983" i="170"/>
  <c r="E982" i="170"/>
  <c r="F982" i="170" s="1"/>
  <c r="D982" i="170"/>
  <c r="F981" i="170"/>
  <c r="E981" i="170"/>
  <c r="D981" i="170"/>
  <c r="E980" i="170"/>
  <c r="D980" i="170"/>
  <c r="F980" i="170" s="1"/>
  <c r="E979" i="170"/>
  <c r="D979" i="170"/>
  <c r="F979" i="170" s="1"/>
  <c r="E978" i="170"/>
  <c r="F978" i="170" s="1"/>
  <c r="D978" i="170"/>
  <c r="F977" i="170"/>
  <c r="E977" i="170"/>
  <c r="D977" i="170"/>
  <c r="E976" i="170"/>
  <c r="D976" i="170"/>
  <c r="F976" i="170" s="1"/>
  <c r="E975" i="170"/>
  <c r="D975" i="170"/>
  <c r="F975" i="170" s="1"/>
  <c r="E974" i="170"/>
  <c r="D974" i="170"/>
  <c r="F974" i="170" s="1"/>
  <c r="E973" i="170"/>
  <c r="F973" i="170" s="1"/>
  <c r="D973" i="170"/>
  <c r="E972" i="170"/>
  <c r="D972" i="170"/>
  <c r="F972" i="170" s="1"/>
  <c r="E971" i="170"/>
  <c r="D971" i="170"/>
  <c r="F971" i="170" s="1"/>
  <c r="E970" i="170"/>
  <c r="D970" i="170"/>
  <c r="F970" i="170" s="1"/>
  <c r="E969" i="170"/>
  <c r="D969" i="170"/>
  <c r="F969" i="170" s="1"/>
  <c r="F968" i="170"/>
  <c r="E968" i="170"/>
  <c r="D968" i="170"/>
  <c r="E967" i="170"/>
  <c r="D967" i="170"/>
  <c r="F966" i="170"/>
  <c r="E966" i="170"/>
  <c r="D966" i="170"/>
  <c r="E965" i="170"/>
  <c r="D965" i="170"/>
  <c r="F965" i="170" s="1"/>
  <c r="E964" i="170"/>
  <c r="F964" i="170" s="1"/>
  <c r="D964" i="170"/>
  <c r="E963" i="170"/>
  <c r="D963" i="170"/>
  <c r="F963" i="170" s="1"/>
  <c r="E962" i="170"/>
  <c r="D962" i="170"/>
  <c r="F962" i="170" s="1"/>
  <c r="E961" i="170"/>
  <c r="D961" i="170"/>
  <c r="F961" i="170" s="1"/>
  <c r="E960" i="170"/>
  <c r="D960" i="170"/>
  <c r="F960" i="170" s="1"/>
  <c r="E959" i="170"/>
  <c r="D959" i="170"/>
  <c r="F959" i="170" s="1"/>
  <c r="E958" i="170"/>
  <c r="D958" i="170"/>
  <c r="F958" i="170" s="1"/>
  <c r="F957" i="170"/>
  <c r="E957" i="170"/>
  <c r="D957" i="170"/>
  <c r="E956" i="170"/>
  <c r="D956" i="170"/>
  <c r="F956" i="170" s="1"/>
  <c r="E955" i="170"/>
  <c r="D955" i="170"/>
  <c r="E954" i="170"/>
  <c r="D954" i="170"/>
  <c r="F954" i="170" s="1"/>
  <c r="E953" i="170"/>
  <c r="D953" i="170"/>
  <c r="F953" i="170" s="1"/>
  <c r="F952" i="170"/>
  <c r="E952" i="170"/>
  <c r="D952" i="170"/>
  <c r="E951" i="170"/>
  <c r="D951" i="170"/>
  <c r="F951" i="170" s="1"/>
  <c r="E950" i="170"/>
  <c r="D950" i="170"/>
  <c r="F950" i="170" s="1"/>
  <c r="E949" i="170"/>
  <c r="D949" i="170"/>
  <c r="E948" i="170"/>
  <c r="D948" i="170"/>
  <c r="F948" i="170" s="1"/>
  <c r="E947" i="170"/>
  <c r="D947" i="170"/>
  <c r="F946" i="170"/>
  <c r="E946" i="170"/>
  <c r="D946" i="170"/>
  <c r="E945" i="170"/>
  <c r="D945" i="170"/>
  <c r="F945" i="170" s="1"/>
  <c r="F944" i="170"/>
  <c r="E944" i="170"/>
  <c r="D944" i="170"/>
  <c r="E943" i="170"/>
  <c r="D943" i="170"/>
  <c r="F943" i="170" s="1"/>
  <c r="F942" i="170"/>
  <c r="E942" i="170"/>
  <c r="D942" i="170"/>
  <c r="E941" i="170"/>
  <c r="D941" i="170"/>
  <c r="F941" i="170" s="1"/>
  <c r="E940" i="170"/>
  <c r="D940" i="170"/>
  <c r="F940" i="170" s="1"/>
  <c r="E939" i="170"/>
  <c r="D939" i="170"/>
  <c r="E938" i="170"/>
  <c r="D938" i="170"/>
  <c r="F938" i="170" s="1"/>
  <c r="E937" i="170"/>
  <c r="D937" i="170"/>
  <c r="F937" i="170" s="1"/>
  <c r="E936" i="170"/>
  <c r="D936" i="170"/>
  <c r="F936" i="170" s="1"/>
  <c r="E935" i="170"/>
  <c r="D935" i="170"/>
  <c r="F935" i="170" s="1"/>
  <c r="F934" i="170"/>
  <c r="E934" i="170"/>
  <c r="D934" i="170"/>
  <c r="F933" i="170"/>
  <c r="E933" i="170"/>
  <c r="D933" i="170"/>
  <c r="E932" i="170"/>
  <c r="D932" i="170"/>
  <c r="F932" i="170" s="1"/>
  <c r="E931" i="170"/>
  <c r="D931" i="170"/>
  <c r="F931" i="170" s="1"/>
  <c r="E930" i="170"/>
  <c r="D930" i="170"/>
  <c r="F930" i="170" s="1"/>
  <c r="F929" i="170"/>
  <c r="E929" i="170"/>
  <c r="D929" i="170"/>
  <c r="E928" i="170"/>
  <c r="D928" i="170"/>
  <c r="E927" i="170"/>
  <c r="D927" i="170"/>
  <c r="F927" i="170" s="1"/>
  <c r="E926" i="170"/>
  <c r="D926" i="170"/>
  <c r="E925" i="170"/>
  <c r="D925" i="170"/>
  <c r="F925" i="170" s="1"/>
  <c r="E924" i="170"/>
  <c r="D924" i="170"/>
  <c r="F924" i="170" s="1"/>
  <c r="E923" i="170"/>
  <c r="D923" i="170"/>
  <c r="E922" i="170"/>
  <c r="D922" i="170"/>
  <c r="F922" i="170" s="1"/>
  <c r="E921" i="170"/>
  <c r="F921" i="170" s="1"/>
  <c r="D921" i="170"/>
  <c r="F920" i="170"/>
  <c r="E920" i="170"/>
  <c r="D920" i="170"/>
  <c r="E919" i="170"/>
  <c r="D919" i="170"/>
  <c r="F919" i="170" s="1"/>
  <c r="E918" i="170"/>
  <c r="D918" i="170"/>
  <c r="F918" i="170" s="1"/>
  <c r="E917" i="170"/>
  <c r="D917" i="170"/>
  <c r="E916" i="170"/>
  <c r="F916" i="170" s="1"/>
  <c r="D916" i="170"/>
  <c r="E915" i="170"/>
  <c r="D915" i="170"/>
  <c r="F915" i="170" s="1"/>
  <c r="F914" i="170"/>
  <c r="E914" i="170"/>
  <c r="D914" i="170"/>
  <c r="E913" i="170"/>
  <c r="D913" i="170"/>
  <c r="F913" i="170" s="1"/>
  <c r="E912" i="170"/>
  <c r="F912" i="170" s="1"/>
  <c r="D912" i="170"/>
  <c r="E911" i="170"/>
  <c r="D911" i="170"/>
  <c r="F911" i="170" s="1"/>
  <c r="E910" i="170"/>
  <c r="F910" i="170" s="1"/>
  <c r="D910" i="170"/>
  <c r="E909" i="170"/>
  <c r="D909" i="170"/>
  <c r="F909" i="170" s="1"/>
  <c r="F908" i="170"/>
  <c r="E908" i="170"/>
  <c r="D908" i="170"/>
  <c r="E907" i="170"/>
  <c r="D907" i="170"/>
  <c r="F906" i="170"/>
  <c r="E906" i="170"/>
  <c r="D906" i="170"/>
  <c r="E905" i="170"/>
  <c r="D905" i="170"/>
  <c r="F905" i="170" s="1"/>
  <c r="E904" i="170"/>
  <c r="D904" i="170"/>
  <c r="F904" i="170" s="1"/>
  <c r="E903" i="170"/>
  <c r="D903" i="170"/>
  <c r="E902" i="170"/>
  <c r="F902" i="170" s="1"/>
  <c r="D902" i="170"/>
  <c r="F901" i="170"/>
  <c r="E901" i="170"/>
  <c r="D901" i="170"/>
  <c r="E900" i="170"/>
  <c r="D900" i="170"/>
  <c r="F900" i="170" s="1"/>
  <c r="E899" i="170"/>
  <c r="D899" i="170"/>
  <c r="F899" i="170" s="1"/>
  <c r="F898" i="170"/>
  <c r="E898" i="170"/>
  <c r="D898" i="170"/>
  <c r="F897" i="170"/>
  <c r="E897" i="170"/>
  <c r="D897" i="170"/>
  <c r="E896" i="170"/>
  <c r="D896" i="170"/>
  <c r="F896" i="170" s="1"/>
  <c r="E895" i="170"/>
  <c r="D895" i="170"/>
  <c r="F895" i="170" s="1"/>
  <c r="E894" i="170"/>
  <c r="D894" i="170"/>
  <c r="F894" i="170" s="1"/>
  <c r="F893" i="170"/>
  <c r="E893" i="170"/>
  <c r="D893" i="170"/>
  <c r="E892" i="170"/>
  <c r="D892" i="170"/>
  <c r="F892" i="170" s="1"/>
  <c r="E891" i="170"/>
  <c r="D891" i="170"/>
  <c r="F891" i="170" s="1"/>
  <c r="E890" i="170"/>
  <c r="F890" i="170" s="1"/>
  <c r="D890" i="170"/>
  <c r="E889" i="170"/>
  <c r="D889" i="170"/>
  <c r="F889" i="170" s="1"/>
  <c r="F888" i="170"/>
  <c r="E888" i="170"/>
  <c r="D888" i="170"/>
  <c r="E887" i="170"/>
  <c r="D887" i="170"/>
  <c r="F887" i="170" s="1"/>
  <c r="E886" i="170"/>
  <c r="D886" i="170"/>
  <c r="F886" i="170" s="1"/>
  <c r="E885" i="170"/>
  <c r="D885" i="170"/>
  <c r="F885" i="170" s="1"/>
  <c r="E884" i="170"/>
  <c r="F884" i="170" s="1"/>
  <c r="D884" i="170"/>
  <c r="E883" i="170"/>
  <c r="D883" i="170"/>
  <c r="F883" i="170" s="1"/>
  <c r="E882" i="170"/>
  <c r="D882" i="170"/>
  <c r="E881" i="170"/>
  <c r="F881" i="170" s="1"/>
  <c r="D881" i="170"/>
  <c r="E880" i="170"/>
  <c r="D880" i="170"/>
  <c r="F880" i="170" s="1"/>
  <c r="E879" i="170"/>
  <c r="D879" i="170"/>
  <c r="F879" i="170" s="1"/>
  <c r="E878" i="170"/>
  <c r="D878" i="170"/>
  <c r="F878" i="170" s="1"/>
  <c r="E877" i="170"/>
  <c r="D877" i="170"/>
  <c r="F877" i="170" s="1"/>
  <c r="F876" i="170"/>
  <c r="E876" i="170"/>
  <c r="D876" i="170"/>
  <c r="E875" i="170"/>
  <c r="D875" i="170"/>
  <c r="E874" i="170"/>
  <c r="D874" i="170"/>
  <c r="F874" i="170" s="1"/>
  <c r="E873" i="170"/>
  <c r="F873" i="170" s="1"/>
  <c r="D873" i="170"/>
  <c r="E872" i="170"/>
  <c r="D872" i="170"/>
  <c r="F872" i="170" s="1"/>
  <c r="E871" i="170"/>
  <c r="D871" i="170"/>
  <c r="F871" i="170" s="1"/>
  <c r="E870" i="170"/>
  <c r="D870" i="170"/>
  <c r="F870" i="170" s="1"/>
  <c r="E869" i="170"/>
  <c r="D869" i="170"/>
  <c r="E868" i="170"/>
  <c r="F868" i="170" s="1"/>
  <c r="D868" i="170"/>
  <c r="E867" i="170"/>
  <c r="D867" i="170"/>
  <c r="F867" i="170" s="1"/>
  <c r="F866" i="170"/>
  <c r="E866" i="170"/>
  <c r="D866" i="170"/>
  <c r="E865" i="170"/>
  <c r="D865" i="170"/>
  <c r="F865" i="170" s="1"/>
  <c r="E864" i="170"/>
  <c r="F864" i="170" s="1"/>
  <c r="D864" i="170"/>
  <c r="E863" i="170"/>
  <c r="D863" i="170"/>
  <c r="E862" i="170"/>
  <c r="F862" i="170" s="1"/>
  <c r="D862" i="170"/>
  <c r="E861" i="170"/>
  <c r="D861" i="170"/>
  <c r="F861" i="170" s="1"/>
  <c r="F860" i="170"/>
  <c r="E860" i="170"/>
  <c r="D860" i="170"/>
  <c r="E859" i="170"/>
  <c r="D859" i="170"/>
  <c r="F858" i="170"/>
  <c r="E858" i="170"/>
  <c r="D858" i="170"/>
  <c r="E857" i="170"/>
  <c r="D857" i="170"/>
  <c r="F857" i="170" s="1"/>
  <c r="E856" i="170"/>
  <c r="D856" i="170"/>
  <c r="F856" i="170" s="1"/>
  <c r="E855" i="170"/>
  <c r="D855" i="170"/>
  <c r="F854" i="170"/>
  <c r="E854" i="170"/>
  <c r="D854" i="170"/>
  <c r="F853" i="170"/>
  <c r="E853" i="170"/>
  <c r="D853" i="170"/>
  <c r="E852" i="170"/>
  <c r="D852" i="170"/>
  <c r="F852" i="170" s="1"/>
  <c r="E851" i="170"/>
  <c r="D851" i="170"/>
  <c r="F851" i="170" s="1"/>
  <c r="F850" i="170"/>
  <c r="E850" i="170"/>
  <c r="D850" i="170"/>
  <c r="F849" i="170"/>
  <c r="E849" i="170"/>
  <c r="D849" i="170"/>
  <c r="E848" i="170"/>
  <c r="D848" i="170"/>
  <c r="F848" i="170" s="1"/>
  <c r="E847" i="170"/>
  <c r="D847" i="170"/>
  <c r="F847" i="170" s="1"/>
  <c r="E846" i="170"/>
  <c r="D846" i="170"/>
  <c r="F846" i="170" s="1"/>
  <c r="F845" i="170"/>
  <c r="E845" i="170"/>
  <c r="D845" i="170"/>
  <c r="E844" i="170"/>
  <c r="D844" i="170"/>
  <c r="F844" i="170" s="1"/>
  <c r="E843" i="170"/>
  <c r="D843" i="170"/>
  <c r="F843" i="170" s="1"/>
  <c r="E842" i="170"/>
  <c r="F842" i="170" s="1"/>
  <c r="D842" i="170"/>
  <c r="E841" i="170"/>
  <c r="D841" i="170"/>
  <c r="F841" i="170" s="1"/>
  <c r="F840" i="170"/>
  <c r="E840" i="170"/>
  <c r="D840" i="170"/>
  <c r="E839" i="170"/>
  <c r="D839" i="170"/>
  <c r="F839" i="170" s="1"/>
  <c r="E838" i="170"/>
  <c r="D838" i="170"/>
  <c r="F838" i="170" s="1"/>
  <c r="E837" i="170"/>
  <c r="D837" i="170"/>
  <c r="F837" i="170" s="1"/>
  <c r="E836" i="170"/>
  <c r="F836" i="170" s="1"/>
  <c r="D836" i="170"/>
  <c r="E835" i="170"/>
  <c r="D835" i="170"/>
  <c r="F835" i="170" s="1"/>
  <c r="E834" i="170"/>
  <c r="D834" i="170"/>
  <c r="E833" i="170"/>
  <c r="F833" i="170" s="1"/>
  <c r="D833" i="170"/>
  <c r="E832" i="170"/>
  <c r="D832" i="170"/>
  <c r="F832" i="170" s="1"/>
  <c r="E831" i="170"/>
  <c r="D831" i="170"/>
  <c r="F831" i="170" s="1"/>
  <c r="E830" i="170"/>
  <c r="D830" i="170"/>
  <c r="F830" i="170" s="1"/>
  <c r="E829" i="170"/>
  <c r="D829" i="170"/>
  <c r="F829" i="170" s="1"/>
  <c r="F828" i="170"/>
  <c r="E828" i="170"/>
  <c r="D828" i="170"/>
  <c r="E827" i="170"/>
  <c r="D827" i="170"/>
  <c r="E826" i="170"/>
  <c r="D826" i="170"/>
  <c r="F826" i="170" s="1"/>
  <c r="E825" i="170"/>
  <c r="F825" i="170" s="1"/>
  <c r="D825" i="170"/>
  <c r="E824" i="170"/>
  <c r="D824" i="170"/>
  <c r="F824" i="170" s="1"/>
  <c r="E823" i="170"/>
  <c r="D823" i="170"/>
  <c r="F823" i="170" s="1"/>
  <c r="E822" i="170"/>
  <c r="D822" i="170"/>
  <c r="F822" i="170" s="1"/>
  <c r="E821" i="170"/>
  <c r="D821" i="170"/>
  <c r="E820" i="170"/>
  <c r="F820" i="170" s="1"/>
  <c r="D820" i="170"/>
  <c r="E819" i="170"/>
  <c r="D819" i="170"/>
  <c r="F819" i="170" s="1"/>
  <c r="F818" i="170"/>
  <c r="E818" i="170"/>
  <c r="D818" i="170"/>
  <c r="E817" i="170"/>
  <c r="D817" i="170"/>
  <c r="F817" i="170" s="1"/>
  <c r="E816" i="170"/>
  <c r="F816" i="170" s="1"/>
  <c r="D816" i="170"/>
  <c r="E815" i="170"/>
  <c r="D815" i="170"/>
  <c r="E814" i="170"/>
  <c r="F814" i="170" s="1"/>
  <c r="D814" i="170"/>
  <c r="E813" i="170"/>
  <c r="D813" i="170"/>
  <c r="F813" i="170" s="1"/>
  <c r="F812" i="170"/>
  <c r="E812" i="170"/>
  <c r="D812" i="170"/>
  <c r="E811" i="170"/>
  <c r="D811" i="170"/>
  <c r="F810" i="170"/>
  <c r="E810" i="170"/>
  <c r="D810" i="170"/>
  <c r="E809" i="170"/>
  <c r="D809" i="170"/>
  <c r="F809" i="170" s="1"/>
  <c r="E808" i="170"/>
  <c r="D808" i="170"/>
  <c r="F808" i="170" s="1"/>
  <c r="E807" i="170"/>
  <c r="D807" i="170"/>
  <c r="F806" i="170"/>
  <c r="E806" i="170"/>
  <c r="D806" i="170"/>
  <c r="F805" i="170"/>
  <c r="E805" i="170"/>
  <c r="D805" i="170"/>
  <c r="E804" i="170"/>
  <c r="D804" i="170"/>
  <c r="F804" i="170" s="1"/>
  <c r="E803" i="170"/>
  <c r="D803" i="170"/>
  <c r="F803" i="170" s="1"/>
  <c r="F802" i="170"/>
  <c r="E802" i="170"/>
  <c r="D802" i="170"/>
  <c r="F801" i="170"/>
  <c r="E801" i="170"/>
  <c r="D801" i="170"/>
  <c r="E800" i="170"/>
  <c r="D800" i="170"/>
  <c r="F800" i="170" s="1"/>
  <c r="E799" i="170"/>
  <c r="D799" i="170"/>
  <c r="F799" i="170" s="1"/>
  <c r="E798" i="170"/>
  <c r="D798" i="170"/>
  <c r="F798" i="170" s="1"/>
  <c r="F797" i="170"/>
  <c r="E797" i="170"/>
  <c r="D797" i="170"/>
  <c r="E796" i="170"/>
  <c r="D796" i="170"/>
  <c r="F796" i="170" s="1"/>
  <c r="E795" i="170"/>
  <c r="D795" i="170"/>
  <c r="F795" i="170" s="1"/>
  <c r="E794" i="170"/>
  <c r="F794" i="170" s="1"/>
  <c r="D794" i="170"/>
  <c r="E793" i="170"/>
  <c r="D793" i="170"/>
  <c r="F793" i="170" s="1"/>
  <c r="F792" i="170"/>
  <c r="E792" i="170"/>
  <c r="D792" i="170"/>
  <c r="E791" i="170"/>
  <c r="D791" i="170"/>
  <c r="E790" i="170"/>
  <c r="D790" i="170"/>
  <c r="F790" i="170" s="1"/>
  <c r="E789" i="170"/>
  <c r="D789" i="170"/>
  <c r="F789" i="170" s="1"/>
  <c r="E788" i="170"/>
  <c r="F788" i="170" s="1"/>
  <c r="D788" i="170"/>
  <c r="E787" i="170"/>
  <c r="D787" i="170"/>
  <c r="F787" i="170" s="1"/>
  <c r="E786" i="170"/>
  <c r="D786" i="170"/>
  <c r="E785" i="170"/>
  <c r="F785" i="170" s="1"/>
  <c r="D785" i="170"/>
  <c r="E784" i="170"/>
  <c r="D784" i="170"/>
  <c r="F784" i="170" s="1"/>
  <c r="E783" i="170"/>
  <c r="D783" i="170"/>
  <c r="F783" i="170" s="1"/>
  <c r="F782" i="170"/>
  <c r="E782" i="170"/>
  <c r="D782" i="170"/>
  <c r="E781" i="170"/>
  <c r="D781" i="170"/>
  <c r="F781" i="170" s="1"/>
  <c r="E780" i="170"/>
  <c r="D780" i="170"/>
  <c r="F780" i="170" s="1"/>
  <c r="E779" i="170"/>
  <c r="D779" i="170"/>
  <c r="E778" i="170"/>
  <c r="D778" i="170"/>
  <c r="F777" i="170"/>
  <c r="E777" i="170"/>
  <c r="D777" i="170"/>
  <c r="E776" i="170"/>
  <c r="F776" i="170" s="1"/>
  <c r="D776" i="170"/>
  <c r="E775" i="170"/>
  <c r="D775" i="170"/>
  <c r="F775" i="170" s="1"/>
  <c r="E774" i="170"/>
  <c r="D774" i="170"/>
  <c r="F774" i="170" s="1"/>
  <c r="E773" i="170"/>
  <c r="D773" i="170"/>
  <c r="F772" i="170"/>
  <c r="E772" i="170"/>
  <c r="D772" i="170"/>
  <c r="E771" i="170"/>
  <c r="D771" i="170"/>
  <c r="F771" i="170" s="1"/>
  <c r="F770" i="170"/>
  <c r="E770" i="170"/>
  <c r="D770" i="170"/>
  <c r="F769" i="170"/>
  <c r="E769" i="170"/>
  <c r="D769" i="170"/>
  <c r="E768" i="170"/>
  <c r="F768" i="170" s="1"/>
  <c r="D768" i="170"/>
  <c r="E767" i="170"/>
  <c r="D767" i="170"/>
  <c r="F767" i="170" s="1"/>
  <c r="F766" i="170"/>
  <c r="E766" i="170"/>
  <c r="D766" i="170"/>
  <c r="E765" i="170"/>
  <c r="D765" i="170"/>
  <c r="F765" i="170" s="1"/>
  <c r="E764" i="170"/>
  <c r="F764" i="170" s="1"/>
  <c r="D764" i="170"/>
  <c r="E763" i="170"/>
  <c r="D763" i="170"/>
  <c r="E762" i="170"/>
  <c r="D762" i="170"/>
  <c r="F762" i="170" s="1"/>
  <c r="E761" i="170"/>
  <c r="D761" i="170"/>
  <c r="F761" i="170" s="1"/>
  <c r="E760" i="170"/>
  <c r="D760" i="170"/>
  <c r="E759" i="170"/>
  <c r="D759" i="170"/>
  <c r="E758" i="170"/>
  <c r="F758" i="170" s="1"/>
  <c r="D758" i="170"/>
  <c r="F757" i="170"/>
  <c r="E757" i="170"/>
  <c r="D757" i="170"/>
  <c r="E756" i="170"/>
  <c r="D756" i="170"/>
  <c r="F756" i="170" s="1"/>
  <c r="E755" i="170"/>
  <c r="D755" i="170"/>
  <c r="F755" i="170" s="1"/>
  <c r="F754" i="170"/>
  <c r="E754" i="170"/>
  <c r="D754" i="170"/>
  <c r="F753" i="170"/>
  <c r="E753" i="170"/>
  <c r="D753" i="170"/>
  <c r="E752" i="170"/>
  <c r="D752" i="170"/>
  <c r="E751" i="170"/>
  <c r="D751" i="170"/>
  <c r="F751" i="170" s="1"/>
  <c r="E750" i="170"/>
  <c r="F750" i="170" s="1"/>
  <c r="D750" i="170"/>
  <c r="E749" i="170"/>
  <c r="F749" i="170" s="1"/>
  <c r="D749" i="170"/>
  <c r="E748" i="170"/>
  <c r="D748" i="170"/>
  <c r="F748" i="170" s="1"/>
  <c r="E747" i="170"/>
  <c r="D747" i="170"/>
  <c r="F747" i="170" s="1"/>
  <c r="E746" i="170"/>
  <c r="D746" i="170"/>
  <c r="F746" i="170" s="1"/>
  <c r="F745" i="170"/>
  <c r="E745" i="170"/>
  <c r="D745" i="170"/>
  <c r="F744" i="170"/>
  <c r="E744" i="170"/>
  <c r="D744" i="170"/>
  <c r="E743" i="170"/>
  <c r="D743" i="170"/>
  <c r="E742" i="170"/>
  <c r="D742" i="170"/>
  <c r="F742" i="170" s="1"/>
  <c r="E741" i="170"/>
  <c r="D741" i="170"/>
  <c r="F741" i="170" s="1"/>
  <c r="E740" i="170"/>
  <c r="F740" i="170" s="1"/>
  <c r="D740" i="170"/>
  <c r="E739" i="170"/>
  <c r="D739" i="170"/>
  <c r="F739" i="170" s="1"/>
  <c r="E738" i="170"/>
  <c r="D738" i="170"/>
  <c r="E737" i="170"/>
  <c r="D737" i="170"/>
  <c r="F737" i="170" s="1"/>
  <c r="E736" i="170"/>
  <c r="F736" i="170" s="1"/>
  <c r="D736" i="170"/>
  <c r="E735" i="170"/>
  <c r="D735" i="170"/>
  <c r="F735" i="170" s="1"/>
  <c r="E734" i="170"/>
  <c r="D734" i="170"/>
  <c r="F734" i="170" s="1"/>
  <c r="E733" i="170"/>
  <c r="D733" i="170"/>
  <c r="F733" i="170" s="1"/>
  <c r="E732" i="170"/>
  <c r="D732" i="170"/>
  <c r="F732" i="170" s="1"/>
  <c r="E731" i="170"/>
  <c r="D731" i="170"/>
  <c r="E730" i="170"/>
  <c r="D730" i="170"/>
  <c r="E729" i="170"/>
  <c r="F729" i="170" s="1"/>
  <c r="D729" i="170"/>
  <c r="E728" i="170"/>
  <c r="D728" i="170"/>
  <c r="F728" i="170" s="1"/>
  <c r="E727" i="170"/>
  <c r="D727" i="170"/>
  <c r="E726" i="170"/>
  <c r="D726" i="170"/>
  <c r="F726" i="170" s="1"/>
  <c r="E725" i="170"/>
  <c r="D725" i="170"/>
  <c r="E724" i="170"/>
  <c r="F724" i="170" s="1"/>
  <c r="D724" i="170"/>
  <c r="E723" i="170"/>
  <c r="D723" i="170"/>
  <c r="F723" i="170" s="1"/>
  <c r="F722" i="170"/>
  <c r="E722" i="170"/>
  <c r="D722" i="170"/>
  <c r="F721" i="170"/>
  <c r="E721" i="170"/>
  <c r="D721" i="170"/>
  <c r="E720" i="170"/>
  <c r="D720" i="170"/>
  <c r="F720" i="170" s="1"/>
  <c r="E719" i="170"/>
  <c r="D719" i="170"/>
  <c r="F719" i="170" s="1"/>
  <c r="E718" i="170"/>
  <c r="F718" i="170" s="1"/>
  <c r="D718" i="170"/>
  <c r="E717" i="170"/>
  <c r="D717" i="170"/>
  <c r="F716" i="170"/>
  <c r="E716" i="170"/>
  <c r="D716" i="170"/>
  <c r="E715" i="170"/>
  <c r="D715" i="170"/>
  <c r="F715" i="170" s="1"/>
  <c r="E714" i="170"/>
  <c r="D714" i="170"/>
  <c r="F714" i="170" s="1"/>
  <c r="E713" i="170"/>
  <c r="D713" i="170"/>
  <c r="F713" i="170" s="1"/>
  <c r="E712" i="170"/>
  <c r="D712" i="170"/>
  <c r="E711" i="170"/>
  <c r="D711" i="170"/>
  <c r="E710" i="170"/>
  <c r="D710" i="170"/>
  <c r="F710" i="170" s="1"/>
  <c r="F709" i="170"/>
  <c r="E709" i="170"/>
  <c r="D709" i="170"/>
  <c r="E708" i="170"/>
  <c r="D708" i="170"/>
  <c r="F708" i="170" s="1"/>
  <c r="E707" i="170"/>
  <c r="D707" i="170"/>
  <c r="F707" i="170" s="1"/>
  <c r="E706" i="170"/>
  <c r="D706" i="170"/>
  <c r="F706" i="170" s="1"/>
  <c r="F705" i="170"/>
  <c r="E705" i="170"/>
  <c r="D705" i="170"/>
  <c r="E704" i="170"/>
  <c r="D704" i="170"/>
  <c r="F704" i="170" s="1"/>
  <c r="F703" i="170"/>
  <c r="E703" i="170"/>
  <c r="D703" i="170"/>
  <c r="F702" i="170"/>
  <c r="E702" i="170"/>
  <c r="D702" i="170"/>
  <c r="E701" i="170"/>
  <c r="F701" i="170" s="1"/>
  <c r="D701" i="170"/>
  <c r="E700" i="170"/>
  <c r="D700" i="170"/>
  <c r="F700" i="170" s="1"/>
  <c r="E699" i="170"/>
  <c r="D699" i="170"/>
  <c r="F699" i="170" s="1"/>
  <c r="E698" i="170"/>
  <c r="F698" i="170" s="1"/>
  <c r="D698" i="170"/>
  <c r="E697" i="170"/>
  <c r="F697" i="170" s="1"/>
  <c r="D697" i="170"/>
  <c r="E696" i="170"/>
  <c r="D696" i="170"/>
  <c r="F696" i="170" s="1"/>
  <c r="E695" i="170"/>
  <c r="D695" i="170"/>
  <c r="F695" i="170" s="1"/>
  <c r="E694" i="170"/>
  <c r="D694" i="170"/>
  <c r="F694" i="170" s="1"/>
  <c r="F693" i="170"/>
  <c r="E693" i="170"/>
  <c r="D693" i="170"/>
  <c r="E692" i="170"/>
  <c r="D692" i="170"/>
  <c r="E691" i="170"/>
  <c r="D691" i="170"/>
  <c r="E690" i="170"/>
  <c r="F690" i="170" s="1"/>
  <c r="D690" i="170"/>
  <c r="F689" i="170"/>
  <c r="E689" i="170"/>
  <c r="D689" i="170"/>
  <c r="E688" i="170"/>
  <c r="D688" i="170"/>
  <c r="F688" i="170" s="1"/>
  <c r="E687" i="170"/>
  <c r="D687" i="170"/>
  <c r="F687" i="170" s="1"/>
  <c r="E686" i="170"/>
  <c r="D686" i="170"/>
  <c r="F686" i="170" s="1"/>
  <c r="E685" i="170"/>
  <c r="F685" i="170" s="1"/>
  <c r="D685" i="170"/>
  <c r="E684" i="170"/>
  <c r="D684" i="170"/>
  <c r="F684" i="170" s="1"/>
  <c r="F683" i="170"/>
  <c r="E683" i="170"/>
  <c r="D683" i="170"/>
  <c r="F682" i="170"/>
  <c r="E682" i="170"/>
  <c r="D682" i="170"/>
  <c r="E681" i="170"/>
  <c r="D681" i="170"/>
  <c r="F681" i="170" s="1"/>
  <c r="E680" i="170"/>
  <c r="D680" i="170"/>
  <c r="E679" i="170"/>
  <c r="F679" i="170" s="1"/>
  <c r="D679" i="170"/>
  <c r="E678" i="170"/>
  <c r="D678" i="170"/>
  <c r="F677" i="170"/>
  <c r="E677" i="170"/>
  <c r="D677" i="170"/>
  <c r="E676" i="170"/>
  <c r="D676" i="170"/>
  <c r="E675" i="170"/>
  <c r="D675" i="170"/>
  <c r="F675" i="170" s="1"/>
  <c r="E674" i="170"/>
  <c r="D674" i="170"/>
  <c r="F674" i="170" s="1"/>
  <c r="E673" i="170"/>
  <c r="F673" i="170" s="1"/>
  <c r="D673" i="170"/>
  <c r="E672" i="170"/>
  <c r="D672" i="170"/>
  <c r="F672" i="170" s="1"/>
  <c r="F671" i="170"/>
  <c r="E671" i="170"/>
  <c r="D671" i="170"/>
  <c r="F670" i="170"/>
  <c r="E670" i="170"/>
  <c r="D670" i="170"/>
  <c r="E669" i="170"/>
  <c r="D669" i="170"/>
  <c r="F669" i="170" s="1"/>
  <c r="E668" i="170"/>
  <c r="D668" i="170"/>
  <c r="F667" i="170"/>
  <c r="E667" i="170"/>
  <c r="D667" i="170"/>
  <c r="E666" i="170"/>
  <c r="F666" i="170" s="1"/>
  <c r="D666" i="170"/>
  <c r="E665" i="170"/>
  <c r="D665" i="170"/>
  <c r="F665" i="170" s="1"/>
  <c r="E664" i="170"/>
  <c r="D664" i="170"/>
  <c r="E663" i="170"/>
  <c r="F663" i="170" s="1"/>
  <c r="D663" i="170"/>
  <c r="E662" i="170"/>
  <c r="D662" i="170"/>
  <c r="F662" i="170" s="1"/>
  <c r="E661" i="170"/>
  <c r="D661" i="170"/>
  <c r="F661" i="170" s="1"/>
  <c r="E660" i="170"/>
  <c r="D660" i="170"/>
  <c r="F660" i="170" s="1"/>
  <c r="E659" i="170"/>
  <c r="D659" i="170"/>
  <c r="F659" i="170" s="1"/>
  <c r="F658" i="170"/>
  <c r="E658" i="170"/>
  <c r="D658" i="170"/>
  <c r="F657" i="170"/>
  <c r="E657" i="170"/>
  <c r="D657" i="170"/>
  <c r="E656" i="170"/>
  <c r="D656" i="170"/>
  <c r="F656" i="170" s="1"/>
  <c r="E655" i="170"/>
  <c r="F655" i="170" s="1"/>
  <c r="D655" i="170"/>
  <c r="F654" i="170"/>
  <c r="E654" i="170"/>
  <c r="D654" i="170"/>
  <c r="E653" i="170"/>
  <c r="F653" i="170" s="1"/>
  <c r="D653" i="170"/>
  <c r="E652" i="170"/>
  <c r="D652" i="170"/>
  <c r="F652" i="170" s="1"/>
  <c r="E651" i="170"/>
  <c r="D651" i="170"/>
  <c r="F651" i="170" s="1"/>
  <c r="E650" i="170"/>
  <c r="F650" i="170" s="1"/>
  <c r="D650" i="170"/>
  <c r="E649" i="170"/>
  <c r="D649" i="170"/>
  <c r="F649" i="170" s="1"/>
  <c r="E648" i="170"/>
  <c r="D648" i="170"/>
  <c r="F648" i="170" s="1"/>
  <c r="E647" i="170"/>
  <c r="F647" i="170" s="1"/>
  <c r="D647" i="170"/>
  <c r="E646" i="170"/>
  <c r="D646" i="170"/>
  <c r="F646" i="170" s="1"/>
  <c r="F645" i="170"/>
  <c r="E645" i="170"/>
  <c r="D645" i="170"/>
  <c r="E644" i="170"/>
  <c r="D644" i="170"/>
  <c r="E643" i="170"/>
  <c r="D643" i="170"/>
  <c r="F642" i="170"/>
  <c r="E642" i="170"/>
  <c r="D642" i="170"/>
  <c r="F641" i="170"/>
  <c r="E641" i="170"/>
  <c r="D641" i="170"/>
  <c r="E640" i="170"/>
  <c r="D640" i="170"/>
  <c r="F640" i="170" s="1"/>
  <c r="E639" i="170"/>
  <c r="D639" i="170"/>
  <c r="F639" i="170" s="1"/>
  <c r="E638" i="170"/>
  <c r="D638" i="170"/>
  <c r="F638" i="170" s="1"/>
  <c r="E637" i="170"/>
  <c r="F637" i="170" s="1"/>
  <c r="D637" i="170"/>
  <c r="E636" i="170"/>
  <c r="D636" i="170"/>
  <c r="F636" i="170" s="1"/>
  <c r="F635" i="170"/>
  <c r="E635" i="170"/>
  <c r="D635" i="170"/>
  <c r="E634" i="170"/>
  <c r="F634" i="170" s="1"/>
  <c r="D634" i="170"/>
  <c r="F633" i="170"/>
  <c r="E633" i="170"/>
  <c r="D633" i="170"/>
  <c r="E632" i="170"/>
  <c r="D632" i="170"/>
  <c r="E631" i="170"/>
  <c r="F631" i="170" s="1"/>
  <c r="D631" i="170"/>
  <c r="E630" i="170"/>
  <c r="D630" i="170"/>
  <c r="F630" i="170" s="1"/>
  <c r="E629" i="170"/>
  <c r="F629" i="170" s="1"/>
  <c r="D629" i="170"/>
  <c r="E628" i="170"/>
  <c r="D628" i="170"/>
  <c r="E627" i="170"/>
  <c r="D627" i="170"/>
  <c r="F627" i="170" s="1"/>
  <c r="E626" i="170"/>
  <c r="D626" i="170"/>
  <c r="F626" i="170" s="1"/>
  <c r="E625" i="170"/>
  <c r="D625" i="170"/>
  <c r="F625" i="170" s="1"/>
  <c r="E624" i="170"/>
  <c r="D624" i="170"/>
  <c r="F624" i="170" s="1"/>
  <c r="F623" i="170"/>
  <c r="E623" i="170"/>
  <c r="D623" i="170"/>
  <c r="F622" i="170"/>
  <c r="E622" i="170"/>
  <c r="D622" i="170"/>
  <c r="E621" i="170"/>
  <c r="D621" i="170"/>
  <c r="F621" i="170" s="1"/>
  <c r="E620" i="170"/>
  <c r="D620" i="170"/>
  <c r="F619" i="170"/>
  <c r="E619" i="170"/>
  <c r="D619" i="170"/>
  <c r="E618" i="170"/>
  <c r="F618" i="170" s="1"/>
  <c r="D618" i="170"/>
  <c r="E617" i="170"/>
  <c r="D617" i="170"/>
  <c r="F617" i="170" s="1"/>
  <c r="E616" i="170"/>
  <c r="D616" i="170"/>
  <c r="F616" i="170" s="1"/>
  <c r="E615" i="170"/>
  <c r="F615" i="170" s="1"/>
  <c r="D615" i="170"/>
  <c r="E614" i="170"/>
  <c r="D614" i="170"/>
  <c r="F614" i="170" s="1"/>
  <c r="E613" i="170"/>
  <c r="D613" i="170"/>
  <c r="F613" i="170" s="1"/>
  <c r="E612" i="170"/>
  <c r="D612" i="170"/>
  <c r="E611" i="170"/>
  <c r="D611" i="170"/>
  <c r="F611" i="170" s="1"/>
  <c r="F610" i="170"/>
  <c r="E610" i="170"/>
  <c r="D610" i="170"/>
  <c r="F609" i="170"/>
  <c r="E609" i="170"/>
  <c r="D609" i="170"/>
  <c r="E608" i="170"/>
  <c r="D608" i="170"/>
  <c r="F608" i="170" s="1"/>
  <c r="F607" i="170"/>
  <c r="E607" i="170"/>
  <c r="D607" i="170"/>
  <c r="F606" i="170"/>
  <c r="E606" i="170"/>
  <c r="D606" i="170"/>
  <c r="E605" i="170"/>
  <c r="F605" i="170" s="1"/>
  <c r="D605" i="170"/>
  <c r="E604" i="170"/>
  <c r="D604" i="170"/>
  <c r="F604" i="170" s="1"/>
  <c r="E603" i="170"/>
  <c r="F603" i="170" s="1"/>
  <c r="D603" i="170"/>
  <c r="E602" i="170"/>
  <c r="F602" i="170" s="1"/>
  <c r="D602" i="170"/>
  <c r="E601" i="170"/>
  <c r="D601" i="170"/>
  <c r="F601" i="170" s="1"/>
  <c r="E600" i="170"/>
  <c r="D600" i="170"/>
  <c r="F600" i="170" s="1"/>
  <c r="E599" i="170"/>
  <c r="F599" i="170" s="1"/>
  <c r="D599" i="170"/>
  <c r="E598" i="170"/>
  <c r="D598" i="170"/>
  <c r="F598" i="170" s="1"/>
  <c r="F597" i="170"/>
  <c r="E597" i="170"/>
  <c r="D597" i="170"/>
  <c r="E596" i="170"/>
  <c r="D596" i="170"/>
  <c r="E595" i="170"/>
  <c r="D595" i="170"/>
  <c r="F594" i="170"/>
  <c r="E594" i="170"/>
  <c r="D594" i="170"/>
  <c r="F593" i="170"/>
  <c r="E593" i="170"/>
  <c r="D593" i="170"/>
  <c r="E592" i="170"/>
  <c r="D592" i="170"/>
  <c r="F592" i="170" s="1"/>
  <c r="E591" i="170"/>
  <c r="D591" i="170"/>
  <c r="F591" i="170" s="1"/>
  <c r="E590" i="170"/>
  <c r="D590" i="170"/>
  <c r="F590" i="170" s="1"/>
  <c r="E589" i="170"/>
  <c r="F589" i="170" s="1"/>
  <c r="D589" i="170"/>
  <c r="E588" i="170"/>
  <c r="D588" i="170"/>
  <c r="F588" i="170" s="1"/>
  <c r="F587" i="170"/>
  <c r="E587" i="170"/>
  <c r="D587" i="170"/>
  <c r="E586" i="170"/>
  <c r="D586" i="170"/>
  <c r="F586" i="170" s="1"/>
  <c r="F585" i="170"/>
  <c r="E585" i="170"/>
  <c r="D585" i="170"/>
  <c r="E584" i="170"/>
  <c r="D584" i="170"/>
  <c r="E583" i="170"/>
  <c r="F583" i="170" s="1"/>
  <c r="D583" i="170"/>
  <c r="E582" i="170"/>
  <c r="D582" i="170"/>
  <c r="F582" i="170" s="1"/>
  <c r="E581" i="170"/>
  <c r="F581" i="170" s="1"/>
  <c r="D581" i="170"/>
  <c r="E580" i="170"/>
  <c r="D580" i="170"/>
  <c r="E579" i="170"/>
  <c r="D579" i="170"/>
  <c r="F579" i="170" s="1"/>
  <c r="E578" i="170"/>
  <c r="D578" i="170"/>
  <c r="F578" i="170" s="1"/>
  <c r="E577" i="170"/>
  <c r="D577" i="170"/>
  <c r="F577" i="170" s="1"/>
  <c r="E576" i="170"/>
  <c r="D576" i="170"/>
  <c r="F576" i="170" s="1"/>
  <c r="F575" i="170"/>
  <c r="E575" i="170"/>
  <c r="D575" i="170"/>
  <c r="F574" i="170"/>
  <c r="E574" i="170"/>
  <c r="D574" i="170"/>
  <c r="E573" i="170"/>
  <c r="D573" i="170"/>
  <c r="F573" i="170" s="1"/>
  <c r="E572" i="170"/>
  <c r="D572" i="170"/>
  <c r="F571" i="170"/>
  <c r="E571" i="170"/>
  <c r="D571" i="170"/>
  <c r="E570" i="170"/>
  <c r="F570" i="170" s="1"/>
  <c r="D570" i="170"/>
  <c r="E569" i="170"/>
  <c r="D569" i="170"/>
  <c r="F569" i="170" s="1"/>
  <c r="E568" i="170"/>
  <c r="D568" i="170"/>
  <c r="E567" i="170"/>
  <c r="F567" i="170" s="1"/>
  <c r="D567" i="170"/>
  <c r="E566" i="170"/>
  <c r="D566" i="170"/>
  <c r="F566" i="170" s="1"/>
  <c r="E565" i="170"/>
  <c r="D565" i="170"/>
  <c r="F565" i="170" s="1"/>
  <c r="E564" i="170"/>
  <c r="D564" i="170"/>
  <c r="E563" i="170"/>
  <c r="D563" i="170"/>
  <c r="F563" i="170" s="1"/>
  <c r="F562" i="170"/>
  <c r="E562" i="170"/>
  <c r="D562" i="170"/>
  <c r="F561" i="170"/>
  <c r="E561" i="170"/>
  <c r="D561" i="170"/>
  <c r="E560" i="170"/>
  <c r="D560" i="170"/>
  <c r="F560" i="170" s="1"/>
  <c r="F559" i="170"/>
  <c r="E559" i="170"/>
  <c r="D559" i="170"/>
  <c r="F558" i="170"/>
  <c r="E558" i="170"/>
  <c r="D558" i="170"/>
  <c r="E557" i="170"/>
  <c r="F557" i="170" s="1"/>
  <c r="D557" i="170"/>
  <c r="E556" i="170"/>
  <c r="D556" i="170"/>
  <c r="F556" i="170" s="1"/>
  <c r="E555" i="170"/>
  <c r="F555" i="170" s="1"/>
  <c r="D555" i="170"/>
  <c r="E554" i="170"/>
  <c r="F554" i="170" s="1"/>
  <c r="D554" i="170"/>
  <c r="E553" i="170"/>
  <c r="D553" i="170"/>
  <c r="F553" i="170" s="1"/>
  <c r="E552" i="170"/>
  <c r="D552" i="170"/>
  <c r="F552" i="170" s="1"/>
  <c r="E551" i="170"/>
  <c r="D551" i="170"/>
  <c r="F551" i="170" s="1"/>
  <c r="F550" i="170"/>
  <c r="E550" i="170"/>
  <c r="D550" i="170"/>
  <c r="F549" i="170"/>
  <c r="E549" i="170"/>
  <c r="D549" i="170"/>
  <c r="E548" i="170"/>
  <c r="D548" i="170"/>
  <c r="E547" i="170"/>
  <c r="D547" i="170"/>
  <c r="F547" i="170" s="1"/>
  <c r="E546" i="170"/>
  <c r="F546" i="170" s="1"/>
  <c r="D546" i="170"/>
  <c r="F545" i="170"/>
  <c r="E545" i="170"/>
  <c r="D545" i="170"/>
  <c r="E544" i="170"/>
  <c r="D544" i="170"/>
  <c r="F544" i="170" s="1"/>
  <c r="E543" i="170"/>
  <c r="D543" i="170"/>
  <c r="F543" i="170" s="1"/>
  <c r="E542" i="170"/>
  <c r="D542" i="170"/>
  <c r="F542" i="170" s="1"/>
  <c r="E541" i="170"/>
  <c r="F541" i="170" s="1"/>
  <c r="D541" i="170"/>
  <c r="E540" i="170"/>
  <c r="D540" i="170"/>
  <c r="F540" i="170" s="1"/>
  <c r="F539" i="170"/>
  <c r="E539" i="170"/>
  <c r="D539" i="170"/>
  <c r="E538" i="170"/>
  <c r="D538" i="170"/>
  <c r="F538" i="170" s="1"/>
  <c r="E537" i="170"/>
  <c r="D537" i="170"/>
  <c r="F537" i="170" s="1"/>
  <c r="E536" i="170"/>
  <c r="D536" i="170"/>
  <c r="E535" i="170"/>
  <c r="F535" i="170" s="1"/>
  <c r="D535" i="170"/>
  <c r="E534" i="170"/>
  <c r="D534" i="170"/>
  <c r="F534" i="170" s="1"/>
  <c r="E533" i="170"/>
  <c r="F533" i="170" s="1"/>
  <c r="D533" i="170"/>
  <c r="E532" i="170"/>
  <c r="D532" i="170"/>
  <c r="E531" i="170"/>
  <c r="D531" i="170"/>
  <c r="F531" i="170" s="1"/>
  <c r="E530" i="170"/>
  <c r="D530" i="170"/>
  <c r="F530" i="170" s="1"/>
  <c r="E529" i="170"/>
  <c r="D529" i="170"/>
  <c r="F529" i="170" s="1"/>
  <c r="E528" i="170"/>
  <c r="D528" i="170"/>
  <c r="F528" i="170" s="1"/>
  <c r="F527" i="170"/>
  <c r="E527" i="170"/>
  <c r="D527" i="170"/>
  <c r="F526" i="170"/>
  <c r="E526" i="170"/>
  <c r="D526" i="170"/>
  <c r="F525" i="170"/>
  <c r="E525" i="170"/>
  <c r="D525" i="170"/>
  <c r="E524" i="170"/>
  <c r="D524" i="170"/>
  <c r="F523" i="170"/>
  <c r="E523" i="170"/>
  <c r="D523" i="170"/>
  <c r="E522" i="170"/>
  <c r="F522" i="170" s="1"/>
  <c r="D522" i="170"/>
  <c r="E521" i="170"/>
  <c r="D521" i="170"/>
  <c r="F521" i="170" s="1"/>
  <c r="E520" i="170"/>
  <c r="D520" i="170"/>
  <c r="E519" i="170"/>
  <c r="F519" i="170" s="1"/>
  <c r="D519" i="170"/>
  <c r="E518" i="170"/>
  <c r="D518" i="170"/>
  <c r="F518" i="170" s="1"/>
  <c r="E517" i="170"/>
  <c r="D517" i="170"/>
  <c r="F517" i="170" s="1"/>
  <c r="E516" i="170"/>
  <c r="D516" i="170"/>
  <c r="F516" i="170" s="1"/>
  <c r="F515" i="170"/>
  <c r="E515" i="170"/>
  <c r="D515" i="170"/>
  <c r="F514" i="170"/>
  <c r="E514" i="170"/>
  <c r="D514" i="170"/>
  <c r="F513" i="170"/>
  <c r="E513" i="170"/>
  <c r="D513" i="170"/>
  <c r="E512" i="170"/>
  <c r="D512" i="170"/>
  <c r="F512" i="170" s="1"/>
  <c r="F511" i="170"/>
  <c r="E511" i="170"/>
  <c r="D511" i="170"/>
  <c r="F510" i="170"/>
  <c r="E510" i="170"/>
  <c r="D510" i="170"/>
  <c r="E509" i="170"/>
  <c r="F509" i="170" s="1"/>
  <c r="D509" i="170"/>
  <c r="E508" i="170"/>
  <c r="D508" i="170"/>
  <c r="F508" i="170" s="1"/>
  <c r="E507" i="170"/>
  <c r="D507" i="170"/>
  <c r="F507" i="170" s="1"/>
  <c r="E506" i="170"/>
  <c r="F506" i="170" s="1"/>
  <c r="D506" i="170"/>
  <c r="E505" i="170"/>
  <c r="D505" i="170"/>
  <c r="F505" i="170" s="1"/>
  <c r="E504" i="170"/>
  <c r="D504" i="170"/>
  <c r="F504" i="170" s="1"/>
  <c r="E503" i="170"/>
  <c r="D503" i="170"/>
  <c r="F503" i="170" s="1"/>
  <c r="E502" i="170"/>
  <c r="D502" i="170"/>
  <c r="F502" i="170" s="1"/>
  <c r="F501" i="170"/>
  <c r="E501" i="170"/>
  <c r="D501" i="170"/>
  <c r="E500" i="170"/>
  <c r="D500" i="170"/>
  <c r="E499" i="170"/>
  <c r="D499" i="170"/>
  <c r="E498" i="170"/>
  <c r="F498" i="170" s="1"/>
  <c r="D498" i="170"/>
  <c r="F497" i="170"/>
  <c r="E497" i="170"/>
  <c r="D497" i="170"/>
  <c r="E496" i="170"/>
  <c r="D496" i="170"/>
  <c r="F496" i="170" s="1"/>
  <c r="E495" i="170"/>
  <c r="D495" i="170"/>
  <c r="F495" i="170" s="1"/>
  <c r="E494" i="170"/>
  <c r="D494" i="170"/>
  <c r="F494" i="170" s="1"/>
  <c r="E493" i="170"/>
  <c r="F493" i="170" s="1"/>
  <c r="D493" i="170"/>
  <c r="E492" i="170"/>
  <c r="D492" i="170"/>
  <c r="F492" i="170" s="1"/>
  <c r="F491" i="170"/>
  <c r="E491" i="170"/>
  <c r="D491" i="170"/>
  <c r="E490" i="170"/>
  <c r="D490" i="170"/>
  <c r="F490" i="170" s="1"/>
  <c r="E489" i="170"/>
  <c r="D489" i="170"/>
  <c r="F489" i="170" s="1"/>
  <c r="E488" i="170"/>
  <c r="D488" i="170"/>
  <c r="E487" i="170"/>
  <c r="F487" i="170" s="1"/>
  <c r="D487" i="170"/>
  <c r="E486" i="170"/>
  <c r="D486" i="170"/>
  <c r="E485" i="170"/>
  <c r="F485" i="170" s="1"/>
  <c r="D485" i="170"/>
  <c r="E484" i="170"/>
  <c r="D484" i="170"/>
  <c r="E483" i="170"/>
  <c r="D483" i="170"/>
  <c r="F483" i="170" s="1"/>
  <c r="E482" i="170"/>
  <c r="D482" i="170"/>
  <c r="F482" i="170" s="1"/>
  <c r="E481" i="170"/>
  <c r="F481" i="170" s="1"/>
  <c r="D481" i="170"/>
  <c r="E480" i="170"/>
  <c r="D480" i="170"/>
  <c r="F480" i="170" s="1"/>
  <c r="F479" i="170"/>
  <c r="E479" i="170"/>
  <c r="D479" i="170"/>
  <c r="F478" i="170"/>
  <c r="E478" i="170"/>
  <c r="D478" i="170"/>
  <c r="E477" i="170"/>
  <c r="D477" i="170"/>
  <c r="F477" i="170" s="1"/>
  <c r="E476" i="170"/>
  <c r="D476" i="170"/>
  <c r="F475" i="170"/>
  <c r="E475" i="170"/>
  <c r="D475" i="170"/>
  <c r="E474" i="170"/>
  <c r="F474" i="170" s="1"/>
  <c r="D474" i="170"/>
  <c r="E473" i="170"/>
  <c r="D473" i="170"/>
  <c r="F473" i="170" s="1"/>
  <c r="E472" i="170"/>
  <c r="D472" i="170"/>
  <c r="E471" i="170"/>
  <c r="F471" i="170" s="1"/>
  <c r="D471" i="170"/>
  <c r="E470" i="170"/>
  <c r="D470" i="170"/>
  <c r="F470" i="170" s="1"/>
  <c r="E469" i="170"/>
  <c r="D469" i="170"/>
  <c r="F469" i="170" s="1"/>
  <c r="E468" i="170"/>
  <c r="D468" i="170"/>
  <c r="F468" i="170" s="1"/>
  <c r="E467" i="170"/>
  <c r="D467" i="170"/>
  <c r="F467" i="170" s="1"/>
  <c r="E466" i="170"/>
  <c r="D466" i="170"/>
  <c r="F466" i="170" s="1"/>
  <c r="F465" i="170"/>
  <c r="E465" i="170"/>
  <c r="D465" i="170"/>
  <c r="E464" i="170"/>
  <c r="D464" i="170"/>
  <c r="E463" i="170"/>
  <c r="F463" i="170" s="1"/>
  <c r="D463" i="170"/>
  <c r="F462" i="170"/>
  <c r="E462" i="170"/>
  <c r="D462" i="170"/>
  <c r="E461" i="170"/>
  <c r="F461" i="170" s="1"/>
  <c r="D461" i="170"/>
  <c r="E460" i="170"/>
  <c r="D460" i="170"/>
  <c r="F460" i="170" s="1"/>
  <c r="E459" i="170"/>
  <c r="D459" i="170"/>
  <c r="F459" i="170" s="1"/>
  <c r="E458" i="170"/>
  <c r="F458" i="170" s="1"/>
  <c r="D458" i="170"/>
  <c r="E457" i="170"/>
  <c r="D457" i="170"/>
  <c r="F457" i="170" s="1"/>
  <c r="E456" i="170"/>
  <c r="D456" i="170"/>
  <c r="F456" i="170" s="1"/>
  <c r="F455" i="170"/>
  <c r="E455" i="170"/>
  <c r="D455" i="170"/>
  <c r="E454" i="170"/>
  <c r="D454" i="170"/>
  <c r="F454" i="170" s="1"/>
  <c r="E453" i="170"/>
  <c r="D453" i="170"/>
  <c r="F453" i="170" s="1"/>
  <c r="E452" i="170"/>
  <c r="D452" i="170"/>
  <c r="E451" i="170"/>
  <c r="D451" i="170"/>
  <c r="F451" i="170" s="1"/>
  <c r="F450" i="170"/>
  <c r="E450" i="170"/>
  <c r="D450" i="170"/>
  <c r="F449" i="170"/>
  <c r="E449" i="170"/>
  <c r="D449" i="170"/>
  <c r="E448" i="170"/>
  <c r="D448" i="170"/>
  <c r="F448" i="170" s="1"/>
  <c r="E447" i="170"/>
  <c r="D447" i="170"/>
  <c r="F447" i="170" s="1"/>
  <c r="E446" i="170"/>
  <c r="F446" i="170" s="1"/>
  <c r="D446" i="170"/>
  <c r="E445" i="170"/>
  <c r="F445" i="170" s="1"/>
  <c r="D445" i="170"/>
  <c r="E444" i="170"/>
  <c r="D444" i="170"/>
  <c r="F444" i="170" s="1"/>
  <c r="F443" i="170"/>
  <c r="E443" i="170"/>
  <c r="D443" i="170"/>
  <c r="E442" i="170"/>
  <c r="F442" i="170" s="1"/>
  <c r="D442" i="170"/>
  <c r="F441" i="170"/>
  <c r="E441" i="170"/>
  <c r="D441" i="170"/>
  <c r="E440" i="170"/>
  <c r="D440" i="170"/>
  <c r="E439" i="170"/>
  <c r="F439" i="170" s="1"/>
  <c r="D439" i="170"/>
  <c r="E438" i="170"/>
  <c r="D438" i="170"/>
  <c r="F438" i="170" s="1"/>
  <c r="E437" i="170"/>
  <c r="F437" i="170" s="1"/>
  <c r="D437" i="170"/>
  <c r="E436" i="170"/>
  <c r="D436" i="170"/>
  <c r="E435" i="170"/>
  <c r="D435" i="170"/>
  <c r="F435" i="170" s="1"/>
  <c r="E434" i="170"/>
  <c r="D434" i="170"/>
  <c r="F434" i="170" s="1"/>
  <c r="E433" i="170"/>
  <c r="D433" i="170"/>
  <c r="F433" i="170" s="1"/>
  <c r="E432" i="170"/>
  <c r="D432" i="170"/>
  <c r="F432" i="170" s="1"/>
  <c r="F431" i="170"/>
  <c r="E431" i="170"/>
  <c r="D431" i="170"/>
  <c r="F430" i="170"/>
  <c r="E430" i="170"/>
  <c r="D430" i="170"/>
  <c r="E429" i="170"/>
  <c r="D429" i="170"/>
  <c r="F429" i="170" s="1"/>
  <c r="E428" i="170"/>
  <c r="D428" i="170"/>
  <c r="F427" i="170"/>
  <c r="E427" i="170"/>
  <c r="D427" i="170"/>
  <c r="E426" i="170"/>
  <c r="F426" i="170" s="1"/>
  <c r="D426" i="170"/>
  <c r="E425" i="170"/>
  <c r="D425" i="170"/>
  <c r="E424" i="170"/>
  <c r="D424" i="170"/>
  <c r="F424" i="170" s="1"/>
  <c r="E423" i="170"/>
  <c r="F423" i="170" s="1"/>
  <c r="D423" i="170"/>
  <c r="E422" i="170"/>
  <c r="D422" i="170"/>
  <c r="F422" i="170" s="1"/>
  <c r="E421" i="170"/>
  <c r="D421" i="170"/>
  <c r="F421" i="170" s="1"/>
  <c r="E420" i="170"/>
  <c r="D420" i="170"/>
  <c r="F419" i="170"/>
  <c r="E419" i="170"/>
  <c r="D419" i="170"/>
  <c r="E418" i="170"/>
  <c r="D418" i="170"/>
  <c r="F418" i="170" s="1"/>
  <c r="F417" i="170"/>
  <c r="E417" i="170"/>
  <c r="D417" i="170"/>
  <c r="E416" i="170"/>
  <c r="D416" i="170"/>
  <c r="F416" i="170" s="1"/>
  <c r="F415" i="170"/>
  <c r="E415" i="170"/>
  <c r="D415" i="170"/>
  <c r="F414" i="170"/>
  <c r="E414" i="170"/>
  <c r="D414" i="170"/>
  <c r="E413" i="170"/>
  <c r="F413" i="170" s="1"/>
  <c r="D413" i="170"/>
  <c r="E412" i="170"/>
  <c r="D412" i="170"/>
  <c r="F412" i="170" s="1"/>
  <c r="E411" i="170"/>
  <c r="F411" i="170" s="1"/>
  <c r="D411" i="170"/>
  <c r="E410" i="170"/>
  <c r="F410" i="170" s="1"/>
  <c r="D410" i="170"/>
  <c r="E409" i="170"/>
  <c r="D409" i="170"/>
  <c r="F409" i="170" s="1"/>
  <c r="E408" i="170"/>
  <c r="D408" i="170"/>
  <c r="F408" i="170" s="1"/>
  <c r="E407" i="170"/>
  <c r="D407" i="170"/>
  <c r="F407" i="170" s="1"/>
  <c r="F406" i="170"/>
  <c r="E406" i="170"/>
  <c r="D406" i="170"/>
  <c r="F405" i="170"/>
  <c r="E405" i="170"/>
  <c r="D405" i="170"/>
  <c r="E404" i="170"/>
  <c r="D404" i="170"/>
  <c r="E403" i="170"/>
  <c r="D403" i="170"/>
  <c r="F403" i="170" s="1"/>
  <c r="E402" i="170"/>
  <c r="F402" i="170" s="1"/>
  <c r="D402" i="170"/>
  <c r="F401" i="170"/>
  <c r="E401" i="170"/>
  <c r="D401" i="170"/>
  <c r="E400" i="170"/>
  <c r="D400" i="170"/>
  <c r="F400" i="170" s="1"/>
  <c r="E399" i="170"/>
  <c r="D399" i="170"/>
  <c r="F399" i="170" s="1"/>
  <c r="E398" i="170"/>
  <c r="D398" i="170"/>
  <c r="F398" i="170" s="1"/>
  <c r="E397" i="170"/>
  <c r="F397" i="170" s="1"/>
  <c r="D397" i="170"/>
  <c r="E396" i="170"/>
  <c r="D396" i="170"/>
  <c r="F396" i="170" s="1"/>
  <c r="F395" i="170"/>
  <c r="E395" i="170"/>
  <c r="D395" i="170"/>
  <c r="E394" i="170"/>
  <c r="D394" i="170"/>
  <c r="F394" i="170" s="1"/>
  <c r="E393" i="170"/>
  <c r="D393" i="170"/>
  <c r="F393" i="170" s="1"/>
  <c r="E392" i="170"/>
  <c r="D392" i="170"/>
  <c r="E391" i="170"/>
  <c r="F391" i="170" s="1"/>
  <c r="D391" i="170"/>
  <c r="E390" i="170"/>
  <c r="D390" i="170"/>
  <c r="E389" i="170"/>
  <c r="F389" i="170" s="1"/>
  <c r="D389" i="170"/>
  <c r="E388" i="170"/>
  <c r="D388" i="170"/>
  <c r="E387" i="170"/>
  <c r="D387" i="170"/>
  <c r="F387" i="170" s="1"/>
  <c r="E386" i="170"/>
  <c r="D386" i="170"/>
  <c r="F386" i="170" s="1"/>
  <c r="E385" i="170"/>
  <c r="D385" i="170"/>
  <c r="F385" i="170" s="1"/>
  <c r="E384" i="170"/>
  <c r="D384" i="170"/>
  <c r="F384" i="170" s="1"/>
  <c r="F383" i="170"/>
  <c r="E383" i="170"/>
  <c r="D383" i="170"/>
  <c r="F382" i="170"/>
  <c r="E382" i="170"/>
  <c r="D382" i="170"/>
  <c r="F381" i="170"/>
  <c r="E381" i="170"/>
  <c r="D381" i="170"/>
  <c r="E380" i="170"/>
  <c r="D380" i="170"/>
  <c r="F379" i="170"/>
  <c r="E379" i="170"/>
  <c r="D379" i="170"/>
  <c r="E378" i="170"/>
  <c r="F378" i="170" s="1"/>
  <c r="D378" i="170"/>
  <c r="E377" i="170"/>
  <c r="D377" i="170"/>
  <c r="F377" i="170" s="1"/>
  <c r="E376" i="170"/>
  <c r="D376" i="170"/>
  <c r="E375" i="170"/>
  <c r="F375" i="170" s="1"/>
  <c r="D375" i="170"/>
  <c r="E374" i="170"/>
  <c r="D374" i="170"/>
  <c r="F374" i="170" s="1"/>
  <c r="E373" i="170"/>
  <c r="D373" i="170"/>
  <c r="F373" i="170" s="1"/>
  <c r="E372" i="170"/>
  <c r="D372" i="170"/>
  <c r="F372" i="170" s="1"/>
  <c r="F371" i="170"/>
  <c r="E371" i="170"/>
  <c r="D371" i="170"/>
  <c r="F370" i="170"/>
  <c r="E370" i="170"/>
  <c r="D370" i="170"/>
  <c r="F369" i="170"/>
  <c r="E369" i="170"/>
  <c r="D369" i="170"/>
  <c r="E368" i="170"/>
  <c r="D368" i="170"/>
  <c r="F368" i="170" s="1"/>
  <c r="F367" i="170"/>
  <c r="E367" i="170"/>
  <c r="D367" i="170"/>
  <c r="F366" i="170"/>
  <c r="E366" i="170"/>
  <c r="D366" i="170"/>
  <c r="E365" i="170"/>
  <c r="F365" i="170" s="1"/>
  <c r="D365" i="170"/>
  <c r="E364" i="170"/>
  <c r="D364" i="170"/>
  <c r="F364" i="170" s="1"/>
  <c r="E363" i="170"/>
  <c r="D363" i="170"/>
  <c r="F363" i="170" s="1"/>
  <c r="E362" i="170"/>
  <c r="F362" i="170" s="1"/>
  <c r="D362" i="170"/>
  <c r="E361" i="170"/>
  <c r="D361" i="170"/>
  <c r="F361" i="170" s="1"/>
  <c r="E360" i="170"/>
  <c r="D360" i="170"/>
  <c r="F360" i="170" s="1"/>
  <c r="E359" i="170"/>
  <c r="D359" i="170"/>
  <c r="F359" i="170" s="1"/>
  <c r="E358" i="170"/>
  <c r="D358" i="170"/>
  <c r="F358" i="170" s="1"/>
  <c r="E357" i="170"/>
  <c r="D357" i="170"/>
  <c r="F357" i="170" s="1"/>
  <c r="E356" i="170"/>
  <c r="D356" i="170"/>
  <c r="E355" i="170"/>
  <c r="D355" i="170"/>
  <c r="E354" i="170"/>
  <c r="F354" i="170" s="1"/>
  <c r="D354" i="170"/>
  <c r="F353" i="170"/>
  <c r="E353" i="170"/>
  <c r="D353" i="170"/>
  <c r="E352" i="170"/>
  <c r="D352" i="170"/>
  <c r="F352" i="170" s="1"/>
  <c r="E351" i="170"/>
  <c r="D351" i="170"/>
  <c r="F351" i="170" s="1"/>
  <c r="F350" i="170"/>
  <c r="E350" i="170"/>
  <c r="D350" i="170"/>
  <c r="E349" i="170"/>
  <c r="F349" i="170" s="1"/>
  <c r="D349" i="170"/>
  <c r="E348" i="170"/>
  <c r="D348" i="170"/>
  <c r="F348" i="170" s="1"/>
  <c r="F347" i="170"/>
  <c r="E347" i="170"/>
  <c r="D347" i="170"/>
  <c r="F346" i="170"/>
  <c r="E346" i="170"/>
  <c r="D346" i="170"/>
  <c r="E345" i="170"/>
  <c r="D345" i="170"/>
  <c r="F345" i="170" s="1"/>
  <c r="E344" i="170"/>
  <c r="D344" i="170"/>
  <c r="E343" i="170"/>
  <c r="F343" i="170" s="1"/>
  <c r="D343" i="170"/>
  <c r="E342" i="170"/>
  <c r="D342" i="170"/>
  <c r="F342" i="170" s="1"/>
  <c r="F341" i="170"/>
  <c r="E341" i="170"/>
  <c r="D341" i="170"/>
  <c r="E340" i="170"/>
  <c r="D340" i="170"/>
  <c r="E339" i="170"/>
  <c r="D339" i="170"/>
  <c r="F339" i="170" s="1"/>
  <c r="E338" i="170"/>
  <c r="D338" i="170"/>
  <c r="F338" i="170" s="1"/>
  <c r="E337" i="170"/>
  <c r="D337" i="170"/>
  <c r="F337" i="170" s="1"/>
  <c r="E336" i="170"/>
  <c r="D336" i="170"/>
  <c r="F336" i="170" s="1"/>
  <c r="E335" i="170"/>
  <c r="D335" i="170"/>
  <c r="F335" i="170" s="1"/>
  <c r="F334" i="170"/>
  <c r="E334" i="170"/>
  <c r="D334" i="170"/>
  <c r="E333" i="170"/>
  <c r="D333" i="170"/>
  <c r="F333" i="170" s="1"/>
  <c r="E332" i="170"/>
  <c r="D332" i="170"/>
  <c r="F331" i="170"/>
  <c r="E331" i="170"/>
  <c r="D331" i="170"/>
  <c r="E330" i="170"/>
  <c r="F330" i="170" s="1"/>
  <c r="D330" i="170"/>
  <c r="E329" i="170"/>
  <c r="D329" i="170"/>
  <c r="F329" i="170" s="1"/>
  <c r="E328" i="170"/>
  <c r="D328" i="170"/>
  <c r="F328" i="170" s="1"/>
  <c r="E327" i="170"/>
  <c r="F327" i="170" s="1"/>
  <c r="D327" i="170"/>
  <c r="E326" i="170"/>
  <c r="D326" i="170"/>
  <c r="F326" i="170" s="1"/>
  <c r="E325" i="170"/>
  <c r="D325" i="170"/>
  <c r="F325" i="170" s="1"/>
  <c r="E324" i="170"/>
  <c r="D324" i="170"/>
  <c r="E323" i="170"/>
  <c r="D323" i="170"/>
  <c r="F323" i="170" s="1"/>
  <c r="E322" i="170"/>
  <c r="D322" i="170"/>
  <c r="F322" i="170" s="1"/>
  <c r="F321" i="170"/>
  <c r="E321" i="170"/>
  <c r="D321" i="170"/>
  <c r="E320" i="170"/>
  <c r="D320" i="170"/>
  <c r="F320" i="170" s="1"/>
  <c r="F319" i="170"/>
  <c r="E319" i="170"/>
  <c r="D319" i="170"/>
  <c r="F318" i="170"/>
  <c r="E318" i="170"/>
  <c r="D318" i="170"/>
  <c r="E317" i="170"/>
  <c r="F317" i="170" s="1"/>
  <c r="D317" i="170"/>
  <c r="E316" i="170"/>
  <c r="D316" i="170"/>
  <c r="F316" i="170" s="1"/>
  <c r="E315" i="170"/>
  <c r="D315" i="170"/>
  <c r="F315" i="170" s="1"/>
  <c r="E314" i="170"/>
  <c r="F314" i="170" s="1"/>
  <c r="D314" i="170"/>
  <c r="E313" i="170"/>
  <c r="D313" i="170"/>
  <c r="F313" i="170" s="1"/>
  <c r="E312" i="170"/>
  <c r="D312" i="170"/>
  <c r="F312" i="170" s="1"/>
  <c r="E311" i="170"/>
  <c r="F311" i="170" s="1"/>
  <c r="D311" i="170"/>
  <c r="E310" i="170"/>
  <c r="D310" i="170"/>
  <c r="F310" i="170" s="1"/>
  <c r="E309" i="170"/>
  <c r="D309" i="170"/>
  <c r="F309" i="170" s="1"/>
  <c r="E308" i="170"/>
  <c r="D308" i="170"/>
  <c r="E307" i="170"/>
  <c r="D307" i="170"/>
  <c r="F307" i="170" s="1"/>
  <c r="E306" i="170"/>
  <c r="F306" i="170" s="1"/>
  <c r="D306" i="170"/>
  <c r="F305" i="170"/>
  <c r="E305" i="170"/>
  <c r="D305" i="170"/>
  <c r="E304" i="170"/>
  <c r="D304" i="170"/>
  <c r="F304" i="170" s="1"/>
  <c r="E303" i="170"/>
  <c r="D303" i="170"/>
  <c r="F303" i="170" s="1"/>
  <c r="E302" i="170"/>
  <c r="F302" i="170" s="1"/>
  <c r="D302" i="170"/>
  <c r="E301" i="170"/>
  <c r="F301" i="170" s="1"/>
  <c r="D301" i="170"/>
  <c r="E300" i="170"/>
  <c r="D300" i="170"/>
  <c r="F300" i="170" s="1"/>
  <c r="F299" i="170"/>
  <c r="E299" i="170"/>
  <c r="D299" i="170"/>
  <c r="E298" i="170"/>
  <c r="D298" i="170"/>
  <c r="F298" i="170" s="1"/>
  <c r="E297" i="170"/>
  <c r="D297" i="170"/>
  <c r="F297" i="170" s="1"/>
  <c r="E296" i="170"/>
  <c r="D296" i="170"/>
  <c r="E295" i="170"/>
  <c r="F295" i="170" s="1"/>
  <c r="D295" i="170"/>
  <c r="E294" i="170"/>
  <c r="D294" i="170"/>
  <c r="F294" i="170" s="1"/>
  <c r="E293" i="170"/>
  <c r="F293" i="170" s="1"/>
  <c r="D293" i="170"/>
  <c r="E292" i="170"/>
  <c r="D292" i="170"/>
  <c r="E291" i="170"/>
  <c r="D291" i="170"/>
  <c r="F291" i="170" s="1"/>
  <c r="E290" i="170"/>
  <c r="D290" i="170"/>
  <c r="F290" i="170" s="1"/>
  <c r="E289" i="170"/>
  <c r="D289" i="170"/>
  <c r="F289" i="170" s="1"/>
  <c r="E288" i="170"/>
  <c r="D288" i="170"/>
  <c r="F288" i="170" s="1"/>
  <c r="E287" i="170"/>
  <c r="D287" i="170"/>
  <c r="F287" i="170" s="1"/>
  <c r="F286" i="170"/>
  <c r="E286" i="170"/>
  <c r="D286" i="170"/>
  <c r="E285" i="170"/>
  <c r="D285" i="170"/>
  <c r="F285" i="170" s="1"/>
  <c r="E284" i="170"/>
  <c r="D284" i="170"/>
  <c r="F283" i="170"/>
  <c r="E283" i="170"/>
  <c r="D283" i="170"/>
  <c r="E282" i="170"/>
  <c r="F282" i="170" s="1"/>
  <c r="D282" i="170"/>
  <c r="E281" i="170"/>
  <c r="D281" i="170"/>
  <c r="E280" i="170"/>
  <c r="D280" i="170"/>
  <c r="F280" i="170" s="1"/>
  <c r="E279" i="170"/>
  <c r="F279" i="170" s="1"/>
  <c r="D279" i="170"/>
  <c r="E278" i="170"/>
  <c r="D278" i="170"/>
  <c r="F278" i="170" s="1"/>
  <c r="E277" i="170"/>
  <c r="D277" i="170"/>
  <c r="F277" i="170" s="1"/>
  <c r="E276" i="170"/>
  <c r="D276" i="170"/>
  <c r="F275" i="170"/>
  <c r="E275" i="170"/>
  <c r="D275" i="170"/>
  <c r="F274" i="170"/>
  <c r="E274" i="170"/>
  <c r="D274" i="170"/>
  <c r="F273" i="170"/>
  <c r="E273" i="170"/>
  <c r="D273" i="170"/>
  <c r="E272" i="170"/>
  <c r="D272" i="170"/>
  <c r="F272" i="170" s="1"/>
  <c r="E271" i="170"/>
  <c r="F271" i="170" s="1"/>
  <c r="D271" i="170"/>
  <c r="F270" i="170"/>
  <c r="E270" i="170"/>
  <c r="D270" i="170"/>
  <c r="E269" i="170"/>
  <c r="F269" i="170" s="1"/>
  <c r="D269" i="170"/>
  <c r="E268" i="170"/>
  <c r="D268" i="170"/>
  <c r="F268" i="170" s="1"/>
  <c r="E267" i="170"/>
  <c r="F267" i="170" s="1"/>
  <c r="D267" i="170"/>
  <c r="E266" i="170"/>
  <c r="F266" i="170" s="1"/>
  <c r="D266" i="170"/>
  <c r="E265" i="170"/>
  <c r="D265" i="170"/>
  <c r="F265" i="170" s="1"/>
  <c r="E264" i="170"/>
  <c r="D264" i="170"/>
  <c r="F264" i="170" s="1"/>
  <c r="E263" i="170"/>
  <c r="D263" i="170"/>
  <c r="F263" i="170" s="1"/>
  <c r="F262" i="170"/>
  <c r="E262" i="170"/>
  <c r="D262" i="170"/>
  <c r="F261" i="170"/>
  <c r="E261" i="170"/>
  <c r="D261" i="170"/>
  <c r="E260" i="170"/>
  <c r="D260" i="170"/>
  <c r="E259" i="170"/>
  <c r="D259" i="170"/>
  <c r="F259" i="170" s="1"/>
  <c r="E258" i="170"/>
  <c r="F258" i="170" s="1"/>
  <c r="D258" i="170"/>
  <c r="F257" i="170"/>
  <c r="E257" i="170"/>
  <c r="D257" i="170"/>
  <c r="E256" i="170"/>
  <c r="D256" i="170"/>
  <c r="F256" i="170" s="1"/>
  <c r="E255" i="170"/>
  <c r="D255" i="170"/>
  <c r="F255" i="170" s="1"/>
  <c r="E254" i="170"/>
  <c r="D254" i="170"/>
  <c r="F254" i="170" s="1"/>
  <c r="E253" i="170"/>
  <c r="F253" i="170" s="1"/>
  <c r="D253" i="170"/>
  <c r="E252" i="170"/>
  <c r="D252" i="170"/>
  <c r="F252" i="170" s="1"/>
  <c r="F251" i="170"/>
  <c r="E251" i="170"/>
  <c r="D251" i="170"/>
  <c r="F250" i="170"/>
  <c r="E250" i="170"/>
  <c r="D250" i="170"/>
  <c r="E249" i="170"/>
  <c r="D249" i="170"/>
  <c r="F249" i="170" s="1"/>
  <c r="E248" i="170"/>
  <c r="D248" i="170"/>
  <c r="E247" i="170"/>
  <c r="F247" i="170" s="1"/>
  <c r="D247" i="170"/>
  <c r="E246" i="170"/>
  <c r="D246" i="170"/>
  <c r="F245" i="170"/>
  <c r="E245" i="170"/>
  <c r="D245" i="170"/>
  <c r="E244" i="170"/>
  <c r="D244" i="170"/>
  <c r="E243" i="170"/>
  <c r="D243" i="170"/>
  <c r="F243" i="170" s="1"/>
  <c r="E242" i="170"/>
  <c r="D242" i="170"/>
  <c r="F242" i="170" s="1"/>
  <c r="F241" i="170"/>
  <c r="E241" i="170"/>
  <c r="D241" i="170"/>
  <c r="E240" i="170"/>
  <c r="D240" i="170"/>
  <c r="F240" i="170" s="1"/>
  <c r="F239" i="170"/>
  <c r="E239" i="170"/>
  <c r="D239" i="170"/>
  <c r="F238" i="170"/>
  <c r="E238" i="170"/>
  <c r="D238" i="170"/>
  <c r="E237" i="170"/>
  <c r="F237" i="170" s="1"/>
  <c r="D237" i="170"/>
  <c r="E236" i="170"/>
  <c r="D236" i="170"/>
  <c r="F235" i="170"/>
  <c r="E235" i="170"/>
  <c r="D235" i="170"/>
  <c r="E234" i="170"/>
  <c r="F234" i="170" s="1"/>
  <c r="D234" i="170"/>
  <c r="E233" i="170"/>
  <c r="D233" i="170"/>
  <c r="F233" i="170" s="1"/>
  <c r="E232" i="170"/>
  <c r="D232" i="170"/>
  <c r="F232" i="170" s="1"/>
  <c r="E231" i="170"/>
  <c r="F231" i="170" s="1"/>
  <c r="D231" i="170"/>
  <c r="E230" i="170"/>
  <c r="D230" i="170"/>
  <c r="F230" i="170" s="1"/>
  <c r="E229" i="170"/>
  <c r="D229" i="170"/>
  <c r="F229" i="170" s="1"/>
  <c r="E228" i="170"/>
  <c r="D228" i="170"/>
  <c r="F228" i="170" s="1"/>
  <c r="F227" i="170"/>
  <c r="E227" i="170"/>
  <c r="D227" i="170"/>
  <c r="F226" i="170"/>
  <c r="E226" i="170"/>
  <c r="D226" i="170"/>
  <c r="F225" i="170"/>
  <c r="E225" i="170"/>
  <c r="D225" i="170"/>
  <c r="E224" i="170"/>
  <c r="D224" i="170"/>
  <c r="F224" i="170" s="1"/>
  <c r="E223" i="170"/>
  <c r="F223" i="170" s="1"/>
  <c r="D223" i="170"/>
  <c r="F222" i="170"/>
  <c r="E222" i="170"/>
  <c r="D222" i="170"/>
  <c r="E221" i="170"/>
  <c r="F221" i="170" s="1"/>
  <c r="D221" i="170"/>
  <c r="E220" i="170"/>
  <c r="D220" i="170"/>
  <c r="F220" i="170" s="1"/>
  <c r="E219" i="170"/>
  <c r="D219" i="170"/>
  <c r="F219" i="170" s="1"/>
  <c r="E218" i="170"/>
  <c r="F218" i="170" s="1"/>
  <c r="D218" i="170"/>
  <c r="E217" i="170"/>
  <c r="D217" i="170"/>
  <c r="F217" i="170" s="1"/>
  <c r="E216" i="170"/>
  <c r="D216" i="170"/>
  <c r="F216" i="170" s="1"/>
  <c r="F215" i="170"/>
  <c r="E215" i="170"/>
  <c r="D215" i="170"/>
  <c r="E214" i="170"/>
  <c r="D214" i="170"/>
  <c r="F214" i="170" s="1"/>
  <c r="F213" i="170"/>
  <c r="E213" i="170"/>
  <c r="D213" i="170"/>
  <c r="E212" i="170"/>
  <c r="D212" i="170"/>
  <c r="E211" i="170"/>
  <c r="D211" i="170"/>
  <c r="F211" i="170" s="1"/>
  <c r="F210" i="170"/>
  <c r="E210" i="170"/>
  <c r="D210" i="170"/>
  <c r="F209" i="170"/>
  <c r="E209" i="170"/>
  <c r="D209" i="170"/>
  <c r="E208" i="170"/>
  <c r="D208" i="170"/>
  <c r="F208" i="170" s="1"/>
  <c r="E207" i="170"/>
  <c r="D207" i="170"/>
  <c r="F207" i="170" s="1"/>
  <c r="E206" i="170"/>
  <c r="D206" i="170"/>
  <c r="F206" i="170" s="1"/>
  <c r="E205" i="170"/>
  <c r="F205" i="170" s="1"/>
  <c r="D205" i="170"/>
  <c r="E204" i="170"/>
  <c r="D204" i="170"/>
  <c r="F204" i="170" s="1"/>
  <c r="F203" i="170"/>
  <c r="E203" i="170"/>
  <c r="D203" i="170"/>
  <c r="F202" i="170"/>
  <c r="E202" i="170"/>
  <c r="D202" i="170"/>
  <c r="F201" i="170"/>
  <c r="E201" i="170"/>
  <c r="D201" i="170"/>
  <c r="E200" i="170"/>
  <c r="D200" i="170"/>
  <c r="E199" i="170"/>
  <c r="F199" i="170" s="1"/>
  <c r="D199" i="170"/>
  <c r="E198" i="170"/>
  <c r="D198" i="170"/>
  <c r="F197" i="170"/>
  <c r="E197" i="170"/>
  <c r="D197" i="170"/>
  <c r="E196" i="170"/>
  <c r="D196" i="170"/>
  <c r="E195" i="170"/>
  <c r="D195" i="170"/>
  <c r="F195" i="170" s="1"/>
  <c r="E194" i="170"/>
  <c r="D194" i="170"/>
  <c r="F194" i="170" s="1"/>
  <c r="E193" i="170"/>
  <c r="D193" i="170"/>
  <c r="F193" i="170" s="1"/>
  <c r="E192" i="170"/>
  <c r="D192" i="170"/>
  <c r="F192" i="170" s="1"/>
  <c r="F191" i="170"/>
  <c r="E191" i="170"/>
  <c r="D191" i="170"/>
  <c r="F190" i="170"/>
  <c r="E190" i="170"/>
  <c r="D190" i="170"/>
  <c r="E189" i="170"/>
  <c r="D189" i="170"/>
  <c r="F189" i="170" s="1"/>
  <c r="E188" i="170"/>
  <c r="D188" i="170"/>
  <c r="F187" i="170"/>
  <c r="E187" i="170"/>
  <c r="D187" i="170"/>
  <c r="E186" i="170"/>
  <c r="F186" i="170" s="1"/>
  <c r="D186" i="170"/>
  <c r="E185" i="170"/>
  <c r="D185" i="170"/>
  <c r="F185" i="170" s="1"/>
  <c r="E184" i="170"/>
  <c r="D184" i="170"/>
  <c r="F184" i="170" s="1"/>
  <c r="E183" i="170"/>
  <c r="F183" i="170" s="1"/>
  <c r="D183" i="170"/>
  <c r="E182" i="170"/>
  <c r="D182" i="170"/>
  <c r="F182" i="170" s="1"/>
  <c r="E181" i="170"/>
  <c r="D181" i="170"/>
  <c r="F181" i="170" s="1"/>
  <c r="E180" i="170"/>
  <c r="D180" i="170"/>
  <c r="E179" i="170"/>
  <c r="D179" i="170"/>
  <c r="F179" i="170" s="1"/>
  <c r="F178" i="170"/>
  <c r="E178" i="170"/>
  <c r="D178" i="170"/>
  <c r="F177" i="170"/>
  <c r="E177" i="170"/>
  <c r="D177" i="170"/>
  <c r="E176" i="170"/>
  <c r="D176" i="170"/>
  <c r="E175" i="170"/>
  <c r="F175" i="170" s="1"/>
  <c r="D175" i="170"/>
  <c r="F174" i="170"/>
  <c r="E174" i="170"/>
  <c r="D174" i="170"/>
  <c r="E173" i="170"/>
  <c r="F173" i="170" s="1"/>
  <c r="D173" i="170"/>
  <c r="E172" i="170"/>
  <c r="D172" i="170"/>
  <c r="F172" i="170" s="1"/>
  <c r="F171" i="170"/>
  <c r="E171" i="170"/>
  <c r="D171" i="170"/>
  <c r="E170" i="170"/>
  <c r="F170" i="170" s="1"/>
  <c r="D170" i="170"/>
  <c r="E169" i="170"/>
  <c r="D169" i="170"/>
  <c r="F169" i="170" s="1"/>
  <c r="E168" i="170"/>
  <c r="D168" i="170"/>
  <c r="F168" i="170" s="1"/>
  <c r="F167" i="170"/>
  <c r="E167" i="170"/>
  <c r="D167" i="170"/>
  <c r="F166" i="170"/>
  <c r="E166" i="170"/>
  <c r="D166" i="170"/>
  <c r="F165" i="170"/>
  <c r="E165" i="170"/>
  <c r="D165" i="170"/>
  <c r="E164" i="170"/>
  <c r="D164" i="170"/>
  <c r="E163" i="170"/>
  <c r="D163" i="170"/>
  <c r="F163" i="170" s="1"/>
  <c r="F162" i="170"/>
  <c r="E162" i="170"/>
  <c r="D162" i="170"/>
  <c r="F161" i="170"/>
  <c r="E161" i="170"/>
  <c r="D161" i="170"/>
  <c r="E160" i="170"/>
  <c r="D160" i="170"/>
  <c r="F160" i="170" s="1"/>
  <c r="E159" i="170"/>
  <c r="D159" i="170"/>
  <c r="F159" i="170" s="1"/>
  <c r="E158" i="170"/>
  <c r="F158" i="170" s="1"/>
  <c r="D158" i="170"/>
  <c r="E157" i="170"/>
  <c r="F157" i="170" s="1"/>
  <c r="D157" i="170"/>
  <c r="E156" i="170"/>
  <c r="D156" i="170"/>
  <c r="F156" i="170" s="1"/>
  <c r="F155" i="170"/>
  <c r="E155" i="170"/>
  <c r="D155" i="170"/>
  <c r="E154" i="170"/>
  <c r="D154" i="170"/>
  <c r="F154" i="170" s="1"/>
  <c r="F153" i="170"/>
  <c r="E153" i="170"/>
  <c r="D153" i="170"/>
  <c r="E152" i="170"/>
  <c r="D152" i="170"/>
  <c r="E151" i="170"/>
  <c r="F151" i="170" s="1"/>
  <c r="D151" i="170"/>
  <c r="E150" i="170"/>
  <c r="D150" i="170"/>
  <c r="F150" i="170" s="1"/>
  <c r="E149" i="170"/>
  <c r="F149" i="170" s="1"/>
  <c r="D149" i="170"/>
  <c r="E148" i="170"/>
  <c r="D148" i="170"/>
  <c r="E147" i="170"/>
  <c r="D147" i="170"/>
  <c r="F147" i="170" s="1"/>
  <c r="E146" i="170"/>
  <c r="D146" i="170"/>
  <c r="F146" i="170" s="1"/>
  <c r="E145" i="170"/>
  <c r="D145" i="170"/>
  <c r="F145" i="170" s="1"/>
  <c r="E144" i="170"/>
  <c r="D144" i="170"/>
  <c r="F144" i="170" s="1"/>
  <c r="F143" i="170"/>
  <c r="E143" i="170"/>
  <c r="D143" i="170"/>
  <c r="F142" i="170"/>
  <c r="E142" i="170"/>
  <c r="D142" i="170"/>
  <c r="E141" i="170"/>
  <c r="D141" i="170"/>
  <c r="F141" i="170" s="1"/>
  <c r="E140" i="170"/>
  <c r="D140" i="170"/>
  <c r="F140" i="170" s="1"/>
  <c r="E139" i="170"/>
  <c r="D139" i="170"/>
  <c r="F139" i="170" s="1"/>
  <c r="F138" i="170"/>
  <c r="E138" i="170"/>
  <c r="D138" i="170"/>
  <c r="E137" i="170"/>
  <c r="D137" i="170"/>
  <c r="F137" i="170" s="1"/>
  <c r="E136" i="170"/>
  <c r="D136" i="170"/>
  <c r="F136" i="170" s="1"/>
  <c r="E135" i="170"/>
  <c r="D135" i="170"/>
  <c r="F135" i="170" s="1"/>
  <c r="F134" i="170"/>
  <c r="E134" i="170"/>
  <c r="D134" i="170"/>
  <c r="F133" i="170"/>
  <c r="E133" i="170"/>
  <c r="D133" i="170"/>
  <c r="E132" i="170"/>
  <c r="D132" i="170"/>
  <c r="F132" i="170" s="1"/>
  <c r="E131" i="170"/>
  <c r="D131" i="170"/>
  <c r="F131" i="170" s="1"/>
  <c r="F130" i="170"/>
  <c r="E130" i="170"/>
  <c r="D130" i="170"/>
  <c r="E129" i="170"/>
  <c r="D129" i="170"/>
  <c r="F129" i="170" s="1"/>
  <c r="E128" i="170"/>
  <c r="D128" i="170"/>
  <c r="F128" i="170" s="1"/>
  <c r="E127" i="170"/>
  <c r="D127" i="170"/>
  <c r="F127" i="170" s="1"/>
  <c r="F126" i="170"/>
  <c r="E126" i="170"/>
  <c r="D126" i="170"/>
  <c r="F125" i="170"/>
  <c r="E125" i="170"/>
  <c r="D125" i="170"/>
  <c r="E124" i="170"/>
  <c r="D124" i="170"/>
  <c r="F124" i="170" s="1"/>
  <c r="E123" i="170"/>
  <c r="D123" i="170"/>
  <c r="F123" i="170" s="1"/>
  <c r="F122" i="170"/>
  <c r="E122" i="170"/>
  <c r="D122" i="170"/>
  <c r="F121" i="170"/>
  <c r="E121" i="170"/>
  <c r="D121" i="170"/>
  <c r="F120" i="170"/>
  <c r="E120" i="170"/>
  <c r="D120" i="170"/>
  <c r="E119" i="170"/>
  <c r="D119" i="170"/>
  <c r="F119" i="170" s="1"/>
  <c r="F118" i="170"/>
  <c r="E118" i="170"/>
  <c r="D118" i="170"/>
  <c r="E117" i="170"/>
  <c r="F117" i="170" s="1"/>
  <c r="D117" i="170"/>
  <c r="E116" i="170"/>
  <c r="D116" i="170"/>
  <c r="F116" i="170" s="1"/>
  <c r="E115" i="170"/>
  <c r="D115" i="170"/>
  <c r="F115" i="170" s="1"/>
  <c r="F114" i="170"/>
  <c r="E114" i="170"/>
  <c r="D114" i="170"/>
  <c r="E113" i="170"/>
  <c r="D113" i="170"/>
  <c r="F113" i="170" s="1"/>
  <c r="F112" i="170"/>
  <c r="E112" i="170"/>
  <c r="D112" i="170"/>
  <c r="E111" i="170"/>
  <c r="D111" i="170"/>
  <c r="F111" i="170" s="1"/>
  <c r="F110" i="170"/>
  <c r="E110" i="170"/>
  <c r="D110" i="170"/>
  <c r="E109" i="170"/>
  <c r="D109" i="170"/>
  <c r="F109" i="170" s="1"/>
  <c r="F108" i="170"/>
  <c r="E108" i="170"/>
  <c r="D108" i="170"/>
  <c r="E107" i="170"/>
  <c r="D107" i="170"/>
  <c r="F107" i="170" s="1"/>
  <c r="F106" i="170"/>
  <c r="E106" i="170"/>
  <c r="D106" i="170"/>
  <c r="E105" i="170"/>
  <c r="D105" i="170"/>
  <c r="F105" i="170" s="1"/>
  <c r="F104" i="170"/>
  <c r="E104" i="170"/>
  <c r="D104" i="170"/>
  <c r="E103" i="170"/>
  <c r="D103" i="170"/>
  <c r="F103" i="170" s="1"/>
  <c r="F102" i="170"/>
  <c r="E102" i="170"/>
  <c r="D102" i="170"/>
  <c r="E101" i="170"/>
  <c r="D101" i="170"/>
  <c r="F101" i="170" s="1"/>
  <c r="E100" i="170"/>
  <c r="D100" i="170"/>
  <c r="F100" i="170" s="1"/>
  <c r="E99" i="170"/>
  <c r="D99" i="170"/>
  <c r="F99" i="170" s="1"/>
  <c r="F98" i="170"/>
  <c r="E98" i="170"/>
  <c r="D98" i="170"/>
  <c r="E97" i="170"/>
  <c r="D97" i="170"/>
  <c r="F97" i="170" s="1"/>
  <c r="E96" i="170"/>
  <c r="D96" i="170"/>
  <c r="F96" i="170" s="1"/>
  <c r="E95" i="170"/>
  <c r="D95" i="170"/>
  <c r="F95" i="170" s="1"/>
  <c r="F94" i="170"/>
  <c r="E94" i="170"/>
  <c r="D94" i="170"/>
  <c r="E93" i="170"/>
  <c r="D93" i="170"/>
  <c r="F93" i="170" s="1"/>
  <c r="E92" i="170"/>
  <c r="D92" i="170"/>
  <c r="F92" i="170" s="1"/>
  <c r="E91" i="170"/>
  <c r="D91" i="170"/>
  <c r="F91" i="170" s="1"/>
  <c r="F90" i="170"/>
  <c r="E90" i="170"/>
  <c r="D90" i="170"/>
  <c r="E89" i="170"/>
  <c r="D89" i="170"/>
  <c r="F89" i="170" s="1"/>
  <c r="E88" i="170"/>
  <c r="D88" i="170"/>
  <c r="F88" i="170" s="1"/>
  <c r="E87" i="170"/>
  <c r="D87" i="170"/>
  <c r="F87" i="170" s="1"/>
  <c r="F86" i="170"/>
  <c r="E86" i="170"/>
  <c r="D86" i="170"/>
  <c r="F85" i="170"/>
  <c r="E85" i="170"/>
  <c r="D85" i="170"/>
  <c r="E84" i="170"/>
  <c r="D84" i="170"/>
  <c r="F84" i="170" s="1"/>
  <c r="E83" i="170"/>
  <c r="D83" i="170"/>
  <c r="F83" i="170" s="1"/>
  <c r="F82" i="170"/>
  <c r="E82" i="170"/>
  <c r="D82" i="170"/>
  <c r="E81" i="170"/>
  <c r="D81" i="170"/>
  <c r="F81" i="170" s="1"/>
  <c r="E80" i="170"/>
  <c r="D80" i="170"/>
  <c r="F80" i="170" s="1"/>
  <c r="E79" i="170"/>
  <c r="D79" i="170"/>
  <c r="F79" i="170" s="1"/>
  <c r="F78" i="170"/>
  <c r="E78" i="170"/>
  <c r="D78" i="170"/>
  <c r="F77" i="170"/>
  <c r="E77" i="170"/>
  <c r="D77" i="170"/>
  <c r="E76" i="170"/>
  <c r="D76" i="170"/>
  <c r="F76" i="170" s="1"/>
  <c r="E75" i="170"/>
  <c r="D75" i="170"/>
  <c r="F75" i="170" s="1"/>
  <c r="F74" i="170"/>
  <c r="E74" i="170"/>
  <c r="D74" i="170"/>
  <c r="F73" i="170"/>
  <c r="E73" i="170"/>
  <c r="D73" i="170"/>
  <c r="F72" i="170"/>
  <c r="E72" i="170"/>
  <c r="D72" i="170"/>
  <c r="E71" i="170"/>
  <c r="D71" i="170"/>
  <c r="F71" i="170" s="1"/>
  <c r="F70" i="170"/>
  <c r="E70" i="170"/>
  <c r="D70" i="170"/>
  <c r="E69" i="170"/>
  <c r="F69" i="170" s="1"/>
  <c r="D69" i="170"/>
  <c r="E68" i="170"/>
  <c r="D68" i="170"/>
  <c r="F68" i="170" s="1"/>
  <c r="E67" i="170"/>
  <c r="D67" i="170"/>
  <c r="F67" i="170" s="1"/>
  <c r="F66" i="170"/>
  <c r="E66" i="170"/>
  <c r="D66" i="170"/>
  <c r="E65" i="170"/>
  <c r="D65" i="170"/>
  <c r="F65" i="170" s="1"/>
  <c r="F64" i="170"/>
  <c r="E64" i="170"/>
  <c r="D64" i="170"/>
  <c r="E63" i="170"/>
  <c r="D63" i="170"/>
  <c r="F63" i="170" s="1"/>
  <c r="F62" i="170"/>
  <c r="E62" i="170"/>
  <c r="D62" i="170"/>
  <c r="E61" i="170"/>
  <c r="D61" i="170"/>
  <c r="F61" i="170" s="1"/>
  <c r="F60" i="170"/>
  <c r="E60" i="170"/>
  <c r="D60" i="170"/>
  <c r="E59" i="170"/>
  <c r="D59" i="170"/>
  <c r="F59" i="170" s="1"/>
  <c r="F58" i="170"/>
  <c r="E58" i="170"/>
  <c r="D58" i="170"/>
  <c r="E57" i="170"/>
  <c r="D57" i="170"/>
  <c r="F57" i="170" s="1"/>
  <c r="E56" i="170"/>
  <c r="F56" i="170" s="1"/>
  <c r="D56" i="170"/>
  <c r="E55" i="170"/>
  <c r="D55" i="170"/>
  <c r="F55" i="170" s="1"/>
  <c r="F54" i="170"/>
  <c r="E54" i="170"/>
  <c r="D54" i="170"/>
  <c r="E53" i="170"/>
  <c r="D53" i="170"/>
  <c r="F53" i="170" s="1"/>
  <c r="E52" i="170"/>
  <c r="D52" i="170"/>
  <c r="F52" i="170" s="1"/>
  <c r="E51" i="170"/>
  <c r="D51" i="170"/>
  <c r="F51" i="170" s="1"/>
  <c r="F50" i="170"/>
  <c r="E50" i="170"/>
  <c r="D50" i="170"/>
  <c r="E49" i="170"/>
  <c r="D49" i="170"/>
  <c r="F49" i="170" s="1"/>
  <c r="E48" i="170"/>
  <c r="D48" i="170"/>
  <c r="F48" i="170" s="1"/>
  <c r="E47" i="170"/>
  <c r="D47" i="170"/>
  <c r="F47" i="170" s="1"/>
  <c r="F46" i="170"/>
  <c r="E46" i="170"/>
  <c r="D46" i="170"/>
  <c r="E45" i="170"/>
  <c r="D45" i="170"/>
  <c r="F45" i="170" s="1"/>
  <c r="E44" i="170"/>
  <c r="D44" i="170"/>
  <c r="F44" i="170" s="1"/>
  <c r="E43" i="170"/>
  <c r="D43" i="170"/>
  <c r="F43" i="170" s="1"/>
  <c r="F42" i="170"/>
  <c r="E42" i="170"/>
  <c r="D42" i="170"/>
  <c r="E41" i="170"/>
  <c r="D41" i="170"/>
  <c r="F41" i="170" s="1"/>
  <c r="E40" i="170"/>
  <c r="D40" i="170"/>
  <c r="F40" i="170" s="1"/>
  <c r="E39" i="170"/>
  <c r="D39" i="170"/>
  <c r="F39" i="170" s="1"/>
  <c r="F38" i="170"/>
  <c r="E38" i="170"/>
  <c r="D38" i="170"/>
  <c r="F37" i="170"/>
  <c r="E37" i="170"/>
  <c r="D37" i="170"/>
  <c r="E36" i="170"/>
  <c r="D36" i="170"/>
  <c r="F36" i="170" s="1"/>
  <c r="E35" i="170"/>
  <c r="D35" i="170"/>
  <c r="F35" i="170" s="1"/>
  <c r="F34" i="170"/>
  <c r="E34" i="170"/>
  <c r="D34" i="170"/>
  <c r="E33" i="170"/>
  <c r="D33" i="170"/>
  <c r="F33" i="170" s="1"/>
  <c r="E32" i="170"/>
  <c r="D32" i="170"/>
  <c r="F32" i="170" s="1"/>
  <c r="E31" i="170"/>
  <c r="D31" i="170"/>
  <c r="F31" i="170" s="1"/>
  <c r="F30" i="170"/>
  <c r="E30" i="170"/>
  <c r="D30" i="170"/>
  <c r="F29" i="170"/>
  <c r="E29" i="170"/>
  <c r="D29" i="170"/>
  <c r="E28" i="170"/>
  <c r="D28" i="170"/>
  <c r="F28" i="170" s="1"/>
  <c r="E27" i="170"/>
  <c r="D27" i="170"/>
  <c r="F27" i="170" s="1"/>
  <c r="F26" i="170"/>
  <c r="E26" i="170"/>
  <c r="D26" i="170"/>
  <c r="F25" i="170"/>
  <c r="E25" i="170"/>
  <c r="D25" i="170"/>
  <c r="F24" i="170"/>
  <c r="E24" i="170"/>
  <c r="D24" i="170"/>
  <c r="E23" i="170"/>
  <c r="D23" i="170"/>
  <c r="F23" i="170" s="1"/>
  <c r="F22" i="170"/>
  <c r="E22" i="170"/>
  <c r="D22" i="170"/>
  <c r="E21" i="170"/>
  <c r="F21" i="170" s="1"/>
  <c r="D21" i="170"/>
  <c r="E20" i="170"/>
  <c r="D20" i="170"/>
  <c r="F20" i="170" s="1"/>
  <c r="E19" i="170"/>
  <c r="D19" i="170"/>
  <c r="F19" i="170" s="1"/>
  <c r="F18" i="170"/>
  <c r="E18" i="170"/>
  <c r="D18" i="170"/>
  <c r="E17" i="170"/>
  <c r="D17" i="170"/>
  <c r="F17" i="170" s="1"/>
  <c r="F16" i="170"/>
  <c r="E16" i="170"/>
  <c r="D16" i="170"/>
  <c r="E15" i="170"/>
  <c r="D15" i="170"/>
  <c r="F15" i="170" s="1"/>
  <c r="F14" i="170"/>
  <c r="E14" i="170"/>
  <c r="D14" i="170"/>
  <c r="E13" i="170"/>
  <c r="D13" i="170"/>
  <c r="F13" i="170" s="1"/>
  <c r="F12" i="170"/>
  <c r="E12" i="170"/>
  <c r="D12" i="170"/>
  <c r="E11" i="170"/>
  <c r="D11" i="170"/>
  <c r="F11" i="170" s="1"/>
  <c r="E10" i="170"/>
  <c r="D10" i="170"/>
  <c r="F10" i="170" s="1"/>
  <c r="E9" i="170"/>
  <c r="D9" i="170"/>
  <c r="F9" i="170" s="1"/>
  <c r="E8" i="170"/>
  <c r="F8" i="170" s="1"/>
  <c r="D8" i="170"/>
  <c r="E7" i="170"/>
  <c r="D7" i="170"/>
  <c r="F7" i="170" s="1"/>
  <c r="E6" i="170"/>
  <c r="D6" i="170"/>
  <c r="F6" i="170" s="1"/>
  <c r="E5" i="170"/>
  <c r="D5" i="170"/>
  <c r="F5" i="170" s="1"/>
  <c r="E4" i="170"/>
  <c r="D4" i="170"/>
  <c r="F4" i="170" s="1"/>
  <c r="E3" i="170"/>
  <c r="D3" i="170"/>
  <c r="F3" i="170" s="1"/>
  <c r="F2" i="170"/>
  <c r="E2" i="170"/>
  <c r="D2" i="170"/>
  <c r="A58" i="173"/>
  <c r="A44" i="173"/>
  <c r="A30" i="173"/>
  <c r="A16" i="173"/>
  <c r="A2" i="173"/>
  <c r="K606" i="172"/>
  <c r="J606" i="172"/>
  <c r="I606" i="172"/>
  <c r="H606" i="172"/>
  <c r="G606" i="172"/>
  <c r="F606" i="172"/>
  <c r="E606" i="172"/>
  <c r="D606" i="172"/>
  <c r="C606" i="172"/>
  <c r="B606" i="172"/>
  <c r="K604" i="172"/>
  <c r="J604" i="172"/>
  <c r="I604" i="172"/>
  <c r="C604" i="172"/>
  <c r="M603" i="172"/>
  <c r="L603" i="172"/>
  <c r="K603" i="172"/>
  <c r="J603" i="172"/>
  <c r="I603" i="172"/>
  <c r="H603" i="172"/>
  <c r="G603" i="172"/>
  <c r="E603" i="172"/>
  <c r="C603" i="172"/>
  <c r="M602" i="172"/>
  <c r="L602" i="172"/>
  <c r="K600" i="172"/>
  <c r="J600" i="172"/>
  <c r="I600" i="172"/>
  <c r="H600" i="172"/>
  <c r="G600" i="172"/>
  <c r="F600" i="172"/>
  <c r="E600" i="172"/>
  <c r="D600" i="172"/>
  <c r="C600" i="172"/>
  <c r="B600" i="172"/>
  <c r="K598" i="172"/>
  <c r="J598" i="172"/>
  <c r="I598" i="172"/>
  <c r="C598" i="172"/>
  <c r="M597" i="172"/>
  <c r="L597" i="172"/>
  <c r="K597" i="172"/>
  <c r="J597" i="172"/>
  <c r="I597" i="172"/>
  <c r="H597" i="172"/>
  <c r="G597" i="172"/>
  <c r="E597" i="172"/>
  <c r="C597" i="172"/>
  <c r="M596" i="172"/>
  <c r="L596" i="172"/>
  <c r="K594" i="172"/>
  <c r="J594" i="172"/>
  <c r="I594" i="172"/>
  <c r="H594" i="172"/>
  <c r="G594" i="172"/>
  <c r="F594" i="172"/>
  <c r="E594" i="172"/>
  <c r="D594" i="172"/>
  <c r="C594" i="172"/>
  <c r="B594" i="172"/>
  <c r="K592" i="172"/>
  <c r="J592" i="172"/>
  <c r="I592" i="172"/>
  <c r="C592" i="172"/>
  <c r="M591" i="172"/>
  <c r="L591" i="172"/>
  <c r="K591" i="172"/>
  <c r="J591" i="172"/>
  <c r="I591" i="172"/>
  <c r="H591" i="172"/>
  <c r="G591" i="172"/>
  <c r="E591" i="172"/>
  <c r="C591" i="172"/>
  <c r="M590" i="172"/>
  <c r="L590" i="172"/>
  <c r="K588" i="172"/>
  <c r="J588" i="172"/>
  <c r="I588" i="172"/>
  <c r="H588" i="172"/>
  <c r="G588" i="172"/>
  <c r="F588" i="172"/>
  <c r="E588" i="172"/>
  <c r="D588" i="172"/>
  <c r="C588" i="172"/>
  <c r="B588" i="172"/>
  <c r="K586" i="172"/>
  <c r="J586" i="172"/>
  <c r="I586" i="172"/>
  <c r="C586" i="172"/>
  <c r="M585" i="172"/>
  <c r="L585" i="172"/>
  <c r="K585" i="172"/>
  <c r="J585" i="172"/>
  <c r="I585" i="172"/>
  <c r="H585" i="172"/>
  <c r="G585" i="172"/>
  <c r="E585" i="172"/>
  <c r="C585" i="172"/>
  <c r="M584" i="172"/>
  <c r="L584" i="172"/>
  <c r="K582" i="172"/>
  <c r="J582" i="172"/>
  <c r="I582" i="172"/>
  <c r="H582" i="172"/>
  <c r="G582" i="172"/>
  <c r="F582" i="172"/>
  <c r="E582" i="172"/>
  <c r="D582" i="172"/>
  <c r="C582" i="172"/>
  <c r="B582" i="172"/>
  <c r="K580" i="172"/>
  <c r="J580" i="172"/>
  <c r="I580" i="172"/>
  <c r="C580" i="172"/>
  <c r="M579" i="172"/>
  <c r="L579" i="172"/>
  <c r="K579" i="172"/>
  <c r="J579" i="172"/>
  <c r="I579" i="172"/>
  <c r="H579" i="172"/>
  <c r="G579" i="172"/>
  <c r="E579" i="172"/>
  <c r="C579" i="172"/>
  <c r="M578" i="172"/>
  <c r="L578" i="172"/>
  <c r="K576" i="172"/>
  <c r="J576" i="172"/>
  <c r="I576" i="172"/>
  <c r="H576" i="172"/>
  <c r="G576" i="172"/>
  <c r="F576" i="172"/>
  <c r="E576" i="172"/>
  <c r="D576" i="172"/>
  <c r="C576" i="172"/>
  <c r="B576" i="172"/>
  <c r="K574" i="172"/>
  <c r="J574" i="172"/>
  <c r="I574" i="172"/>
  <c r="C574" i="172"/>
  <c r="M573" i="172"/>
  <c r="L573" i="172"/>
  <c r="K573" i="172"/>
  <c r="J573" i="172"/>
  <c r="I573" i="172"/>
  <c r="H573" i="172"/>
  <c r="G573" i="172"/>
  <c r="E573" i="172"/>
  <c r="C573" i="172"/>
  <c r="M572" i="172"/>
  <c r="L572" i="172"/>
  <c r="K570" i="172"/>
  <c r="J570" i="172"/>
  <c r="I570" i="172"/>
  <c r="H570" i="172"/>
  <c r="G570" i="172"/>
  <c r="F570" i="172"/>
  <c r="E570" i="172"/>
  <c r="D570" i="172"/>
  <c r="C570" i="172"/>
  <c r="B570" i="172"/>
  <c r="K568" i="172"/>
  <c r="J568" i="172"/>
  <c r="I568" i="172"/>
  <c r="C568" i="172"/>
  <c r="M567" i="172"/>
  <c r="L567" i="172"/>
  <c r="K567" i="172"/>
  <c r="J567" i="172"/>
  <c r="I567" i="172"/>
  <c r="H567" i="172"/>
  <c r="G567" i="172"/>
  <c r="E567" i="172"/>
  <c r="C567" i="172"/>
  <c r="M566" i="172"/>
  <c r="L566" i="172"/>
  <c r="K564" i="172"/>
  <c r="J564" i="172"/>
  <c r="I564" i="172"/>
  <c r="H564" i="172"/>
  <c r="G564" i="172"/>
  <c r="F564" i="172"/>
  <c r="E564" i="172"/>
  <c r="D564" i="172"/>
  <c r="C564" i="172"/>
  <c r="B564" i="172"/>
  <c r="K562" i="172"/>
  <c r="J562" i="172"/>
  <c r="I562" i="172"/>
  <c r="C562" i="172"/>
  <c r="M561" i="172"/>
  <c r="L561" i="172"/>
  <c r="K561" i="172"/>
  <c r="J561" i="172"/>
  <c r="I561" i="172"/>
  <c r="H561" i="172"/>
  <c r="G561" i="172"/>
  <c r="E561" i="172"/>
  <c r="C561" i="172"/>
  <c r="M560" i="172"/>
  <c r="L560" i="172"/>
  <c r="K558" i="172"/>
  <c r="J558" i="172"/>
  <c r="I558" i="172"/>
  <c r="H558" i="172"/>
  <c r="G558" i="172"/>
  <c r="F558" i="172"/>
  <c r="E558" i="172"/>
  <c r="D558" i="172"/>
  <c r="C558" i="172"/>
  <c r="B558" i="172"/>
  <c r="K556" i="172"/>
  <c r="J556" i="172"/>
  <c r="I556" i="172"/>
  <c r="C556" i="172"/>
  <c r="M555" i="172"/>
  <c r="L555" i="172"/>
  <c r="K555" i="172"/>
  <c r="J555" i="172"/>
  <c r="I555" i="172"/>
  <c r="H555" i="172"/>
  <c r="G555" i="172"/>
  <c r="E555" i="172"/>
  <c r="C555" i="172"/>
  <c r="M554" i="172"/>
  <c r="L554" i="172"/>
  <c r="K552" i="172"/>
  <c r="J552" i="172"/>
  <c r="I552" i="172"/>
  <c r="H552" i="172"/>
  <c r="G552" i="172"/>
  <c r="F552" i="172"/>
  <c r="E552" i="172"/>
  <c r="D552" i="172"/>
  <c r="C552" i="172"/>
  <c r="B552" i="172"/>
  <c r="K550" i="172"/>
  <c r="J550" i="172"/>
  <c r="I550" i="172"/>
  <c r="C550" i="172"/>
  <c r="M549" i="172"/>
  <c r="L549" i="172"/>
  <c r="K549" i="172"/>
  <c r="J549" i="172"/>
  <c r="I549" i="172"/>
  <c r="H549" i="172"/>
  <c r="G549" i="172"/>
  <c r="E549" i="172"/>
  <c r="C549" i="172"/>
  <c r="M548" i="172"/>
  <c r="L548" i="172"/>
  <c r="K546" i="172"/>
  <c r="J546" i="172"/>
  <c r="I546" i="172"/>
  <c r="H546" i="172"/>
  <c r="G546" i="172"/>
  <c r="F546" i="172"/>
  <c r="E546" i="172"/>
  <c r="D546" i="172"/>
  <c r="C546" i="172"/>
  <c r="B546" i="172"/>
  <c r="K544" i="172"/>
  <c r="J544" i="172"/>
  <c r="I544" i="172"/>
  <c r="C544" i="172"/>
  <c r="M543" i="172"/>
  <c r="L543" i="172"/>
  <c r="K543" i="172"/>
  <c r="J543" i="172"/>
  <c r="I543" i="172"/>
  <c r="H543" i="172"/>
  <c r="G543" i="172"/>
  <c r="E543" i="172"/>
  <c r="C543" i="172"/>
  <c r="M542" i="172"/>
  <c r="L542" i="172"/>
  <c r="K540" i="172"/>
  <c r="J540" i="172"/>
  <c r="I540" i="172"/>
  <c r="H540" i="172"/>
  <c r="G540" i="172"/>
  <c r="F540" i="172"/>
  <c r="E540" i="172"/>
  <c r="D540" i="172"/>
  <c r="C540" i="172"/>
  <c r="B540" i="172"/>
  <c r="K538" i="172"/>
  <c r="J538" i="172"/>
  <c r="I538" i="172"/>
  <c r="C538" i="172"/>
  <c r="M537" i="172"/>
  <c r="L537" i="172"/>
  <c r="K537" i="172"/>
  <c r="J537" i="172"/>
  <c r="I537" i="172"/>
  <c r="H537" i="172"/>
  <c r="G537" i="172"/>
  <c r="E537" i="172"/>
  <c r="C537" i="172"/>
  <c r="M536" i="172"/>
  <c r="L536" i="172"/>
  <c r="K534" i="172"/>
  <c r="J534" i="172"/>
  <c r="I534" i="172"/>
  <c r="H534" i="172"/>
  <c r="G534" i="172"/>
  <c r="F534" i="172"/>
  <c r="E534" i="172"/>
  <c r="D534" i="172"/>
  <c r="C534" i="172"/>
  <c r="B534" i="172"/>
  <c r="K532" i="172"/>
  <c r="J532" i="172"/>
  <c r="I532" i="172"/>
  <c r="C532" i="172"/>
  <c r="M531" i="172"/>
  <c r="L531" i="172"/>
  <c r="K531" i="172"/>
  <c r="J531" i="172"/>
  <c r="I531" i="172"/>
  <c r="H531" i="172"/>
  <c r="G531" i="172"/>
  <c r="E531" i="172"/>
  <c r="C531" i="172"/>
  <c r="M530" i="172"/>
  <c r="L530" i="172"/>
  <c r="K528" i="172"/>
  <c r="J528" i="172"/>
  <c r="I528" i="172"/>
  <c r="H528" i="172"/>
  <c r="G528" i="172"/>
  <c r="F528" i="172"/>
  <c r="E528" i="172"/>
  <c r="D528" i="172"/>
  <c r="C528" i="172"/>
  <c r="B528" i="172"/>
  <c r="K526" i="172"/>
  <c r="J526" i="172"/>
  <c r="I526" i="172"/>
  <c r="C526" i="172"/>
  <c r="M525" i="172"/>
  <c r="L525" i="172"/>
  <c r="K525" i="172"/>
  <c r="J525" i="172"/>
  <c r="I525" i="172"/>
  <c r="H525" i="172"/>
  <c r="G525" i="172"/>
  <c r="E525" i="172"/>
  <c r="C525" i="172"/>
  <c r="M524" i="172"/>
  <c r="L524" i="172"/>
  <c r="K522" i="172"/>
  <c r="J522" i="172"/>
  <c r="I522" i="172"/>
  <c r="H522" i="172"/>
  <c r="G522" i="172"/>
  <c r="F522" i="172"/>
  <c r="E522" i="172"/>
  <c r="D522" i="172"/>
  <c r="C522" i="172"/>
  <c r="B522" i="172"/>
  <c r="K520" i="172"/>
  <c r="J520" i="172"/>
  <c r="I520" i="172"/>
  <c r="C520" i="172"/>
  <c r="M519" i="172"/>
  <c r="L519" i="172"/>
  <c r="K519" i="172"/>
  <c r="J519" i="172"/>
  <c r="I519" i="172"/>
  <c r="H519" i="172"/>
  <c r="G519" i="172"/>
  <c r="E519" i="172"/>
  <c r="C519" i="172"/>
  <c r="M518" i="172"/>
  <c r="L518" i="172"/>
  <c r="K516" i="172"/>
  <c r="J516" i="172"/>
  <c r="I516" i="172"/>
  <c r="H516" i="172"/>
  <c r="G516" i="172"/>
  <c r="F516" i="172"/>
  <c r="E516" i="172"/>
  <c r="D516" i="172"/>
  <c r="C516" i="172"/>
  <c r="B516" i="172"/>
  <c r="K514" i="172"/>
  <c r="J514" i="172"/>
  <c r="I514" i="172"/>
  <c r="C514" i="172"/>
  <c r="M513" i="172"/>
  <c r="L513" i="172"/>
  <c r="K513" i="172"/>
  <c r="J513" i="172"/>
  <c r="I513" i="172"/>
  <c r="H513" i="172"/>
  <c r="G513" i="172"/>
  <c r="E513" i="172"/>
  <c r="C513" i="172"/>
  <c r="M512" i="172"/>
  <c r="L512" i="172"/>
  <c r="K510" i="172"/>
  <c r="J510" i="172"/>
  <c r="I510" i="172"/>
  <c r="H510" i="172"/>
  <c r="G510" i="172"/>
  <c r="F510" i="172"/>
  <c r="E510" i="172"/>
  <c r="D510" i="172"/>
  <c r="C510" i="172"/>
  <c r="B510" i="172"/>
  <c r="K508" i="172"/>
  <c r="J508" i="172"/>
  <c r="I508" i="172"/>
  <c r="C508" i="172"/>
  <c r="M507" i="172"/>
  <c r="L507" i="172"/>
  <c r="K507" i="172"/>
  <c r="J507" i="172"/>
  <c r="I507" i="172"/>
  <c r="H507" i="172"/>
  <c r="G507" i="172"/>
  <c r="E507" i="172"/>
  <c r="C507" i="172"/>
  <c r="M506" i="172"/>
  <c r="L506" i="172"/>
  <c r="K504" i="172"/>
  <c r="J504" i="172"/>
  <c r="I504" i="172"/>
  <c r="H504" i="172"/>
  <c r="G504" i="172"/>
  <c r="F504" i="172"/>
  <c r="E504" i="172"/>
  <c r="D504" i="172"/>
  <c r="C504" i="172"/>
  <c r="B504" i="172"/>
  <c r="K502" i="172"/>
  <c r="J502" i="172"/>
  <c r="I502" i="172"/>
  <c r="C502" i="172"/>
  <c r="M501" i="172"/>
  <c r="L501" i="172"/>
  <c r="K501" i="172"/>
  <c r="J501" i="172"/>
  <c r="I501" i="172"/>
  <c r="H501" i="172"/>
  <c r="G501" i="172"/>
  <c r="E501" i="172"/>
  <c r="C501" i="172"/>
  <c r="M500" i="172"/>
  <c r="L500" i="172"/>
  <c r="K498" i="172"/>
  <c r="J498" i="172"/>
  <c r="I498" i="172"/>
  <c r="H498" i="172"/>
  <c r="G498" i="172"/>
  <c r="F498" i="172"/>
  <c r="E498" i="172"/>
  <c r="D498" i="172"/>
  <c r="C498" i="172"/>
  <c r="B498" i="172"/>
  <c r="K496" i="172"/>
  <c r="J496" i="172"/>
  <c r="I496" i="172"/>
  <c r="C496" i="172"/>
  <c r="M495" i="172"/>
  <c r="L495" i="172"/>
  <c r="K495" i="172"/>
  <c r="J495" i="172"/>
  <c r="I495" i="172"/>
  <c r="H495" i="172"/>
  <c r="G495" i="172"/>
  <c r="E495" i="172"/>
  <c r="C495" i="172"/>
  <c r="M494" i="172"/>
  <c r="L494" i="172"/>
  <c r="K492" i="172"/>
  <c r="J492" i="172"/>
  <c r="I492" i="172"/>
  <c r="H492" i="172"/>
  <c r="G492" i="172"/>
  <c r="F492" i="172"/>
  <c r="E492" i="172"/>
  <c r="D492" i="172"/>
  <c r="C492" i="172"/>
  <c r="B492" i="172"/>
  <c r="K490" i="172"/>
  <c r="J490" i="172"/>
  <c r="I490" i="172"/>
  <c r="C490" i="172"/>
  <c r="M489" i="172"/>
  <c r="L489" i="172"/>
  <c r="K489" i="172"/>
  <c r="J489" i="172"/>
  <c r="I489" i="172"/>
  <c r="H489" i="172"/>
  <c r="G489" i="172"/>
  <c r="E489" i="172"/>
  <c r="C489" i="172"/>
  <c r="M488" i="172"/>
  <c r="L488" i="172"/>
  <c r="K486" i="172"/>
  <c r="J486" i="172"/>
  <c r="I486" i="172"/>
  <c r="H486" i="172"/>
  <c r="G486" i="172"/>
  <c r="F486" i="172"/>
  <c r="E486" i="172"/>
  <c r="D486" i="172"/>
  <c r="C486" i="172"/>
  <c r="B486" i="172"/>
  <c r="K484" i="172"/>
  <c r="J484" i="172"/>
  <c r="I484" i="172"/>
  <c r="C484" i="172"/>
  <c r="M483" i="172"/>
  <c r="L483" i="172"/>
  <c r="K483" i="172"/>
  <c r="J483" i="172"/>
  <c r="I483" i="172"/>
  <c r="H483" i="172"/>
  <c r="G483" i="172"/>
  <c r="E483" i="172"/>
  <c r="C483" i="172"/>
  <c r="M482" i="172"/>
  <c r="L482" i="172"/>
  <c r="K480" i="172"/>
  <c r="J480" i="172"/>
  <c r="I480" i="172"/>
  <c r="H480" i="172"/>
  <c r="G480" i="172"/>
  <c r="F480" i="172"/>
  <c r="E480" i="172"/>
  <c r="D480" i="172"/>
  <c r="C480" i="172"/>
  <c r="B480" i="172"/>
  <c r="K478" i="172"/>
  <c r="J478" i="172"/>
  <c r="I478" i="172"/>
  <c r="C478" i="172"/>
  <c r="M477" i="172"/>
  <c r="L477" i="172"/>
  <c r="K477" i="172"/>
  <c r="J477" i="172"/>
  <c r="I477" i="172"/>
  <c r="H477" i="172"/>
  <c r="G477" i="172"/>
  <c r="E477" i="172"/>
  <c r="C477" i="172"/>
  <c r="M476" i="172"/>
  <c r="L476" i="172"/>
  <c r="K474" i="172"/>
  <c r="J474" i="172"/>
  <c r="I474" i="172"/>
  <c r="H474" i="172"/>
  <c r="G474" i="172"/>
  <c r="F474" i="172"/>
  <c r="E474" i="172"/>
  <c r="D474" i="172"/>
  <c r="C474" i="172"/>
  <c r="B474" i="172"/>
  <c r="K472" i="172"/>
  <c r="J472" i="172"/>
  <c r="I472" i="172"/>
  <c r="C472" i="172"/>
  <c r="M471" i="172"/>
  <c r="L471" i="172"/>
  <c r="K471" i="172"/>
  <c r="J471" i="172"/>
  <c r="I471" i="172"/>
  <c r="H471" i="172"/>
  <c r="G471" i="172"/>
  <c r="E471" i="172"/>
  <c r="C471" i="172"/>
  <c r="M470" i="172"/>
  <c r="L470" i="172"/>
  <c r="K468" i="172"/>
  <c r="J468" i="172"/>
  <c r="I468" i="172"/>
  <c r="H468" i="172"/>
  <c r="G468" i="172"/>
  <c r="F468" i="172"/>
  <c r="E468" i="172"/>
  <c r="D468" i="172"/>
  <c r="C468" i="172"/>
  <c r="B468" i="172"/>
  <c r="K466" i="172"/>
  <c r="J466" i="172"/>
  <c r="I466" i="172"/>
  <c r="C466" i="172"/>
  <c r="M465" i="172"/>
  <c r="L465" i="172"/>
  <c r="K465" i="172"/>
  <c r="J465" i="172"/>
  <c r="I465" i="172"/>
  <c r="H465" i="172"/>
  <c r="G465" i="172"/>
  <c r="E465" i="172"/>
  <c r="C465" i="172"/>
  <c r="M464" i="172"/>
  <c r="L464" i="172"/>
  <c r="K462" i="172"/>
  <c r="J462" i="172"/>
  <c r="I462" i="172"/>
  <c r="H462" i="172"/>
  <c r="G462" i="172"/>
  <c r="F462" i="172"/>
  <c r="E462" i="172"/>
  <c r="D462" i="172"/>
  <c r="C462" i="172"/>
  <c r="B462" i="172"/>
  <c r="K460" i="172"/>
  <c r="J460" i="172"/>
  <c r="I460" i="172"/>
  <c r="C460" i="172"/>
  <c r="M459" i="172"/>
  <c r="L459" i="172"/>
  <c r="K459" i="172"/>
  <c r="J459" i="172"/>
  <c r="I459" i="172"/>
  <c r="H459" i="172"/>
  <c r="G459" i="172"/>
  <c r="E459" i="172"/>
  <c r="C459" i="172"/>
  <c r="M458" i="172"/>
  <c r="L458" i="172"/>
  <c r="K456" i="172"/>
  <c r="J456" i="172"/>
  <c r="I456" i="172"/>
  <c r="H456" i="172"/>
  <c r="G456" i="172"/>
  <c r="F456" i="172"/>
  <c r="E456" i="172"/>
  <c r="D456" i="172"/>
  <c r="C456" i="172"/>
  <c r="B456" i="172"/>
  <c r="K454" i="172"/>
  <c r="J454" i="172"/>
  <c r="I454" i="172"/>
  <c r="C454" i="172"/>
  <c r="M453" i="172"/>
  <c r="L453" i="172"/>
  <c r="K453" i="172"/>
  <c r="J453" i="172"/>
  <c r="I453" i="172"/>
  <c r="H453" i="172"/>
  <c r="G453" i="172"/>
  <c r="E453" i="172"/>
  <c r="C453" i="172"/>
  <c r="M452" i="172"/>
  <c r="L452" i="172"/>
  <c r="K450" i="172"/>
  <c r="J450" i="172"/>
  <c r="I450" i="172"/>
  <c r="H450" i="172"/>
  <c r="G450" i="172"/>
  <c r="F450" i="172"/>
  <c r="E450" i="172"/>
  <c r="D450" i="172"/>
  <c r="C450" i="172"/>
  <c r="B450" i="172"/>
  <c r="K448" i="172"/>
  <c r="J448" i="172"/>
  <c r="I448" i="172"/>
  <c r="C448" i="172"/>
  <c r="M447" i="172"/>
  <c r="L447" i="172"/>
  <c r="K447" i="172"/>
  <c r="J447" i="172"/>
  <c r="I447" i="172"/>
  <c r="H447" i="172"/>
  <c r="G447" i="172"/>
  <c r="E447" i="172"/>
  <c r="C447" i="172"/>
  <c r="M446" i="172"/>
  <c r="L446" i="172"/>
  <c r="K444" i="172"/>
  <c r="J444" i="172"/>
  <c r="I444" i="172"/>
  <c r="H444" i="172"/>
  <c r="G444" i="172"/>
  <c r="F444" i="172"/>
  <c r="E444" i="172"/>
  <c r="D444" i="172"/>
  <c r="C444" i="172"/>
  <c r="B444" i="172"/>
  <c r="K442" i="172"/>
  <c r="J442" i="172"/>
  <c r="I442" i="172"/>
  <c r="C442" i="172"/>
  <c r="M441" i="172"/>
  <c r="L441" i="172"/>
  <c r="K441" i="172"/>
  <c r="J441" i="172"/>
  <c r="I441" i="172"/>
  <c r="H441" i="172"/>
  <c r="G441" i="172"/>
  <c r="E441" i="172"/>
  <c r="C441" i="172"/>
  <c r="M440" i="172"/>
  <c r="L440" i="172"/>
  <c r="K438" i="172"/>
  <c r="J438" i="172"/>
  <c r="I438" i="172"/>
  <c r="H438" i="172"/>
  <c r="G438" i="172"/>
  <c r="F438" i="172"/>
  <c r="E438" i="172"/>
  <c r="D438" i="172"/>
  <c r="C438" i="172"/>
  <c r="B438" i="172"/>
  <c r="K436" i="172"/>
  <c r="J436" i="172"/>
  <c r="I436" i="172"/>
  <c r="C436" i="172"/>
  <c r="M435" i="172"/>
  <c r="L435" i="172"/>
  <c r="K435" i="172"/>
  <c r="J435" i="172"/>
  <c r="I435" i="172"/>
  <c r="H435" i="172"/>
  <c r="G435" i="172"/>
  <c r="E435" i="172"/>
  <c r="C435" i="172"/>
  <c r="M434" i="172"/>
  <c r="L434" i="172"/>
  <c r="K432" i="172"/>
  <c r="J432" i="172"/>
  <c r="I432" i="172"/>
  <c r="H432" i="172"/>
  <c r="G432" i="172"/>
  <c r="F432" i="172"/>
  <c r="E432" i="172"/>
  <c r="D432" i="172"/>
  <c r="C432" i="172"/>
  <c r="B432" i="172"/>
  <c r="K430" i="172"/>
  <c r="J430" i="172"/>
  <c r="I430" i="172"/>
  <c r="C430" i="172"/>
  <c r="M429" i="172"/>
  <c r="L429" i="172"/>
  <c r="K429" i="172"/>
  <c r="J429" i="172"/>
  <c r="I429" i="172"/>
  <c r="H429" i="172"/>
  <c r="G429" i="172"/>
  <c r="E429" i="172"/>
  <c r="C429" i="172"/>
  <c r="M428" i="172"/>
  <c r="L428" i="172"/>
  <c r="K426" i="172"/>
  <c r="J426" i="172"/>
  <c r="I426" i="172"/>
  <c r="H426" i="172"/>
  <c r="G426" i="172"/>
  <c r="F426" i="172"/>
  <c r="E426" i="172"/>
  <c r="D426" i="172"/>
  <c r="C426" i="172"/>
  <c r="B426" i="172"/>
  <c r="K424" i="172"/>
  <c r="J424" i="172"/>
  <c r="I424" i="172"/>
  <c r="C424" i="172"/>
  <c r="M423" i="172"/>
  <c r="L423" i="172"/>
  <c r="K423" i="172"/>
  <c r="J423" i="172"/>
  <c r="I423" i="172"/>
  <c r="H423" i="172"/>
  <c r="G423" i="172"/>
  <c r="E423" i="172"/>
  <c r="C423" i="172"/>
  <c r="M422" i="172"/>
  <c r="L422" i="172"/>
  <c r="K420" i="172"/>
  <c r="J420" i="172"/>
  <c r="I420" i="172"/>
  <c r="H420" i="172"/>
  <c r="G420" i="172"/>
  <c r="F420" i="172"/>
  <c r="E420" i="172"/>
  <c r="D420" i="172"/>
  <c r="C420" i="172"/>
  <c r="B420" i="172"/>
  <c r="K418" i="172"/>
  <c r="J418" i="172"/>
  <c r="I418" i="172"/>
  <c r="C418" i="172"/>
  <c r="M417" i="172"/>
  <c r="L417" i="172"/>
  <c r="K417" i="172"/>
  <c r="J417" i="172"/>
  <c r="I417" i="172"/>
  <c r="H417" i="172"/>
  <c r="G417" i="172"/>
  <c r="E417" i="172"/>
  <c r="C417" i="172"/>
  <c r="M416" i="172"/>
  <c r="L416" i="172"/>
  <c r="K414" i="172"/>
  <c r="J414" i="172"/>
  <c r="I414" i="172"/>
  <c r="H414" i="172"/>
  <c r="G414" i="172"/>
  <c r="F414" i="172"/>
  <c r="E414" i="172"/>
  <c r="D414" i="172"/>
  <c r="C414" i="172"/>
  <c r="B414" i="172"/>
  <c r="K412" i="172"/>
  <c r="J412" i="172"/>
  <c r="I412" i="172"/>
  <c r="C412" i="172"/>
  <c r="M411" i="172"/>
  <c r="L411" i="172"/>
  <c r="K411" i="172"/>
  <c r="J411" i="172"/>
  <c r="I411" i="172"/>
  <c r="H411" i="172"/>
  <c r="G411" i="172"/>
  <c r="E411" i="172"/>
  <c r="C411" i="172"/>
  <c r="M410" i="172"/>
  <c r="L410" i="172"/>
  <c r="K408" i="172"/>
  <c r="J408" i="172"/>
  <c r="I408" i="172"/>
  <c r="H408" i="172"/>
  <c r="G408" i="172"/>
  <c r="F408" i="172"/>
  <c r="E408" i="172"/>
  <c r="D408" i="172"/>
  <c r="C408" i="172"/>
  <c r="B408" i="172"/>
  <c r="K406" i="172"/>
  <c r="J406" i="172"/>
  <c r="I406" i="172"/>
  <c r="C406" i="172"/>
  <c r="M405" i="172"/>
  <c r="L405" i="172"/>
  <c r="K405" i="172"/>
  <c r="J405" i="172"/>
  <c r="I405" i="172"/>
  <c r="H405" i="172"/>
  <c r="G405" i="172"/>
  <c r="E405" i="172"/>
  <c r="C405" i="172"/>
  <c r="M404" i="172"/>
  <c r="L404" i="172"/>
  <c r="K402" i="172"/>
  <c r="J402" i="172"/>
  <c r="I402" i="172"/>
  <c r="H402" i="172"/>
  <c r="G402" i="172"/>
  <c r="F402" i="172"/>
  <c r="E402" i="172"/>
  <c r="D402" i="172"/>
  <c r="C402" i="172"/>
  <c r="B402" i="172"/>
  <c r="K400" i="172"/>
  <c r="J400" i="172"/>
  <c r="I400" i="172"/>
  <c r="C400" i="172"/>
  <c r="M399" i="172"/>
  <c r="L399" i="172"/>
  <c r="K399" i="172"/>
  <c r="J399" i="172"/>
  <c r="I399" i="172"/>
  <c r="H399" i="172"/>
  <c r="G399" i="172"/>
  <c r="E399" i="172"/>
  <c r="C399" i="172"/>
  <c r="M398" i="172"/>
  <c r="L398" i="172"/>
  <c r="K396" i="172"/>
  <c r="J396" i="172"/>
  <c r="I396" i="172"/>
  <c r="H396" i="172"/>
  <c r="G396" i="172"/>
  <c r="F396" i="172"/>
  <c r="E396" i="172"/>
  <c r="D396" i="172"/>
  <c r="C396" i="172"/>
  <c r="B396" i="172"/>
  <c r="K394" i="172"/>
  <c r="J394" i="172"/>
  <c r="I394" i="172"/>
  <c r="C394" i="172"/>
  <c r="M393" i="172"/>
  <c r="L393" i="172"/>
  <c r="K393" i="172"/>
  <c r="J393" i="172"/>
  <c r="I393" i="172"/>
  <c r="H393" i="172"/>
  <c r="G393" i="172"/>
  <c r="E393" i="172"/>
  <c r="C393" i="172"/>
  <c r="M392" i="172"/>
  <c r="L392" i="172"/>
  <c r="K390" i="172"/>
  <c r="J390" i="172"/>
  <c r="I390" i="172"/>
  <c r="H390" i="172"/>
  <c r="G390" i="172"/>
  <c r="F390" i="172"/>
  <c r="E390" i="172"/>
  <c r="D390" i="172"/>
  <c r="C390" i="172"/>
  <c r="B390" i="172"/>
  <c r="K388" i="172"/>
  <c r="J388" i="172"/>
  <c r="I388" i="172"/>
  <c r="C388" i="172"/>
  <c r="M387" i="172"/>
  <c r="L387" i="172"/>
  <c r="K387" i="172"/>
  <c r="J387" i="172"/>
  <c r="I387" i="172"/>
  <c r="H387" i="172"/>
  <c r="G387" i="172"/>
  <c r="E387" i="172"/>
  <c r="C387" i="172"/>
  <c r="M386" i="172"/>
  <c r="L386" i="172"/>
  <c r="K384" i="172"/>
  <c r="J384" i="172"/>
  <c r="I384" i="172"/>
  <c r="H384" i="172"/>
  <c r="G384" i="172"/>
  <c r="F384" i="172"/>
  <c r="E384" i="172"/>
  <c r="D384" i="172"/>
  <c r="C384" i="172"/>
  <c r="B384" i="172"/>
  <c r="K382" i="172"/>
  <c r="J382" i="172"/>
  <c r="I382" i="172"/>
  <c r="C382" i="172"/>
  <c r="M381" i="172"/>
  <c r="L381" i="172"/>
  <c r="K381" i="172"/>
  <c r="J381" i="172"/>
  <c r="I381" i="172"/>
  <c r="H381" i="172"/>
  <c r="G381" i="172"/>
  <c r="E381" i="172"/>
  <c r="C381" i="172"/>
  <c r="M380" i="172"/>
  <c r="L380" i="172"/>
  <c r="K378" i="172"/>
  <c r="J378" i="172"/>
  <c r="I378" i="172"/>
  <c r="H378" i="172"/>
  <c r="G378" i="172"/>
  <c r="F378" i="172"/>
  <c r="E378" i="172"/>
  <c r="D378" i="172"/>
  <c r="C378" i="172"/>
  <c r="B378" i="172"/>
  <c r="K376" i="172"/>
  <c r="J376" i="172"/>
  <c r="I376" i="172"/>
  <c r="C376" i="172"/>
  <c r="M375" i="172"/>
  <c r="L375" i="172"/>
  <c r="K375" i="172"/>
  <c r="J375" i="172"/>
  <c r="I375" i="172"/>
  <c r="H375" i="172"/>
  <c r="G375" i="172"/>
  <c r="E375" i="172"/>
  <c r="C375" i="172"/>
  <c r="M374" i="172"/>
  <c r="L374" i="172"/>
  <c r="K372" i="172"/>
  <c r="J372" i="172"/>
  <c r="I372" i="172"/>
  <c r="H372" i="172"/>
  <c r="G372" i="172"/>
  <c r="F372" i="172"/>
  <c r="E372" i="172"/>
  <c r="D372" i="172"/>
  <c r="C372" i="172"/>
  <c r="B372" i="172"/>
  <c r="K370" i="172"/>
  <c r="J370" i="172"/>
  <c r="I370" i="172"/>
  <c r="C370" i="172"/>
  <c r="M369" i="172"/>
  <c r="L369" i="172"/>
  <c r="K369" i="172"/>
  <c r="J369" i="172"/>
  <c r="I369" i="172"/>
  <c r="H369" i="172"/>
  <c r="G369" i="172"/>
  <c r="E369" i="172"/>
  <c r="C369" i="172"/>
  <c r="M368" i="172"/>
  <c r="L368" i="172"/>
  <c r="K366" i="172"/>
  <c r="J366" i="172"/>
  <c r="I366" i="172"/>
  <c r="H366" i="172"/>
  <c r="G366" i="172"/>
  <c r="F366" i="172"/>
  <c r="E366" i="172"/>
  <c r="D366" i="172"/>
  <c r="C366" i="172"/>
  <c r="B366" i="172"/>
  <c r="K364" i="172"/>
  <c r="J364" i="172"/>
  <c r="I364" i="172"/>
  <c r="C364" i="172"/>
  <c r="M363" i="172"/>
  <c r="L363" i="172"/>
  <c r="K363" i="172"/>
  <c r="J363" i="172"/>
  <c r="I363" i="172"/>
  <c r="H363" i="172"/>
  <c r="G363" i="172"/>
  <c r="E363" i="172"/>
  <c r="C363" i="172"/>
  <c r="M362" i="172"/>
  <c r="L362" i="172"/>
  <c r="K360" i="172"/>
  <c r="J360" i="172"/>
  <c r="I360" i="172"/>
  <c r="H360" i="172"/>
  <c r="G360" i="172"/>
  <c r="F360" i="172"/>
  <c r="E360" i="172"/>
  <c r="D360" i="172"/>
  <c r="C360" i="172"/>
  <c r="B360" i="172"/>
  <c r="K358" i="172"/>
  <c r="J358" i="172"/>
  <c r="I358" i="172"/>
  <c r="C358" i="172"/>
  <c r="M357" i="172"/>
  <c r="L357" i="172"/>
  <c r="K357" i="172"/>
  <c r="J357" i="172"/>
  <c r="I357" i="172"/>
  <c r="H357" i="172"/>
  <c r="G357" i="172"/>
  <c r="E357" i="172"/>
  <c r="C357" i="172"/>
  <c r="M356" i="172"/>
  <c r="L356" i="172"/>
  <c r="K354" i="172"/>
  <c r="J354" i="172"/>
  <c r="I354" i="172"/>
  <c r="H354" i="172"/>
  <c r="G354" i="172"/>
  <c r="F354" i="172"/>
  <c r="E354" i="172"/>
  <c r="D354" i="172"/>
  <c r="C354" i="172"/>
  <c r="B354" i="172"/>
  <c r="K352" i="172"/>
  <c r="J352" i="172"/>
  <c r="I352" i="172"/>
  <c r="C352" i="172"/>
  <c r="M351" i="172"/>
  <c r="L351" i="172"/>
  <c r="K351" i="172"/>
  <c r="J351" i="172"/>
  <c r="I351" i="172"/>
  <c r="H351" i="172"/>
  <c r="G351" i="172"/>
  <c r="E351" i="172"/>
  <c r="C351" i="172"/>
  <c r="M350" i="172"/>
  <c r="L350" i="172"/>
  <c r="K348" i="172"/>
  <c r="J348" i="172"/>
  <c r="I348" i="172"/>
  <c r="H348" i="172"/>
  <c r="G348" i="172"/>
  <c r="F348" i="172"/>
  <c r="E348" i="172"/>
  <c r="D348" i="172"/>
  <c r="C348" i="172"/>
  <c r="B348" i="172"/>
  <c r="K346" i="172"/>
  <c r="J346" i="172"/>
  <c r="I346" i="172"/>
  <c r="C346" i="172"/>
  <c r="M345" i="172"/>
  <c r="L345" i="172"/>
  <c r="K345" i="172"/>
  <c r="J345" i="172"/>
  <c r="I345" i="172"/>
  <c r="H345" i="172"/>
  <c r="G345" i="172"/>
  <c r="E345" i="172"/>
  <c r="C345" i="172"/>
  <c r="M344" i="172"/>
  <c r="L344" i="172"/>
  <c r="K342" i="172"/>
  <c r="J342" i="172"/>
  <c r="I342" i="172"/>
  <c r="H342" i="172"/>
  <c r="G342" i="172"/>
  <c r="F342" i="172"/>
  <c r="E342" i="172"/>
  <c r="D342" i="172"/>
  <c r="C342" i="172"/>
  <c r="B342" i="172"/>
  <c r="K340" i="172"/>
  <c r="J340" i="172"/>
  <c r="I340" i="172"/>
  <c r="C340" i="172"/>
  <c r="M339" i="172"/>
  <c r="L339" i="172"/>
  <c r="K339" i="172"/>
  <c r="J339" i="172"/>
  <c r="I339" i="172"/>
  <c r="H339" i="172"/>
  <c r="G339" i="172"/>
  <c r="E339" i="172"/>
  <c r="C339" i="172"/>
  <c r="M338" i="172"/>
  <c r="L338" i="172"/>
  <c r="K336" i="172"/>
  <c r="J336" i="172"/>
  <c r="I336" i="172"/>
  <c r="H336" i="172"/>
  <c r="G336" i="172"/>
  <c r="F336" i="172"/>
  <c r="E336" i="172"/>
  <c r="D336" i="172"/>
  <c r="C336" i="172"/>
  <c r="B336" i="172"/>
  <c r="K334" i="172"/>
  <c r="J334" i="172"/>
  <c r="I334" i="172"/>
  <c r="C334" i="172"/>
  <c r="M333" i="172"/>
  <c r="L333" i="172"/>
  <c r="K333" i="172"/>
  <c r="J333" i="172"/>
  <c r="I333" i="172"/>
  <c r="H333" i="172"/>
  <c r="G333" i="172"/>
  <c r="E333" i="172"/>
  <c r="C333" i="172"/>
  <c r="M332" i="172"/>
  <c r="L332" i="172"/>
  <c r="K330" i="172"/>
  <c r="J330" i="172"/>
  <c r="I330" i="172"/>
  <c r="H330" i="172"/>
  <c r="G330" i="172"/>
  <c r="F330" i="172"/>
  <c r="E330" i="172"/>
  <c r="D330" i="172"/>
  <c r="C330" i="172"/>
  <c r="B330" i="172"/>
  <c r="K328" i="172"/>
  <c r="J328" i="172"/>
  <c r="I328" i="172"/>
  <c r="C328" i="172"/>
  <c r="M327" i="172"/>
  <c r="L327" i="172"/>
  <c r="K327" i="172"/>
  <c r="J327" i="172"/>
  <c r="I327" i="172"/>
  <c r="H327" i="172"/>
  <c r="G327" i="172"/>
  <c r="E327" i="172"/>
  <c r="C327" i="172"/>
  <c r="M326" i="172"/>
  <c r="L326" i="172"/>
  <c r="K324" i="172"/>
  <c r="J324" i="172"/>
  <c r="I324" i="172"/>
  <c r="H324" i="172"/>
  <c r="G324" i="172"/>
  <c r="F324" i="172"/>
  <c r="E324" i="172"/>
  <c r="D324" i="172"/>
  <c r="C324" i="172"/>
  <c r="B324" i="172"/>
  <c r="K322" i="172"/>
  <c r="J322" i="172"/>
  <c r="I322" i="172"/>
  <c r="C322" i="172"/>
  <c r="M321" i="172"/>
  <c r="L321" i="172"/>
  <c r="K321" i="172"/>
  <c r="J321" i="172"/>
  <c r="I321" i="172"/>
  <c r="H321" i="172"/>
  <c r="G321" i="172"/>
  <c r="E321" i="172"/>
  <c r="C321" i="172"/>
  <c r="M320" i="172"/>
  <c r="L320" i="172"/>
  <c r="K318" i="172"/>
  <c r="J318" i="172"/>
  <c r="I318" i="172"/>
  <c r="H318" i="172"/>
  <c r="G318" i="172"/>
  <c r="F318" i="172"/>
  <c r="E318" i="172"/>
  <c r="D318" i="172"/>
  <c r="C318" i="172"/>
  <c r="B318" i="172"/>
  <c r="K316" i="172"/>
  <c r="J316" i="172"/>
  <c r="I316" i="172"/>
  <c r="C316" i="172"/>
  <c r="M315" i="172"/>
  <c r="L315" i="172"/>
  <c r="K315" i="172"/>
  <c r="J315" i="172"/>
  <c r="I315" i="172"/>
  <c r="H315" i="172"/>
  <c r="G315" i="172"/>
  <c r="E315" i="172"/>
  <c r="C315" i="172"/>
  <c r="M314" i="172"/>
  <c r="L314" i="172"/>
  <c r="K312" i="172"/>
  <c r="J312" i="172"/>
  <c r="I312" i="172"/>
  <c r="H312" i="172"/>
  <c r="G312" i="172"/>
  <c r="F312" i="172"/>
  <c r="E312" i="172"/>
  <c r="D312" i="172"/>
  <c r="C312" i="172"/>
  <c r="B312" i="172"/>
  <c r="K310" i="172"/>
  <c r="J310" i="172"/>
  <c r="I310" i="172"/>
  <c r="C310" i="172"/>
  <c r="M309" i="172"/>
  <c r="L309" i="172"/>
  <c r="K309" i="172"/>
  <c r="J309" i="172"/>
  <c r="I309" i="172"/>
  <c r="H309" i="172"/>
  <c r="G309" i="172"/>
  <c r="E309" i="172"/>
  <c r="C309" i="172"/>
  <c r="M308" i="172"/>
  <c r="L308" i="172"/>
  <c r="K306" i="172"/>
  <c r="J306" i="172"/>
  <c r="I306" i="172"/>
  <c r="H306" i="172"/>
  <c r="G306" i="172"/>
  <c r="F306" i="172"/>
  <c r="E306" i="172"/>
  <c r="D306" i="172"/>
  <c r="C306" i="172"/>
  <c r="B306" i="172"/>
  <c r="K304" i="172"/>
  <c r="J304" i="172"/>
  <c r="I304" i="172"/>
  <c r="C304" i="172"/>
  <c r="M303" i="172"/>
  <c r="L303" i="172"/>
  <c r="K303" i="172"/>
  <c r="J303" i="172"/>
  <c r="I303" i="172"/>
  <c r="H303" i="172"/>
  <c r="G303" i="172"/>
  <c r="E303" i="172"/>
  <c r="C303" i="172"/>
  <c r="M302" i="172"/>
  <c r="L302" i="172"/>
  <c r="K300" i="172"/>
  <c r="J300" i="172"/>
  <c r="I300" i="172"/>
  <c r="H300" i="172"/>
  <c r="G300" i="172"/>
  <c r="F300" i="172"/>
  <c r="E300" i="172"/>
  <c r="D300" i="172"/>
  <c r="C300" i="172"/>
  <c r="B300" i="172"/>
  <c r="K298" i="172"/>
  <c r="J298" i="172"/>
  <c r="I298" i="172"/>
  <c r="C298" i="172"/>
  <c r="M297" i="172"/>
  <c r="L297" i="172"/>
  <c r="K297" i="172"/>
  <c r="J297" i="172"/>
  <c r="I297" i="172"/>
  <c r="H297" i="172"/>
  <c r="G297" i="172"/>
  <c r="E297" i="172"/>
  <c r="C297" i="172"/>
  <c r="M296" i="172"/>
  <c r="L296" i="172"/>
  <c r="K294" i="172"/>
  <c r="J294" i="172"/>
  <c r="I294" i="172"/>
  <c r="H294" i="172"/>
  <c r="G294" i="172"/>
  <c r="F294" i="172"/>
  <c r="E294" i="172"/>
  <c r="D294" i="172"/>
  <c r="C294" i="172"/>
  <c r="B294" i="172"/>
  <c r="K292" i="172"/>
  <c r="J292" i="172"/>
  <c r="I292" i="172"/>
  <c r="C292" i="172"/>
  <c r="M291" i="172"/>
  <c r="L291" i="172"/>
  <c r="K291" i="172"/>
  <c r="J291" i="172"/>
  <c r="I291" i="172"/>
  <c r="H291" i="172"/>
  <c r="G291" i="172"/>
  <c r="E291" i="172"/>
  <c r="C291" i="172"/>
  <c r="M290" i="172"/>
  <c r="L290" i="172"/>
  <c r="K288" i="172"/>
  <c r="J288" i="172"/>
  <c r="I288" i="172"/>
  <c r="H288" i="172"/>
  <c r="G288" i="172"/>
  <c r="F288" i="172"/>
  <c r="E288" i="172"/>
  <c r="D288" i="172"/>
  <c r="C288" i="172"/>
  <c r="B288" i="172"/>
  <c r="K286" i="172"/>
  <c r="J286" i="172"/>
  <c r="I286" i="172"/>
  <c r="C286" i="172"/>
  <c r="M285" i="172"/>
  <c r="L285" i="172"/>
  <c r="K285" i="172"/>
  <c r="J285" i="172"/>
  <c r="I285" i="172"/>
  <c r="H285" i="172"/>
  <c r="G285" i="172"/>
  <c r="E285" i="172"/>
  <c r="C285" i="172"/>
  <c r="M284" i="172"/>
  <c r="L284" i="172"/>
  <c r="K282" i="172"/>
  <c r="J282" i="172"/>
  <c r="I282" i="172"/>
  <c r="H282" i="172"/>
  <c r="G282" i="172"/>
  <c r="F282" i="172"/>
  <c r="E282" i="172"/>
  <c r="D282" i="172"/>
  <c r="C282" i="172"/>
  <c r="B282" i="172"/>
  <c r="K280" i="172"/>
  <c r="J280" i="172"/>
  <c r="I280" i="172"/>
  <c r="C280" i="172"/>
  <c r="M279" i="172"/>
  <c r="L279" i="172"/>
  <c r="K279" i="172"/>
  <c r="J279" i="172"/>
  <c r="I279" i="172"/>
  <c r="H279" i="172"/>
  <c r="G279" i="172"/>
  <c r="E279" i="172"/>
  <c r="C279" i="172"/>
  <c r="M278" i="172"/>
  <c r="L278" i="172"/>
  <c r="K276" i="172"/>
  <c r="J276" i="172"/>
  <c r="I276" i="172"/>
  <c r="H276" i="172"/>
  <c r="G276" i="172"/>
  <c r="F276" i="172"/>
  <c r="E276" i="172"/>
  <c r="D276" i="172"/>
  <c r="C276" i="172"/>
  <c r="B276" i="172"/>
  <c r="K274" i="172"/>
  <c r="J274" i="172"/>
  <c r="I274" i="172"/>
  <c r="C274" i="172"/>
  <c r="M273" i="172"/>
  <c r="L273" i="172"/>
  <c r="K273" i="172"/>
  <c r="J273" i="172"/>
  <c r="I273" i="172"/>
  <c r="H273" i="172"/>
  <c r="G273" i="172"/>
  <c r="E273" i="172"/>
  <c r="C273" i="172"/>
  <c r="M272" i="172"/>
  <c r="L272" i="172"/>
  <c r="K270" i="172"/>
  <c r="J270" i="172"/>
  <c r="I270" i="172"/>
  <c r="H270" i="172"/>
  <c r="G270" i="172"/>
  <c r="F270" i="172"/>
  <c r="E270" i="172"/>
  <c r="D270" i="172"/>
  <c r="C270" i="172"/>
  <c r="B270" i="172"/>
  <c r="K268" i="172"/>
  <c r="J268" i="172"/>
  <c r="I268" i="172"/>
  <c r="C268" i="172"/>
  <c r="M267" i="172"/>
  <c r="L267" i="172"/>
  <c r="K267" i="172"/>
  <c r="J267" i="172"/>
  <c r="I267" i="172"/>
  <c r="H267" i="172"/>
  <c r="G267" i="172"/>
  <c r="E267" i="172"/>
  <c r="C267" i="172"/>
  <c r="M266" i="172"/>
  <c r="L266" i="172"/>
  <c r="K264" i="172"/>
  <c r="J264" i="172"/>
  <c r="I264" i="172"/>
  <c r="H264" i="172"/>
  <c r="G264" i="172"/>
  <c r="F264" i="172"/>
  <c r="E264" i="172"/>
  <c r="D264" i="172"/>
  <c r="C264" i="172"/>
  <c r="B264" i="172"/>
  <c r="K262" i="172"/>
  <c r="J262" i="172"/>
  <c r="I262" i="172"/>
  <c r="C262" i="172"/>
  <c r="M261" i="172"/>
  <c r="L261" i="172"/>
  <c r="K261" i="172"/>
  <c r="J261" i="172"/>
  <c r="I261" i="172"/>
  <c r="H261" i="172"/>
  <c r="G261" i="172"/>
  <c r="E261" i="172"/>
  <c r="C261" i="172"/>
  <c r="M260" i="172"/>
  <c r="L260" i="172"/>
  <c r="K258" i="172"/>
  <c r="J258" i="172"/>
  <c r="I258" i="172"/>
  <c r="H258" i="172"/>
  <c r="G258" i="172"/>
  <c r="F258" i="172"/>
  <c r="E258" i="172"/>
  <c r="D258" i="172"/>
  <c r="C258" i="172"/>
  <c r="B258" i="172"/>
  <c r="K256" i="172"/>
  <c r="J256" i="172"/>
  <c r="I256" i="172"/>
  <c r="C256" i="172"/>
  <c r="M255" i="172"/>
  <c r="L255" i="172"/>
  <c r="K255" i="172"/>
  <c r="J255" i="172"/>
  <c r="I255" i="172"/>
  <c r="H255" i="172"/>
  <c r="G255" i="172"/>
  <c r="E255" i="172"/>
  <c r="C255" i="172"/>
  <c r="M254" i="172"/>
  <c r="L254" i="172"/>
  <c r="K252" i="172"/>
  <c r="J252" i="172"/>
  <c r="I252" i="172"/>
  <c r="H252" i="172"/>
  <c r="G252" i="172"/>
  <c r="F252" i="172"/>
  <c r="E252" i="172"/>
  <c r="D252" i="172"/>
  <c r="C252" i="172"/>
  <c r="B252" i="172"/>
  <c r="K250" i="172"/>
  <c r="J250" i="172"/>
  <c r="I250" i="172"/>
  <c r="C250" i="172"/>
  <c r="M249" i="172"/>
  <c r="L249" i="172"/>
  <c r="K249" i="172"/>
  <c r="J249" i="172"/>
  <c r="I249" i="172"/>
  <c r="H249" i="172"/>
  <c r="G249" i="172"/>
  <c r="E249" i="172"/>
  <c r="C249" i="172"/>
  <c r="M248" i="172"/>
  <c r="L248" i="172"/>
  <c r="K246" i="172"/>
  <c r="J246" i="172"/>
  <c r="I246" i="172"/>
  <c r="H246" i="172"/>
  <c r="G246" i="172"/>
  <c r="F246" i="172"/>
  <c r="E246" i="172"/>
  <c r="D246" i="172"/>
  <c r="C246" i="172"/>
  <c r="B246" i="172"/>
  <c r="K244" i="172"/>
  <c r="J244" i="172"/>
  <c r="I244" i="172"/>
  <c r="C244" i="172"/>
  <c r="M243" i="172"/>
  <c r="L243" i="172"/>
  <c r="K243" i="172"/>
  <c r="J243" i="172"/>
  <c r="I243" i="172"/>
  <c r="H243" i="172"/>
  <c r="G243" i="172"/>
  <c r="E243" i="172"/>
  <c r="C243" i="172"/>
  <c r="M242" i="172"/>
  <c r="L242" i="172"/>
  <c r="K240" i="172"/>
  <c r="J240" i="172"/>
  <c r="I240" i="172"/>
  <c r="H240" i="172"/>
  <c r="G240" i="172"/>
  <c r="F240" i="172"/>
  <c r="E240" i="172"/>
  <c r="D240" i="172"/>
  <c r="C240" i="172"/>
  <c r="B240" i="172"/>
  <c r="K238" i="172"/>
  <c r="J238" i="172"/>
  <c r="I238" i="172"/>
  <c r="C238" i="172"/>
  <c r="M237" i="172"/>
  <c r="L237" i="172"/>
  <c r="K237" i="172"/>
  <c r="J237" i="172"/>
  <c r="I237" i="172"/>
  <c r="H237" i="172"/>
  <c r="G237" i="172"/>
  <c r="E237" i="172"/>
  <c r="C237" i="172"/>
  <c r="M236" i="172"/>
  <c r="L236" i="172"/>
  <c r="K234" i="172"/>
  <c r="J234" i="172"/>
  <c r="I234" i="172"/>
  <c r="H234" i="172"/>
  <c r="G234" i="172"/>
  <c r="F234" i="172"/>
  <c r="E234" i="172"/>
  <c r="D234" i="172"/>
  <c r="C234" i="172"/>
  <c r="B234" i="172"/>
  <c r="K232" i="172"/>
  <c r="J232" i="172"/>
  <c r="I232" i="172"/>
  <c r="C232" i="172"/>
  <c r="M231" i="172"/>
  <c r="L231" i="172"/>
  <c r="K231" i="172"/>
  <c r="J231" i="172"/>
  <c r="I231" i="172"/>
  <c r="H231" i="172"/>
  <c r="G231" i="172"/>
  <c r="E231" i="172"/>
  <c r="C231" i="172"/>
  <c r="M230" i="172"/>
  <c r="L230" i="172"/>
  <c r="K228" i="172"/>
  <c r="J228" i="172"/>
  <c r="I228" i="172"/>
  <c r="H228" i="172"/>
  <c r="G228" i="172"/>
  <c r="F228" i="172"/>
  <c r="E228" i="172"/>
  <c r="D228" i="172"/>
  <c r="C228" i="172"/>
  <c r="B228" i="172"/>
  <c r="K226" i="172"/>
  <c r="J226" i="172"/>
  <c r="I226" i="172"/>
  <c r="C226" i="172"/>
  <c r="M225" i="172"/>
  <c r="L225" i="172"/>
  <c r="K225" i="172"/>
  <c r="J225" i="172"/>
  <c r="I225" i="172"/>
  <c r="H225" i="172"/>
  <c r="G225" i="172"/>
  <c r="E225" i="172"/>
  <c r="C225" i="172"/>
  <c r="M224" i="172"/>
  <c r="L224" i="172"/>
  <c r="K222" i="172"/>
  <c r="J222" i="172"/>
  <c r="I222" i="172"/>
  <c r="H222" i="172"/>
  <c r="G222" i="172"/>
  <c r="F222" i="172"/>
  <c r="E222" i="172"/>
  <c r="D222" i="172"/>
  <c r="C222" i="172"/>
  <c r="B222" i="172"/>
  <c r="K220" i="172"/>
  <c r="J220" i="172"/>
  <c r="I220" i="172"/>
  <c r="C220" i="172"/>
  <c r="M219" i="172"/>
  <c r="L219" i="172"/>
  <c r="K219" i="172"/>
  <c r="J219" i="172"/>
  <c r="I219" i="172"/>
  <c r="H219" i="172"/>
  <c r="G219" i="172"/>
  <c r="E219" i="172"/>
  <c r="C219" i="172"/>
  <c r="M218" i="172"/>
  <c r="L218" i="172"/>
  <c r="K216" i="172"/>
  <c r="J216" i="172"/>
  <c r="I216" i="172"/>
  <c r="H216" i="172"/>
  <c r="G216" i="172"/>
  <c r="F216" i="172"/>
  <c r="E216" i="172"/>
  <c r="D216" i="172"/>
  <c r="C216" i="172"/>
  <c r="B216" i="172"/>
  <c r="K214" i="172"/>
  <c r="J214" i="172"/>
  <c r="I214" i="172"/>
  <c r="C214" i="172"/>
  <c r="M213" i="172"/>
  <c r="L213" i="172"/>
  <c r="K213" i="172"/>
  <c r="J213" i="172"/>
  <c r="I213" i="172"/>
  <c r="H213" i="172"/>
  <c r="G213" i="172"/>
  <c r="E213" i="172"/>
  <c r="C213" i="172"/>
  <c r="M212" i="172"/>
  <c r="L212" i="172"/>
  <c r="K210" i="172"/>
  <c r="J210" i="172"/>
  <c r="I210" i="172"/>
  <c r="H210" i="172"/>
  <c r="G210" i="172"/>
  <c r="F210" i="172"/>
  <c r="E210" i="172"/>
  <c r="D210" i="172"/>
  <c r="C210" i="172"/>
  <c r="B210" i="172"/>
  <c r="K208" i="172"/>
  <c r="J208" i="172"/>
  <c r="I208" i="172"/>
  <c r="C208" i="172"/>
  <c r="M207" i="172"/>
  <c r="L207" i="172"/>
  <c r="K207" i="172"/>
  <c r="J207" i="172"/>
  <c r="I207" i="172"/>
  <c r="H207" i="172"/>
  <c r="G207" i="172"/>
  <c r="E207" i="172"/>
  <c r="C207" i="172"/>
  <c r="M206" i="172"/>
  <c r="L206" i="172"/>
  <c r="K204" i="172"/>
  <c r="J204" i="172"/>
  <c r="I204" i="172"/>
  <c r="H204" i="172"/>
  <c r="G204" i="172"/>
  <c r="F204" i="172"/>
  <c r="E204" i="172"/>
  <c r="D204" i="172"/>
  <c r="C204" i="172"/>
  <c r="B204" i="172"/>
  <c r="K202" i="172"/>
  <c r="J202" i="172"/>
  <c r="I202" i="172"/>
  <c r="C202" i="172"/>
  <c r="M201" i="172"/>
  <c r="L201" i="172"/>
  <c r="K201" i="172"/>
  <c r="J201" i="172"/>
  <c r="I201" i="172"/>
  <c r="H201" i="172"/>
  <c r="G201" i="172"/>
  <c r="E201" i="172"/>
  <c r="C201" i="172"/>
  <c r="M200" i="172"/>
  <c r="L200" i="172"/>
  <c r="K198" i="172"/>
  <c r="J198" i="172"/>
  <c r="I198" i="172"/>
  <c r="H198" i="172"/>
  <c r="G198" i="172"/>
  <c r="F198" i="172"/>
  <c r="E198" i="172"/>
  <c r="E195" i="172" s="1"/>
  <c r="D198" i="172"/>
  <c r="C198" i="172"/>
  <c r="B198" i="172"/>
  <c r="K196" i="172"/>
  <c r="J196" i="172"/>
  <c r="I196" i="172"/>
  <c r="C196" i="172"/>
  <c r="M195" i="172"/>
  <c r="L195" i="172"/>
  <c r="K195" i="172"/>
  <c r="J195" i="172"/>
  <c r="I195" i="172"/>
  <c r="H195" i="172"/>
  <c r="G195" i="172"/>
  <c r="C195" i="172"/>
  <c r="M194" i="172"/>
  <c r="L194" i="172"/>
  <c r="K192" i="172"/>
  <c r="J192" i="172"/>
  <c r="I192" i="172"/>
  <c r="H192" i="172"/>
  <c r="G192" i="172"/>
  <c r="F192" i="172"/>
  <c r="E192" i="172"/>
  <c r="E189" i="172" s="1"/>
  <c r="D192" i="172"/>
  <c r="C192" i="172"/>
  <c r="B192" i="172"/>
  <c r="K190" i="172"/>
  <c r="J190" i="172"/>
  <c r="I190" i="172"/>
  <c r="C190" i="172"/>
  <c r="M189" i="172"/>
  <c r="L189" i="172"/>
  <c r="K189" i="172"/>
  <c r="J189" i="172"/>
  <c r="I189" i="172"/>
  <c r="H189" i="172"/>
  <c r="G189" i="172"/>
  <c r="C189" i="172"/>
  <c r="M188" i="172"/>
  <c r="L188" i="172"/>
  <c r="K186" i="172"/>
  <c r="J186" i="172"/>
  <c r="I186" i="172"/>
  <c r="H186" i="172"/>
  <c r="G186" i="172"/>
  <c r="F186" i="172"/>
  <c r="E186" i="172"/>
  <c r="D186" i="172"/>
  <c r="C186" i="172"/>
  <c r="B186" i="172"/>
  <c r="K184" i="172"/>
  <c r="J184" i="172"/>
  <c r="I184" i="172"/>
  <c r="C184" i="172"/>
  <c r="M183" i="172"/>
  <c r="L183" i="172"/>
  <c r="K183" i="172"/>
  <c r="J183" i="172"/>
  <c r="I183" i="172"/>
  <c r="H183" i="172"/>
  <c r="G183" i="172"/>
  <c r="E183" i="172"/>
  <c r="C183" i="172"/>
  <c r="M182" i="172"/>
  <c r="L182" i="172"/>
  <c r="K180" i="172"/>
  <c r="J180" i="172"/>
  <c r="I180" i="172"/>
  <c r="H180" i="172"/>
  <c r="G180" i="172"/>
  <c r="F180" i="172"/>
  <c r="E180" i="172"/>
  <c r="E177" i="172" s="1"/>
  <c r="D180" i="172"/>
  <c r="C180" i="172"/>
  <c r="B180" i="172"/>
  <c r="K178" i="172"/>
  <c r="J178" i="172"/>
  <c r="I178" i="172"/>
  <c r="C178" i="172"/>
  <c r="M177" i="172"/>
  <c r="L177" i="172"/>
  <c r="K177" i="172"/>
  <c r="J177" i="172"/>
  <c r="I177" i="172"/>
  <c r="H177" i="172"/>
  <c r="G177" i="172"/>
  <c r="C177" i="172"/>
  <c r="M176" i="172"/>
  <c r="L176" i="172"/>
  <c r="K174" i="172"/>
  <c r="J174" i="172"/>
  <c r="I174" i="172"/>
  <c r="H174" i="172"/>
  <c r="G174" i="172"/>
  <c r="F174" i="172"/>
  <c r="E174" i="172"/>
  <c r="E171" i="172" s="1"/>
  <c r="D174" i="172"/>
  <c r="C174" i="172"/>
  <c r="B174" i="172"/>
  <c r="K172" i="172"/>
  <c r="J172" i="172"/>
  <c r="I172" i="172"/>
  <c r="C172" i="172"/>
  <c r="M171" i="172"/>
  <c r="L171" i="172"/>
  <c r="K171" i="172"/>
  <c r="J171" i="172"/>
  <c r="I171" i="172"/>
  <c r="H171" i="172"/>
  <c r="G171" i="172"/>
  <c r="C171" i="172"/>
  <c r="M170" i="172"/>
  <c r="L170" i="172"/>
  <c r="K168" i="172"/>
  <c r="J168" i="172"/>
  <c r="I168" i="172"/>
  <c r="H168" i="172"/>
  <c r="G168" i="172"/>
  <c r="F168" i="172"/>
  <c r="E168" i="172"/>
  <c r="D168" i="172"/>
  <c r="C168" i="172"/>
  <c r="B168" i="172"/>
  <c r="K166" i="172"/>
  <c r="J166" i="172"/>
  <c r="I166" i="172"/>
  <c r="C166" i="172"/>
  <c r="M165" i="172"/>
  <c r="L165" i="172"/>
  <c r="K165" i="172"/>
  <c r="J165" i="172"/>
  <c r="I165" i="172"/>
  <c r="H165" i="172"/>
  <c r="G165" i="172"/>
  <c r="E165" i="172"/>
  <c r="C165" i="172"/>
  <c r="M164" i="172"/>
  <c r="L164" i="172"/>
  <c r="K162" i="172"/>
  <c r="J162" i="172"/>
  <c r="I162" i="172"/>
  <c r="H162" i="172"/>
  <c r="G162" i="172"/>
  <c r="F162" i="172"/>
  <c r="E162" i="172"/>
  <c r="E159" i="172" s="1"/>
  <c r="D162" i="172"/>
  <c r="C162" i="172"/>
  <c r="B162" i="172"/>
  <c r="K160" i="172"/>
  <c r="J160" i="172"/>
  <c r="I160" i="172"/>
  <c r="C160" i="172"/>
  <c r="M159" i="172"/>
  <c r="L159" i="172"/>
  <c r="K159" i="172"/>
  <c r="J159" i="172"/>
  <c r="I159" i="172"/>
  <c r="H159" i="172"/>
  <c r="G159" i="172"/>
  <c r="C159" i="172"/>
  <c r="M158" i="172"/>
  <c r="L158" i="172"/>
  <c r="K156" i="172"/>
  <c r="J156" i="172"/>
  <c r="I156" i="172"/>
  <c r="H156" i="172"/>
  <c r="G156" i="172"/>
  <c r="F156" i="172"/>
  <c r="E156" i="172"/>
  <c r="E153" i="172" s="1"/>
  <c r="D156" i="172"/>
  <c r="C156" i="172"/>
  <c r="B156" i="172"/>
  <c r="K154" i="172"/>
  <c r="J154" i="172"/>
  <c r="I154" i="172"/>
  <c r="C154" i="172"/>
  <c r="M153" i="172"/>
  <c r="L153" i="172"/>
  <c r="K153" i="172"/>
  <c r="J153" i="172"/>
  <c r="I153" i="172"/>
  <c r="H153" i="172"/>
  <c r="G153" i="172"/>
  <c r="C153" i="172"/>
  <c r="M152" i="172"/>
  <c r="L152" i="172"/>
  <c r="K150" i="172"/>
  <c r="J150" i="172"/>
  <c r="I150" i="172"/>
  <c r="H150" i="172"/>
  <c r="G150" i="172"/>
  <c r="F150" i="172"/>
  <c r="E150" i="172"/>
  <c r="D150" i="172"/>
  <c r="C150" i="172"/>
  <c r="B150" i="172"/>
  <c r="K148" i="172"/>
  <c r="J148" i="172"/>
  <c r="I148" i="172"/>
  <c r="C148" i="172"/>
  <c r="M147" i="172"/>
  <c r="L147" i="172"/>
  <c r="K147" i="172"/>
  <c r="J147" i="172"/>
  <c r="I147" i="172"/>
  <c r="H147" i="172"/>
  <c r="G147" i="172"/>
  <c r="E147" i="172"/>
  <c r="C147" i="172"/>
  <c r="M146" i="172"/>
  <c r="L146" i="172"/>
  <c r="K144" i="172"/>
  <c r="J144" i="172"/>
  <c r="I144" i="172"/>
  <c r="H144" i="172"/>
  <c r="G144" i="172"/>
  <c r="F144" i="172"/>
  <c r="E144" i="172"/>
  <c r="D144" i="172"/>
  <c r="C144" i="172"/>
  <c r="B144" i="172"/>
  <c r="K142" i="172"/>
  <c r="J142" i="172"/>
  <c r="I142" i="172"/>
  <c r="C142" i="172"/>
  <c r="M141" i="172"/>
  <c r="L141" i="172"/>
  <c r="K141" i="172"/>
  <c r="J141" i="172"/>
  <c r="I141" i="172"/>
  <c r="H141" i="172"/>
  <c r="G141" i="172"/>
  <c r="E141" i="172"/>
  <c r="C141" i="172"/>
  <c r="M140" i="172"/>
  <c r="L140" i="172"/>
  <c r="K138" i="172"/>
  <c r="J138" i="172"/>
  <c r="I138" i="172"/>
  <c r="H138" i="172"/>
  <c r="G138" i="172"/>
  <c r="F138" i="172"/>
  <c r="E138" i="172"/>
  <c r="E135" i="172" s="1"/>
  <c r="D138" i="172"/>
  <c r="C138" i="172"/>
  <c r="B138" i="172"/>
  <c r="K136" i="172"/>
  <c r="J136" i="172"/>
  <c r="I136" i="172"/>
  <c r="C136" i="172"/>
  <c r="M135" i="172"/>
  <c r="L135" i="172"/>
  <c r="K135" i="172"/>
  <c r="J135" i="172"/>
  <c r="I135" i="172"/>
  <c r="H135" i="172"/>
  <c r="G135" i="172"/>
  <c r="C135" i="172"/>
  <c r="M134" i="172"/>
  <c r="L134" i="172"/>
  <c r="K132" i="172"/>
  <c r="J132" i="172"/>
  <c r="I132" i="172"/>
  <c r="H132" i="172"/>
  <c r="G132" i="172"/>
  <c r="F132" i="172"/>
  <c r="E132" i="172"/>
  <c r="E129" i="172" s="1"/>
  <c r="D132" i="172"/>
  <c r="C132" i="172"/>
  <c r="B132" i="172"/>
  <c r="K130" i="172"/>
  <c r="J130" i="172"/>
  <c r="I130" i="172"/>
  <c r="C130" i="172"/>
  <c r="M129" i="172"/>
  <c r="L129" i="172"/>
  <c r="K129" i="172"/>
  <c r="J129" i="172"/>
  <c r="I129" i="172"/>
  <c r="H129" i="172"/>
  <c r="G129" i="172"/>
  <c r="C129" i="172"/>
  <c r="M128" i="172"/>
  <c r="L128" i="172"/>
  <c r="K126" i="172"/>
  <c r="J126" i="172"/>
  <c r="I126" i="172"/>
  <c r="H126" i="172"/>
  <c r="G126" i="172"/>
  <c r="F126" i="172"/>
  <c r="E126" i="172"/>
  <c r="E123" i="172" s="1"/>
  <c r="D126" i="172"/>
  <c r="C126" i="172"/>
  <c r="B126" i="172"/>
  <c r="K124" i="172"/>
  <c r="J124" i="172"/>
  <c r="I124" i="172"/>
  <c r="C124" i="172"/>
  <c r="M123" i="172"/>
  <c r="L123" i="172"/>
  <c r="K123" i="172"/>
  <c r="J123" i="172"/>
  <c r="I123" i="172"/>
  <c r="H123" i="172"/>
  <c r="G123" i="172"/>
  <c r="C123" i="172"/>
  <c r="M122" i="172"/>
  <c r="L122" i="172"/>
  <c r="K120" i="172"/>
  <c r="J120" i="172"/>
  <c r="I120" i="172"/>
  <c r="H120" i="172"/>
  <c r="G120" i="172"/>
  <c r="F120" i="172"/>
  <c r="E120" i="172"/>
  <c r="E117" i="172" s="1"/>
  <c r="D120" i="172"/>
  <c r="C120" i="172"/>
  <c r="B120" i="172"/>
  <c r="K118" i="172"/>
  <c r="J118" i="172"/>
  <c r="I118" i="172"/>
  <c r="C118" i="172"/>
  <c r="M117" i="172"/>
  <c r="L117" i="172"/>
  <c r="K117" i="172"/>
  <c r="J117" i="172"/>
  <c r="I117" i="172"/>
  <c r="H117" i="172"/>
  <c r="G117" i="172"/>
  <c r="C117" i="172"/>
  <c r="M116" i="172"/>
  <c r="L116" i="172"/>
  <c r="K114" i="172"/>
  <c r="J114" i="172"/>
  <c r="I114" i="172"/>
  <c r="H114" i="172"/>
  <c r="G114" i="172"/>
  <c r="F114" i="172"/>
  <c r="E114" i="172"/>
  <c r="D114" i="172"/>
  <c r="C114" i="172"/>
  <c r="B114" i="172"/>
  <c r="K112" i="172"/>
  <c r="J112" i="172"/>
  <c r="I112" i="172"/>
  <c r="C112" i="172"/>
  <c r="M111" i="172"/>
  <c r="L111" i="172"/>
  <c r="K111" i="172"/>
  <c r="J111" i="172"/>
  <c r="I111" i="172"/>
  <c r="H111" i="172"/>
  <c r="G111" i="172"/>
  <c r="E111" i="172"/>
  <c r="C111" i="172"/>
  <c r="M110" i="172"/>
  <c r="L110" i="172"/>
  <c r="K108" i="172"/>
  <c r="J108" i="172"/>
  <c r="I108" i="172"/>
  <c r="H108" i="172"/>
  <c r="G108" i="172"/>
  <c r="F108" i="172"/>
  <c r="E108" i="172"/>
  <c r="E105" i="172" s="1"/>
  <c r="D108" i="172"/>
  <c r="C108" i="172"/>
  <c r="B108" i="172"/>
  <c r="K106" i="172"/>
  <c r="J106" i="172"/>
  <c r="I106" i="172"/>
  <c r="C106" i="172"/>
  <c r="M105" i="172"/>
  <c r="L105" i="172"/>
  <c r="K105" i="172"/>
  <c r="J105" i="172"/>
  <c r="I105" i="172"/>
  <c r="H105" i="172"/>
  <c r="G105" i="172"/>
  <c r="C105" i="172"/>
  <c r="M104" i="172"/>
  <c r="L104" i="172"/>
  <c r="K102" i="172"/>
  <c r="J102" i="172"/>
  <c r="I102" i="172"/>
  <c r="H102" i="172"/>
  <c r="G102" i="172"/>
  <c r="F102" i="172"/>
  <c r="E102" i="172"/>
  <c r="D102" i="172"/>
  <c r="C102" i="172"/>
  <c r="B102" i="172"/>
  <c r="K100" i="172"/>
  <c r="J100" i="172"/>
  <c r="I100" i="172"/>
  <c r="C100" i="172"/>
  <c r="M99" i="172"/>
  <c r="L99" i="172"/>
  <c r="K99" i="172"/>
  <c r="J99" i="172"/>
  <c r="I99" i="172"/>
  <c r="H99" i="172"/>
  <c r="G99" i="172"/>
  <c r="E99" i="172"/>
  <c r="C99" i="172"/>
  <c r="M98" i="172"/>
  <c r="L98" i="172"/>
  <c r="K96" i="172"/>
  <c r="J96" i="172"/>
  <c r="I96" i="172"/>
  <c r="H96" i="172"/>
  <c r="G96" i="172"/>
  <c r="F96" i="172"/>
  <c r="E96" i="172"/>
  <c r="D96" i="172"/>
  <c r="C96" i="172"/>
  <c r="B96" i="172"/>
  <c r="K94" i="172"/>
  <c r="J94" i="172"/>
  <c r="I94" i="172"/>
  <c r="C94" i="172"/>
  <c r="M93" i="172"/>
  <c r="L93" i="172"/>
  <c r="K93" i="172"/>
  <c r="J93" i="172"/>
  <c r="I93" i="172"/>
  <c r="H93" i="172"/>
  <c r="G93" i="172"/>
  <c r="E93" i="172"/>
  <c r="C93" i="172"/>
  <c r="M92" i="172"/>
  <c r="L92" i="172"/>
  <c r="K90" i="172"/>
  <c r="J90" i="172"/>
  <c r="I90" i="172"/>
  <c r="H90" i="172"/>
  <c r="G90" i="172"/>
  <c r="F90" i="172"/>
  <c r="E90" i="172"/>
  <c r="E87" i="172" s="1"/>
  <c r="D90" i="172"/>
  <c r="C90" i="172"/>
  <c r="B90" i="172"/>
  <c r="K88" i="172"/>
  <c r="J88" i="172"/>
  <c r="I88" i="172"/>
  <c r="C88" i="172"/>
  <c r="M87" i="172"/>
  <c r="L87" i="172"/>
  <c r="K87" i="172"/>
  <c r="J87" i="172"/>
  <c r="I87" i="172"/>
  <c r="H87" i="172"/>
  <c r="G87" i="172"/>
  <c r="C87" i="172"/>
  <c r="M86" i="172"/>
  <c r="L86" i="172"/>
  <c r="K84" i="172"/>
  <c r="J84" i="172"/>
  <c r="I84" i="172"/>
  <c r="H84" i="172"/>
  <c r="G84" i="172"/>
  <c r="F84" i="172"/>
  <c r="E84" i="172"/>
  <c r="E81" i="172" s="1"/>
  <c r="D84" i="172"/>
  <c r="C84" i="172"/>
  <c r="B84" i="172"/>
  <c r="K82" i="172"/>
  <c r="J82" i="172"/>
  <c r="I82" i="172"/>
  <c r="C82" i="172"/>
  <c r="M81" i="172"/>
  <c r="L81" i="172"/>
  <c r="K81" i="172"/>
  <c r="J81" i="172"/>
  <c r="I81" i="172"/>
  <c r="H81" i="172"/>
  <c r="G81" i="172"/>
  <c r="C81" i="172"/>
  <c r="M80" i="172"/>
  <c r="L80" i="172"/>
  <c r="K78" i="172"/>
  <c r="J78" i="172"/>
  <c r="I78" i="172"/>
  <c r="H78" i="172"/>
  <c r="G78" i="172"/>
  <c r="F78" i="172"/>
  <c r="E78" i="172"/>
  <c r="D78" i="172"/>
  <c r="C78" i="172"/>
  <c r="B78" i="172"/>
  <c r="K76" i="172"/>
  <c r="J76" i="172"/>
  <c r="I76" i="172"/>
  <c r="C76" i="172"/>
  <c r="M75" i="172"/>
  <c r="L75" i="172"/>
  <c r="K75" i="172"/>
  <c r="J75" i="172"/>
  <c r="I75" i="172"/>
  <c r="H75" i="172"/>
  <c r="G75" i="172"/>
  <c r="E75" i="172"/>
  <c r="C75" i="172"/>
  <c r="M74" i="172"/>
  <c r="L74" i="172"/>
  <c r="K72" i="172"/>
  <c r="J72" i="172"/>
  <c r="I72" i="172"/>
  <c r="H72" i="172"/>
  <c r="G72" i="172"/>
  <c r="F72" i="172"/>
  <c r="E72" i="172"/>
  <c r="E69" i="172" s="1"/>
  <c r="D72" i="172"/>
  <c r="C72" i="172"/>
  <c r="B72" i="172"/>
  <c r="K70" i="172"/>
  <c r="J70" i="172"/>
  <c r="I70" i="172"/>
  <c r="C70" i="172"/>
  <c r="M69" i="172"/>
  <c r="L69" i="172"/>
  <c r="K69" i="172"/>
  <c r="J69" i="172"/>
  <c r="I69" i="172"/>
  <c r="H69" i="172"/>
  <c r="G69" i="172"/>
  <c r="C69" i="172"/>
  <c r="M68" i="172"/>
  <c r="L68" i="172"/>
  <c r="K66" i="172"/>
  <c r="J66" i="172"/>
  <c r="I66" i="172"/>
  <c r="H66" i="172"/>
  <c r="G66" i="172"/>
  <c r="F66" i="172"/>
  <c r="E66" i="172"/>
  <c r="E63" i="172" s="1"/>
  <c r="D66" i="172"/>
  <c r="C66" i="172"/>
  <c r="B66" i="172"/>
  <c r="K64" i="172"/>
  <c r="J64" i="172"/>
  <c r="I64" i="172"/>
  <c r="C64" i="172"/>
  <c r="M63" i="172"/>
  <c r="L63" i="172"/>
  <c r="K63" i="172"/>
  <c r="J63" i="172"/>
  <c r="I63" i="172"/>
  <c r="H63" i="172"/>
  <c r="G63" i="172"/>
  <c r="C63" i="172"/>
  <c r="M62" i="172"/>
  <c r="L62" i="172"/>
  <c r="K60" i="172"/>
  <c r="J60" i="172"/>
  <c r="I60" i="172"/>
  <c r="H60" i="172"/>
  <c r="G60" i="172"/>
  <c r="F60" i="172"/>
  <c r="E60" i="172"/>
  <c r="E57" i="172" s="1"/>
  <c r="D60" i="172"/>
  <c r="C60" i="172"/>
  <c r="B60" i="172"/>
  <c r="K58" i="172"/>
  <c r="J58" i="172"/>
  <c r="I58" i="172"/>
  <c r="C58" i="172"/>
  <c r="M57" i="172"/>
  <c r="L57" i="172"/>
  <c r="K57" i="172"/>
  <c r="J57" i="172"/>
  <c r="I57" i="172"/>
  <c r="H57" i="172"/>
  <c r="G57" i="172"/>
  <c r="C57" i="172"/>
  <c r="M56" i="172"/>
  <c r="L56" i="172"/>
  <c r="K54" i="172"/>
  <c r="J54" i="172"/>
  <c r="I54" i="172"/>
  <c r="H54" i="172"/>
  <c r="G54" i="172"/>
  <c r="F54" i="172"/>
  <c r="E54" i="172"/>
  <c r="E51" i="172" s="1"/>
  <c r="D54" i="172"/>
  <c r="C54" i="172"/>
  <c r="B54" i="172"/>
  <c r="K52" i="172"/>
  <c r="J52" i="172"/>
  <c r="I52" i="172"/>
  <c r="C52" i="172"/>
  <c r="M51" i="172"/>
  <c r="L51" i="172"/>
  <c r="K51" i="172"/>
  <c r="J51" i="172"/>
  <c r="I51" i="172"/>
  <c r="H51" i="172"/>
  <c r="G51" i="172"/>
  <c r="C51" i="172"/>
  <c r="M50" i="172"/>
  <c r="L50" i="172"/>
  <c r="K48" i="172"/>
  <c r="J48" i="172"/>
  <c r="I48" i="172"/>
  <c r="H48" i="172"/>
  <c r="G48" i="172"/>
  <c r="F48" i="172"/>
  <c r="E48" i="172"/>
  <c r="E45" i="172" s="1"/>
  <c r="D48" i="172"/>
  <c r="C48" i="172"/>
  <c r="B48" i="172"/>
  <c r="K46" i="172"/>
  <c r="J46" i="172"/>
  <c r="I46" i="172"/>
  <c r="C46" i="172"/>
  <c r="M45" i="172"/>
  <c r="L45" i="172"/>
  <c r="K45" i="172"/>
  <c r="J45" i="172"/>
  <c r="I45" i="172"/>
  <c r="H45" i="172"/>
  <c r="G45" i="172"/>
  <c r="C45" i="172"/>
  <c r="M44" i="172"/>
  <c r="L44" i="172"/>
  <c r="K42" i="172"/>
  <c r="J42" i="172"/>
  <c r="I42" i="172"/>
  <c r="H42" i="172"/>
  <c r="G42" i="172"/>
  <c r="F42" i="172"/>
  <c r="E42" i="172"/>
  <c r="D42" i="172"/>
  <c r="C42" i="172"/>
  <c r="B42" i="172"/>
  <c r="K40" i="172"/>
  <c r="J40" i="172"/>
  <c r="I40" i="172"/>
  <c r="C40" i="172"/>
  <c r="M39" i="172"/>
  <c r="L39" i="172"/>
  <c r="K39" i="172"/>
  <c r="J39" i="172"/>
  <c r="I39" i="172"/>
  <c r="H39" i="172"/>
  <c r="G39" i="172"/>
  <c r="E39" i="172"/>
  <c r="C39" i="172"/>
  <c r="M38" i="172"/>
  <c r="L38" i="172"/>
  <c r="K36" i="172"/>
  <c r="J36" i="172"/>
  <c r="I36" i="172"/>
  <c r="H36" i="172"/>
  <c r="G36" i="172"/>
  <c r="F36" i="172"/>
  <c r="E36" i="172"/>
  <c r="D36" i="172"/>
  <c r="C36" i="172"/>
  <c r="B36" i="172"/>
  <c r="K34" i="172"/>
  <c r="J34" i="172"/>
  <c r="I34" i="172"/>
  <c r="C34" i="172"/>
  <c r="M33" i="172"/>
  <c r="L33" i="172"/>
  <c r="K33" i="172"/>
  <c r="J33" i="172"/>
  <c r="I33" i="172"/>
  <c r="H33" i="172"/>
  <c r="G33" i="172"/>
  <c r="E33" i="172"/>
  <c r="C33" i="172"/>
  <c r="M32" i="172"/>
  <c r="L32" i="172"/>
  <c r="A32" i="172"/>
  <c r="A38" i="172" s="1"/>
  <c r="A44" i="172" s="1"/>
  <c r="A50" i="172" s="1"/>
  <c r="A56" i="172" s="1"/>
  <c r="A62" i="172" s="1"/>
  <c r="A68" i="172" s="1"/>
  <c r="A74" i="172" s="1"/>
  <c r="A80" i="172" s="1"/>
  <c r="A86" i="172" s="1"/>
  <c r="A92" i="172" s="1"/>
  <c r="A98" i="172" s="1"/>
  <c r="A104" i="172" s="1"/>
  <c r="A110" i="172" s="1"/>
  <c r="A116" i="172" s="1"/>
  <c r="A122" i="172" s="1"/>
  <c r="A128" i="172" s="1"/>
  <c r="A134" i="172" s="1"/>
  <c r="A140" i="172" s="1"/>
  <c r="A146" i="172" s="1"/>
  <c r="A152" i="172" s="1"/>
  <c r="A158" i="172" s="1"/>
  <c r="A164" i="172" s="1"/>
  <c r="A170" i="172" s="1"/>
  <c r="A176" i="172" s="1"/>
  <c r="A182" i="172" s="1"/>
  <c r="A188" i="172" s="1"/>
  <c r="A194" i="172" s="1"/>
  <c r="A200" i="172" s="1"/>
  <c r="A206" i="172" s="1"/>
  <c r="A212" i="172" s="1"/>
  <c r="A218" i="172" s="1"/>
  <c r="A224" i="172" s="1"/>
  <c r="A230" i="172" s="1"/>
  <c r="A236" i="172" s="1"/>
  <c r="A242" i="172" s="1"/>
  <c r="A248" i="172" s="1"/>
  <c r="A254" i="172" s="1"/>
  <c r="A260" i="172" s="1"/>
  <c r="A266" i="172" s="1"/>
  <c r="A272" i="172" s="1"/>
  <c r="A278" i="172" s="1"/>
  <c r="A284" i="172" s="1"/>
  <c r="A290" i="172" s="1"/>
  <c r="A296" i="172" s="1"/>
  <c r="A302" i="172" s="1"/>
  <c r="A308" i="172" s="1"/>
  <c r="A314" i="172" s="1"/>
  <c r="A320" i="172" s="1"/>
  <c r="A326" i="172" s="1"/>
  <c r="A332" i="172" s="1"/>
  <c r="A338" i="172" s="1"/>
  <c r="A344" i="172" s="1"/>
  <c r="A350" i="172" s="1"/>
  <c r="A356" i="172" s="1"/>
  <c r="A362" i="172" s="1"/>
  <c r="A368" i="172" s="1"/>
  <c r="A374" i="172" s="1"/>
  <c r="A380" i="172" s="1"/>
  <c r="A386" i="172" s="1"/>
  <c r="A392" i="172" s="1"/>
  <c r="A398" i="172" s="1"/>
  <c r="A404" i="172" s="1"/>
  <c r="A410" i="172" s="1"/>
  <c r="A416" i="172" s="1"/>
  <c r="A422" i="172" s="1"/>
  <c r="A428" i="172" s="1"/>
  <c r="A434" i="172" s="1"/>
  <c r="A440" i="172" s="1"/>
  <c r="A446" i="172" s="1"/>
  <c r="A452" i="172" s="1"/>
  <c r="A458" i="172" s="1"/>
  <c r="A464" i="172" s="1"/>
  <c r="A470" i="172" s="1"/>
  <c r="A476" i="172" s="1"/>
  <c r="A482" i="172" s="1"/>
  <c r="A488" i="172" s="1"/>
  <c r="A494" i="172" s="1"/>
  <c r="A500" i="172" s="1"/>
  <c r="A506" i="172" s="1"/>
  <c r="A512" i="172" s="1"/>
  <c r="A518" i="172" s="1"/>
  <c r="A524" i="172" s="1"/>
  <c r="A530" i="172" s="1"/>
  <c r="A536" i="172" s="1"/>
  <c r="A542" i="172" s="1"/>
  <c r="A548" i="172" s="1"/>
  <c r="A554" i="172" s="1"/>
  <c r="A560" i="172" s="1"/>
  <c r="A566" i="172" s="1"/>
  <c r="A572" i="172" s="1"/>
  <c r="A578" i="172" s="1"/>
  <c r="A584" i="172" s="1"/>
  <c r="A590" i="172" s="1"/>
  <c r="A596" i="172" s="1"/>
  <c r="A602" i="172" s="1"/>
  <c r="K30" i="172"/>
  <c r="J30" i="172"/>
  <c r="I30" i="172"/>
  <c r="H30" i="172"/>
  <c r="G30" i="172"/>
  <c r="F30" i="172"/>
  <c r="E30" i="172"/>
  <c r="D30" i="172"/>
  <c r="C30" i="172"/>
  <c r="B30" i="172"/>
  <c r="K28" i="172"/>
  <c r="J28" i="172"/>
  <c r="I28" i="172"/>
  <c r="C28" i="172"/>
  <c r="M27" i="172"/>
  <c r="L27" i="172"/>
  <c r="K27" i="172"/>
  <c r="J27" i="172"/>
  <c r="I27" i="172"/>
  <c r="H27" i="172"/>
  <c r="G27" i="172"/>
  <c r="E27" i="172"/>
  <c r="C27" i="172"/>
  <c r="M26" i="172"/>
  <c r="L26" i="172"/>
  <c r="K24" i="172"/>
  <c r="J24" i="172"/>
  <c r="I24" i="172"/>
  <c r="H24" i="172"/>
  <c r="G24" i="172"/>
  <c r="F24" i="172"/>
  <c r="E24" i="172"/>
  <c r="D24" i="172"/>
  <c r="C24" i="172"/>
  <c r="B24" i="172"/>
  <c r="K22" i="172"/>
  <c r="J22" i="172"/>
  <c r="I22" i="172"/>
  <c r="C22" i="172"/>
  <c r="M21" i="172"/>
  <c r="L21" i="172"/>
  <c r="K21" i="172"/>
  <c r="J21" i="172"/>
  <c r="I21" i="172"/>
  <c r="H21" i="172"/>
  <c r="G21" i="172"/>
  <c r="E21" i="172"/>
  <c r="C21" i="172"/>
  <c r="M20" i="172"/>
  <c r="L20" i="172"/>
  <c r="K18" i="172"/>
  <c r="J18" i="172"/>
  <c r="I18" i="172"/>
  <c r="H18" i="172"/>
  <c r="G18" i="172"/>
  <c r="F18" i="172"/>
  <c r="E18" i="172"/>
  <c r="E15" i="172" s="1"/>
  <c r="D18" i="172"/>
  <c r="C18" i="172"/>
  <c r="B18" i="172"/>
  <c r="K16" i="172"/>
  <c r="J16" i="172"/>
  <c r="I16" i="172"/>
  <c r="C16" i="172"/>
  <c r="M15" i="172"/>
  <c r="L15" i="172"/>
  <c r="K15" i="172"/>
  <c r="J15" i="172"/>
  <c r="I15" i="172"/>
  <c r="H15" i="172"/>
  <c r="G15" i="172"/>
  <c r="C15" i="172"/>
  <c r="M14" i="172"/>
  <c r="L14" i="172"/>
  <c r="A14" i="172"/>
  <c r="A20" i="172" s="1"/>
  <c r="A26" i="172" s="1"/>
  <c r="F12" i="172"/>
  <c r="I10" i="172"/>
  <c r="C10" i="172"/>
  <c r="I9" i="172"/>
  <c r="C9" i="172"/>
  <c r="I6" i="172"/>
  <c r="F6" i="172"/>
  <c r="D6" i="172"/>
  <c r="D12" i="172" s="1"/>
  <c r="C6" i="172"/>
  <c r="B6" i="172"/>
  <c r="B12" i="172" s="1"/>
  <c r="C12" i="172" s="1"/>
  <c r="K5" i="172"/>
  <c r="G104" i="167"/>
  <c r="G103" i="167"/>
  <c r="F93" i="167"/>
  <c r="J92" i="167"/>
  <c r="Y88" i="167"/>
  <c r="Y87" i="167"/>
  <c r="K83" i="167"/>
  <c r="J82" i="167"/>
  <c r="J78" i="167"/>
  <c r="F78" i="167"/>
  <c r="F82" i="167" s="1"/>
  <c r="B78" i="167"/>
  <c r="B82" i="167" s="1"/>
  <c r="F75" i="167"/>
  <c r="A68" i="167"/>
  <c r="D64" i="167"/>
  <c r="F49" i="167"/>
  <c r="E49" i="167"/>
  <c r="D49" i="167"/>
  <c r="F48" i="167"/>
  <c r="F47" i="167"/>
  <c r="F46" i="167"/>
  <c r="F45" i="167"/>
  <c r="F44" i="167"/>
  <c r="F43" i="167"/>
  <c r="F42" i="167"/>
  <c r="F41" i="167"/>
  <c r="F40" i="167"/>
  <c r="F39" i="167"/>
  <c r="F38" i="167"/>
  <c r="F37" i="167"/>
  <c r="E35" i="167"/>
  <c r="D35" i="167"/>
  <c r="D37" i="167" s="1"/>
  <c r="D38" i="167" s="1"/>
  <c r="D39" i="167" s="1"/>
  <c r="D40" i="167" s="1"/>
  <c r="D41" i="167" s="1"/>
  <c r="D42" i="167" s="1"/>
  <c r="D43" i="167" s="1"/>
  <c r="D44" i="167" s="1"/>
  <c r="D45" i="167" s="1"/>
  <c r="D46" i="167" s="1"/>
  <c r="D47" i="167" s="1"/>
  <c r="D48" i="167" s="1"/>
  <c r="A35" i="167"/>
  <c r="J5" i="172" s="1"/>
  <c r="B32" i="167"/>
  <c r="C31" i="167"/>
  <c r="B31" i="167"/>
  <c r="E30" i="167"/>
  <c r="E29" i="167"/>
  <c r="F29" i="167" s="1"/>
  <c r="B27" i="167"/>
  <c r="D25" i="167"/>
  <c r="B12" i="167"/>
  <c r="C12" i="167" s="1"/>
  <c r="C5" i="167"/>
  <c r="A6" i="172" s="1"/>
  <c r="E12" i="172" s="1"/>
  <c r="B87" i="167" l="1"/>
  <c r="B85" i="167"/>
  <c r="B81" i="167"/>
  <c r="A163" i="171"/>
  <c r="F91" i="167"/>
  <c r="B84" i="167"/>
  <c r="B2" i="172"/>
  <c r="J100" i="167"/>
  <c r="D12" i="167"/>
  <c r="O130" i="171"/>
  <c r="P132" i="171"/>
  <c r="P133" i="171" s="1"/>
  <c r="P134" i="171" s="1"/>
  <c r="P135" i="171" s="1"/>
  <c r="P136" i="171" s="1"/>
  <c r="P137" i="171" s="1"/>
  <c r="P138" i="171" s="1"/>
  <c r="P139" i="171" s="1"/>
  <c r="P140" i="171" s="1"/>
  <c r="P141" i="171" s="1"/>
  <c r="P142" i="171" s="1"/>
  <c r="P143" i="171" s="1"/>
  <c r="P144" i="171" s="1"/>
  <c r="P145" i="171" s="1"/>
  <c r="P146" i="171" s="1"/>
  <c r="P147" i="171" s="1"/>
  <c r="P148" i="171" s="1"/>
  <c r="P149" i="171" s="1"/>
  <c r="P150" i="171" s="1"/>
  <c r="P151" i="171" s="1"/>
  <c r="P152" i="171" s="1"/>
  <c r="P153" i="171" s="1"/>
  <c r="P154" i="171" s="1"/>
  <c r="P155" i="171" s="1"/>
  <c r="P156" i="171" s="1"/>
  <c r="P157" i="171" s="1"/>
  <c r="P158" i="171" s="1"/>
  <c r="P159" i="171" s="1"/>
  <c r="P160" i="171" s="1"/>
  <c r="P161" i="171" s="1"/>
  <c r="P162" i="171" s="1"/>
  <c r="P163" i="171" s="1"/>
  <c r="P164" i="171" s="1"/>
  <c r="P165" i="171" s="1"/>
  <c r="P166" i="171" s="1"/>
  <c r="P167" i="171" s="1"/>
  <c r="P168" i="171" s="1"/>
  <c r="P169" i="171" s="1"/>
  <c r="P170" i="171" s="1"/>
  <c r="P171" i="171" s="1"/>
  <c r="P172" i="171" s="1"/>
  <c r="P173" i="171" s="1"/>
  <c r="P174" i="171" s="1"/>
  <c r="P175" i="171" s="1"/>
  <c r="P176" i="171" s="1"/>
  <c r="P177" i="171" s="1"/>
  <c r="P178" i="171" s="1"/>
  <c r="P179" i="171" s="1"/>
  <c r="P180" i="171" s="1"/>
  <c r="P181" i="171" s="1"/>
  <c r="P182" i="171" s="1"/>
  <c r="P183" i="171" s="1"/>
  <c r="P184" i="171" s="1"/>
  <c r="P185" i="171" s="1"/>
  <c r="P186" i="171" s="1"/>
  <c r="P187" i="171" s="1"/>
  <c r="P188" i="171" s="1"/>
  <c r="P189" i="171" s="1"/>
  <c r="P190" i="171" s="1"/>
  <c r="P191" i="171" s="1"/>
  <c r="P192" i="171" s="1"/>
  <c r="P193" i="171" s="1"/>
  <c r="P194" i="171" s="1"/>
  <c r="P195" i="171" s="1"/>
  <c r="P196" i="171" s="1"/>
  <c r="P197" i="171" s="1"/>
  <c r="P198" i="171" s="1"/>
  <c r="P199" i="171" s="1"/>
  <c r="P200" i="171" s="1"/>
  <c r="P201" i="171" s="1"/>
  <c r="P202" i="171" s="1"/>
  <c r="P203" i="171" s="1"/>
  <c r="P204" i="171" s="1"/>
  <c r="P205" i="171" s="1"/>
  <c r="P206" i="171" s="1"/>
  <c r="P207" i="171" s="1"/>
  <c r="P208" i="171" s="1"/>
  <c r="P209" i="171" s="1"/>
  <c r="P210" i="171" s="1"/>
  <c r="P211" i="171" s="1"/>
  <c r="P212" i="171" s="1"/>
  <c r="O131" i="171"/>
  <c r="F28" i="167"/>
  <c r="G29" i="167"/>
  <c r="K92" i="167"/>
  <c r="F198" i="170"/>
  <c r="F276" i="170"/>
  <c r="F472" i="170"/>
  <c r="F595" i="170"/>
  <c r="F664" i="170"/>
  <c r="H78" i="175"/>
  <c r="I78" i="175" s="1"/>
  <c r="J78" i="175"/>
  <c r="F94" i="167"/>
  <c r="J75" i="167"/>
  <c r="I12" i="172"/>
  <c r="F180" i="170"/>
  <c r="F324" i="170"/>
  <c r="F464" i="170"/>
  <c r="F499" i="170"/>
  <c r="F568" i="170"/>
  <c r="F691" i="170"/>
  <c r="F821" i="170"/>
  <c r="F869" i="170"/>
  <c r="F917" i="170"/>
  <c r="J102" i="167"/>
  <c r="F176" i="170"/>
  <c r="F355" i="170"/>
  <c r="F390" i="170"/>
  <c r="F425" i="170"/>
  <c r="F612" i="170"/>
  <c r="F727" i="170"/>
  <c r="F759" i="170"/>
  <c r="L60" i="175"/>
  <c r="F246" i="170"/>
  <c r="F376" i="170"/>
  <c r="F420" i="170"/>
  <c r="F520" i="170"/>
  <c r="F643" i="170"/>
  <c r="H79" i="175"/>
  <c r="I79" i="175" s="1"/>
  <c r="J79" i="175"/>
  <c r="F281" i="170"/>
  <c r="F486" i="170"/>
  <c r="F564" i="170"/>
  <c r="F678" i="170"/>
  <c r="F760" i="170"/>
  <c r="F807" i="170"/>
  <c r="F855" i="170"/>
  <c r="F903" i="170"/>
  <c r="F983" i="170"/>
  <c r="F188" i="170"/>
  <c r="F236" i="170"/>
  <c r="F284" i="170"/>
  <c r="F332" i="170"/>
  <c r="F380" i="170"/>
  <c r="F428" i="170"/>
  <c r="F476" i="170"/>
  <c r="F524" i="170"/>
  <c r="F572" i="170"/>
  <c r="F620" i="170"/>
  <c r="F668" i="170"/>
  <c r="F712" i="170"/>
  <c r="F717" i="170"/>
  <c r="F773" i="170"/>
  <c r="F778" i="170"/>
  <c r="F811" i="170"/>
  <c r="F859" i="170"/>
  <c r="F907" i="170"/>
  <c r="F1008" i="170"/>
  <c r="F1086" i="170"/>
  <c r="F939" i="170"/>
  <c r="F164" i="170"/>
  <c r="F212" i="170"/>
  <c r="F260" i="170"/>
  <c r="F308" i="170"/>
  <c r="F356" i="170"/>
  <c r="F404" i="170"/>
  <c r="F452" i="170"/>
  <c r="F500" i="170"/>
  <c r="F548" i="170"/>
  <c r="F596" i="170"/>
  <c r="F644" i="170"/>
  <c r="F692" i="170"/>
  <c r="F738" i="170"/>
  <c r="F752" i="170"/>
  <c r="F949" i="170"/>
  <c r="F1031" i="170"/>
  <c r="F152" i="170"/>
  <c r="F200" i="170"/>
  <c r="F248" i="170"/>
  <c r="F296" i="170"/>
  <c r="F344" i="170"/>
  <c r="F392" i="170"/>
  <c r="F440" i="170"/>
  <c r="F488" i="170"/>
  <c r="F536" i="170"/>
  <c r="F584" i="170"/>
  <c r="F632" i="170"/>
  <c r="F680" i="170"/>
  <c r="F725" i="170"/>
  <c r="F730" i="170"/>
  <c r="F786" i="170"/>
  <c r="F834" i="170"/>
  <c r="F882" i="170"/>
  <c r="F1017" i="170"/>
  <c r="J77" i="175"/>
  <c r="H77" i="175"/>
  <c r="I77" i="175" s="1"/>
  <c r="J89" i="175"/>
  <c r="H89" i="175"/>
  <c r="I89" i="175" s="1"/>
  <c r="F148" i="170"/>
  <c r="F196" i="170"/>
  <c r="F244" i="170"/>
  <c r="F292" i="170"/>
  <c r="F340" i="170"/>
  <c r="F388" i="170"/>
  <c r="F436" i="170"/>
  <c r="F484" i="170"/>
  <c r="F532" i="170"/>
  <c r="F580" i="170"/>
  <c r="F628" i="170"/>
  <c r="F676" i="170"/>
  <c r="F711" i="170"/>
  <c r="F763" i="170"/>
  <c r="F815" i="170"/>
  <c r="F863" i="170"/>
  <c r="F926" i="170"/>
  <c r="F987" i="170"/>
  <c r="J90" i="175"/>
  <c r="J80" i="175"/>
  <c r="H80" i="175"/>
  <c r="I80" i="175" s="1"/>
  <c r="J69" i="175"/>
  <c r="D91" i="175"/>
  <c r="H91" i="175" s="1"/>
  <c r="I91" i="175" s="1"/>
  <c r="H69" i="175"/>
  <c r="I69" i="175" s="1"/>
  <c r="F743" i="170"/>
  <c r="F791" i="170"/>
  <c r="J81" i="175"/>
  <c r="H81" i="175"/>
  <c r="I81" i="175" s="1"/>
  <c r="F731" i="170"/>
  <c r="F779" i="170"/>
  <c r="F827" i="170"/>
  <c r="F875" i="170"/>
  <c r="F923" i="170"/>
  <c r="F928" i="170"/>
  <c r="F947" i="170"/>
  <c r="F995" i="170"/>
  <c r="F1043" i="170"/>
  <c r="U75" i="175"/>
  <c r="V75" i="175" s="1"/>
  <c r="O135" i="171"/>
  <c r="Q136" i="171"/>
  <c r="F967" i="170"/>
  <c r="F1015" i="170"/>
  <c r="F1073" i="170"/>
  <c r="F1055" i="170"/>
  <c r="O133" i="171"/>
  <c r="F955" i="170"/>
  <c r="F1003" i="170"/>
  <c r="F1051" i="170"/>
  <c r="F1069" i="170"/>
  <c r="O134" i="171"/>
  <c r="J73" i="175"/>
  <c r="AA91" i="175"/>
  <c r="AE91" i="175" s="1"/>
  <c r="AF91" i="175" s="1"/>
  <c r="Q216" i="171"/>
  <c r="F1089" i="170"/>
  <c r="H72" i="175"/>
  <c r="I72" i="175" s="1"/>
  <c r="H76" i="175"/>
  <c r="I76" i="175" s="1"/>
  <c r="H84" i="175"/>
  <c r="I84" i="175" s="1"/>
  <c r="H88" i="175"/>
  <c r="I88" i="175" s="1"/>
  <c r="O132" i="171"/>
  <c r="F1081" i="170"/>
  <c r="A7" i="171"/>
  <c r="A8" i="171" s="1"/>
  <c r="B26" i="171" s="1"/>
  <c r="A12" i="171" l="1"/>
  <c r="A13" i="171" s="1"/>
  <c r="A14" i="171" s="1"/>
  <c r="B27" i="171" s="1"/>
  <c r="J103" i="167"/>
  <c r="J101" i="167"/>
  <c r="H29" i="167"/>
  <c r="G28" i="167"/>
  <c r="P213" i="171"/>
  <c r="O212" i="171"/>
  <c r="Q217" i="171"/>
  <c r="F92" i="167"/>
  <c r="Q137" i="171"/>
  <c r="O136" i="171"/>
  <c r="E25" i="167"/>
  <c r="H6" i="172"/>
  <c r="G80" i="167"/>
  <c r="A37" i="167"/>
  <c r="C80" i="167"/>
  <c r="G85" i="167"/>
  <c r="K80" i="167"/>
  <c r="C125" i="171" l="1"/>
  <c r="C61" i="167"/>
  <c r="E60" i="167"/>
  <c r="B25" i="167"/>
  <c r="E6" i="172" s="1"/>
  <c r="E9" i="172" s="1"/>
  <c r="C79" i="167"/>
  <c r="C62" i="167"/>
  <c r="C59" i="167"/>
  <c r="J6" i="172"/>
  <c r="B63" i="167"/>
  <c r="H9" i="172"/>
  <c r="H12" i="172"/>
  <c r="E117" i="167"/>
  <c r="A116" i="167"/>
  <c r="G82" i="167"/>
  <c r="E115" i="167"/>
  <c r="E119" i="167"/>
  <c r="K98" i="167"/>
  <c r="K105" i="167" s="1"/>
  <c r="J105" i="167" s="1"/>
  <c r="A120" i="167"/>
  <c r="G6" i="172"/>
  <c r="A118" i="167"/>
  <c r="A112" i="167"/>
  <c r="A114" i="167"/>
  <c r="K82" i="167"/>
  <c r="E113" i="167"/>
  <c r="G89" i="167"/>
  <c r="G96" i="167" s="1"/>
  <c r="F96" i="167" s="1"/>
  <c r="C82" i="167"/>
  <c r="C87" i="167" s="1"/>
  <c r="E121" i="167"/>
  <c r="Q138" i="171"/>
  <c r="O137" i="171"/>
  <c r="I29" i="167"/>
  <c r="H28" i="167"/>
  <c r="C84" i="167"/>
  <c r="C85" i="167" s="1"/>
  <c r="P214" i="171"/>
  <c r="O213" i="171"/>
  <c r="Q218" i="171"/>
  <c r="B59" i="167" l="1"/>
  <c r="Q139" i="171"/>
  <c r="O138" i="171"/>
  <c r="J12" i="172"/>
  <c r="E64" i="167"/>
  <c r="K90" i="167"/>
  <c r="G86" i="167"/>
  <c r="G101" i="167"/>
  <c r="F101" i="167" s="1"/>
  <c r="K95" i="167"/>
  <c r="J98" i="167"/>
  <c r="K110" i="167"/>
  <c r="J110" i="167" s="1"/>
  <c r="Q219" i="171"/>
  <c r="J10" i="172"/>
  <c r="J9" i="172"/>
  <c r="G12" i="172" s="1"/>
  <c r="G9" i="172" s="1"/>
  <c r="P215" i="171"/>
  <c r="O214" i="171"/>
  <c r="J29" i="167"/>
  <c r="J28" i="167" s="1"/>
  <c r="I28" i="167"/>
  <c r="U231" i="171"/>
  <c r="U219" i="171"/>
  <c r="U200" i="171"/>
  <c r="U188" i="171"/>
  <c r="U176" i="171"/>
  <c r="U164" i="171"/>
  <c r="U159" i="171"/>
  <c r="U153" i="171"/>
  <c r="U141" i="171"/>
  <c r="S131" i="171"/>
  <c r="U230" i="171"/>
  <c r="U218" i="171"/>
  <c r="U211" i="171"/>
  <c r="U199" i="171"/>
  <c r="U187" i="171"/>
  <c r="U175" i="171"/>
  <c r="U163" i="171"/>
  <c r="U158" i="171"/>
  <c r="U223" i="171"/>
  <c r="S213" i="171"/>
  <c r="U204" i="171"/>
  <c r="U192" i="171"/>
  <c r="U180" i="171"/>
  <c r="U168" i="171"/>
  <c r="U145" i="171"/>
  <c r="S135" i="171"/>
  <c r="U133" i="171"/>
  <c r="U228" i="171"/>
  <c r="S218" i="171"/>
  <c r="U216" i="171"/>
  <c r="U209" i="171"/>
  <c r="U197" i="171"/>
  <c r="U185" i="171"/>
  <c r="U173" i="171"/>
  <c r="U221" i="171"/>
  <c r="U202" i="171"/>
  <c r="U190" i="171"/>
  <c r="U178" i="171"/>
  <c r="U166" i="171"/>
  <c r="U161" i="171"/>
  <c r="U143" i="171"/>
  <c r="S133" i="171"/>
  <c r="U131" i="171"/>
  <c r="U215" i="171"/>
  <c r="U212" i="171"/>
  <c r="U177" i="171"/>
  <c r="U148" i="171"/>
  <c r="S137" i="171"/>
  <c r="U132" i="171"/>
  <c r="U203" i="171"/>
  <c r="U165" i="171"/>
  <c r="U162" i="171"/>
  <c r="S139" i="171"/>
  <c r="U134" i="171"/>
  <c r="U229" i="171"/>
  <c r="U226" i="171"/>
  <c r="S215" i="171"/>
  <c r="S212" i="171"/>
  <c r="U206" i="171"/>
  <c r="U191" i="171"/>
  <c r="U150" i="171"/>
  <c r="S132" i="171"/>
  <c r="U217" i="171"/>
  <c r="U214" i="171"/>
  <c r="U194" i="171"/>
  <c r="U179" i="171"/>
  <c r="U156" i="171"/>
  <c r="U136" i="171"/>
  <c r="S134" i="171"/>
  <c r="U220" i="171"/>
  <c r="S214" i="171"/>
  <c r="U205" i="171"/>
  <c r="U182" i="171"/>
  <c r="U167" i="171"/>
  <c r="U152" i="171"/>
  <c r="S136" i="171"/>
  <c r="S217" i="171"/>
  <c r="U208" i="171"/>
  <c r="U193" i="171"/>
  <c r="U170" i="171"/>
  <c r="U154" i="171"/>
  <c r="U138" i="171"/>
  <c r="U196" i="171"/>
  <c r="U181" i="171"/>
  <c r="U147" i="171"/>
  <c r="S138" i="171"/>
  <c r="U207" i="171"/>
  <c r="U201" i="171"/>
  <c r="U172" i="171"/>
  <c r="U186" i="171"/>
  <c r="U142" i="171"/>
  <c r="U137" i="171"/>
  <c r="U227" i="171"/>
  <c r="S216" i="171"/>
  <c r="U184" i="171"/>
  <c r="U225" i="171"/>
  <c r="U149" i="171"/>
  <c r="U140" i="171"/>
  <c r="U195" i="171"/>
  <c r="U224" i="171"/>
  <c r="U183" i="171"/>
  <c r="U174" i="171"/>
  <c r="U210" i="171"/>
  <c r="U171" i="171"/>
  <c r="U157" i="171"/>
  <c r="S219" i="171"/>
  <c r="U222" i="171"/>
  <c r="U169" i="171"/>
  <c r="U135" i="171"/>
  <c r="U146" i="171"/>
  <c r="U189" i="171"/>
  <c r="U160" i="171"/>
  <c r="U155" i="171"/>
  <c r="U198" i="171"/>
  <c r="U213" i="171"/>
  <c r="U151" i="171"/>
  <c r="U139" i="171"/>
  <c r="U144" i="171"/>
  <c r="M8" i="172" l="1"/>
  <c r="L8" i="172"/>
  <c r="L88" i="167"/>
  <c r="K76" i="167"/>
  <c r="M9" i="172"/>
  <c r="L9" i="172"/>
  <c r="K12" i="172"/>
  <c r="K10" i="172"/>
  <c r="K9" i="172"/>
  <c r="K96" i="167"/>
  <c r="K97" i="167"/>
  <c r="Q220" i="171"/>
  <c r="Q140" i="171"/>
  <c r="O139" i="171"/>
  <c r="P216" i="171"/>
  <c r="O215" i="171"/>
  <c r="B77" i="167"/>
  <c r="C77" i="167" s="1"/>
  <c r="C32" i="167"/>
  <c r="B37" i="167" s="1"/>
  <c r="G98" i="167"/>
  <c r="K99" i="167" l="1"/>
  <c r="J97" i="167"/>
  <c r="P217" i="171"/>
  <c r="O216" i="171"/>
  <c r="C78" i="167"/>
  <c r="G78" i="167"/>
  <c r="K6" i="172"/>
  <c r="K78" i="167"/>
  <c r="C81" i="167"/>
  <c r="K87" i="167"/>
  <c r="G81" i="167"/>
  <c r="F81" i="167" s="1"/>
  <c r="C60" i="167"/>
  <c r="K79" i="167" s="1"/>
  <c r="K100" i="167"/>
  <c r="G91" i="167"/>
  <c r="F79" i="167"/>
  <c r="J79" i="167"/>
  <c r="Q221" i="171"/>
  <c r="S220" i="171"/>
  <c r="J90" i="167"/>
  <c r="J95" i="167"/>
  <c r="F86" i="167"/>
  <c r="O140" i="171"/>
  <c r="Q141" i="171"/>
  <c r="S140" i="171"/>
  <c r="J76" i="167"/>
  <c r="F98" i="167"/>
  <c r="C127" i="171" l="1"/>
  <c r="C128" i="171" s="1"/>
  <c r="D128" i="171" s="1"/>
  <c r="E128" i="171" s="1"/>
  <c r="B60" i="167"/>
  <c r="C64" i="167"/>
  <c r="G93" i="167"/>
  <c r="G94" i="167"/>
  <c r="G79" i="167"/>
  <c r="K102" i="167"/>
  <c r="K103" i="167"/>
  <c r="Q142" i="171"/>
  <c r="O141" i="171"/>
  <c r="S141" i="171"/>
  <c r="K77" i="167"/>
  <c r="G77" i="167"/>
  <c r="Q222" i="171"/>
  <c r="S221" i="171"/>
  <c r="P218" i="171"/>
  <c r="O217" i="171"/>
  <c r="J87" i="167"/>
  <c r="A18" i="171" s="1"/>
  <c r="K88" i="167"/>
  <c r="K108" i="167" s="1"/>
  <c r="O142" i="171" l="1"/>
  <c r="Q143" i="171"/>
  <c r="S142" i="171"/>
  <c r="K89" i="167"/>
  <c r="T129" i="171"/>
  <c r="B64" i="167"/>
  <c r="P219" i="171"/>
  <c r="O218" i="171"/>
  <c r="T221" i="171"/>
  <c r="V221" i="171" s="1"/>
  <c r="Q223" i="171"/>
  <c r="S222" i="171"/>
  <c r="G76" i="167"/>
  <c r="C76" i="167"/>
  <c r="P220" i="171" l="1"/>
  <c r="O219" i="171"/>
  <c r="T212" i="171"/>
  <c r="V212" i="171" s="1"/>
  <c r="T132" i="171"/>
  <c r="V132" i="171" s="1"/>
  <c r="T219" i="171"/>
  <c r="V219" i="171" s="1"/>
  <c r="T134" i="171"/>
  <c r="V134" i="171" s="1"/>
  <c r="T133" i="171"/>
  <c r="V133" i="171" s="1"/>
  <c r="T216" i="171"/>
  <c r="V216" i="171" s="1"/>
  <c r="T131" i="171"/>
  <c r="V131" i="171" s="1"/>
  <c r="T139" i="171"/>
  <c r="V139" i="171" s="1"/>
  <c r="T218" i="171"/>
  <c r="V218" i="171" s="1"/>
  <c r="T135" i="171"/>
  <c r="V135" i="171" s="1"/>
  <c r="T138" i="171"/>
  <c r="V138" i="171" s="1"/>
  <c r="T217" i="171"/>
  <c r="V217" i="171" s="1"/>
  <c r="T214" i="171"/>
  <c r="V214" i="171" s="1"/>
  <c r="T136" i="171"/>
  <c r="V136" i="171" s="1"/>
  <c r="T137" i="171"/>
  <c r="V137" i="171" s="1"/>
  <c r="T215" i="171"/>
  <c r="V215" i="171" s="1"/>
  <c r="T213" i="171"/>
  <c r="V213" i="171" s="1"/>
  <c r="T220" i="171"/>
  <c r="V220" i="171" s="1"/>
  <c r="T140" i="171"/>
  <c r="V140" i="171" s="1"/>
  <c r="B76" i="167"/>
  <c r="C86" i="167"/>
  <c r="A17" i="171"/>
  <c r="A19" i="171" s="1"/>
  <c r="A20" i="171" s="1"/>
  <c r="B28" i="171" s="1"/>
  <c r="K91" i="167"/>
  <c r="K93" i="167"/>
  <c r="J89" i="167"/>
  <c r="T141" i="171"/>
  <c r="V141" i="171" s="1"/>
  <c r="T142" i="171"/>
  <c r="V142" i="171" s="1"/>
  <c r="F76" i="167"/>
  <c r="G87" i="167"/>
  <c r="Q144" i="171"/>
  <c r="O143" i="171"/>
  <c r="S143" i="171"/>
  <c r="T143" i="171" s="1"/>
  <c r="V143" i="171" s="1"/>
  <c r="T222" i="171"/>
  <c r="V222" i="171" s="1"/>
  <c r="Q224" i="171"/>
  <c r="S223" i="171"/>
  <c r="T223" i="171" s="1"/>
  <c r="V223" i="171" s="1"/>
  <c r="O144" i="171" l="1"/>
  <c r="Q145" i="171"/>
  <c r="S144" i="171"/>
  <c r="T144" i="171" s="1"/>
  <c r="V144" i="171" s="1"/>
  <c r="C89" i="167"/>
  <c r="C90" i="167" s="1"/>
  <c r="C88" i="167"/>
  <c r="B86" i="167"/>
  <c r="G99" i="167"/>
  <c r="F99" i="167" s="1"/>
  <c r="G88" i="167"/>
  <c r="Q225" i="171"/>
  <c r="S224" i="171"/>
  <c r="T224" i="171" s="1"/>
  <c r="V224" i="171" s="1"/>
  <c r="J91" i="167"/>
  <c r="K107" i="167"/>
  <c r="K109" i="167"/>
  <c r="K104" i="167"/>
  <c r="P221" i="171"/>
  <c r="O220" i="171"/>
  <c r="F88" i="167" l="1"/>
  <c r="G100" i="167"/>
  <c r="G90" i="167"/>
  <c r="G95" i="167"/>
  <c r="K106" i="167"/>
  <c r="J104" i="167"/>
  <c r="K112" i="167"/>
  <c r="K113" i="167" s="1"/>
  <c r="P222" i="171"/>
  <c r="O221" i="171"/>
  <c r="J109" i="167"/>
  <c r="K111" i="167"/>
  <c r="Q146" i="171"/>
  <c r="O145" i="171"/>
  <c r="S145" i="171"/>
  <c r="T145" i="171" s="1"/>
  <c r="V145" i="171" s="1"/>
  <c r="Q226" i="171"/>
  <c r="S225" i="171"/>
  <c r="T225" i="171" s="1"/>
  <c r="V225" i="171" s="1"/>
  <c r="J107" i="167"/>
  <c r="J108" i="167"/>
  <c r="F100" i="167" l="1"/>
  <c r="G102" i="167"/>
  <c r="O146" i="171"/>
  <c r="Q147" i="171"/>
  <c r="S146" i="171"/>
  <c r="T146" i="171" s="1"/>
  <c r="V146" i="171" s="1"/>
  <c r="P223" i="171"/>
  <c r="O222" i="171"/>
  <c r="G97" i="167"/>
  <c r="F95" i="167"/>
  <c r="Q227" i="171"/>
  <c r="S226" i="171"/>
  <c r="T226" i="171" s="1"/>
  <c r="V226" i="171" s="1"/>
  <c r="Q228" i="171" l="1"/>
  <c r="S227" i="171"/>
  <c r="T227" i="171" s="1"/>
  <c r="V227" i="171" s="1"/>
  <c r="P224" i="171"/>
  <c r="O223" i="171"/>
  <c r="Q148" i="171"/>
  <c r="O147" i="171"/>
  <c r="S147" i="171"/>
  <c r="T147" i="171" s="1"/>
  <c r="V147" i="171" s="1"/>
  <c r="P225" i="171" l="1"/>
  <c r="O224" i="171"/>
  <c r="O148" i="171"/>
  <c r="Q149" i="171"/>
  <c r="S148" i="171"/>
  <c r="T148" i="171" s="1"/>
  <c r="V148" i="171" s="1"/>
  <c r="Q229" i="171"/>
  <c r="S228" i="171"/>
  <c r="T228" i="171" s="1"/>
  <c r="V228" i="171" s="1"/>
  <c r="Q150" i="171" l="1"/>
  <c r="O149" i="171"/>
  <c r="S149" i="171"/>
  <c r="T149" i="171" s="1"/>
  <c r="V149" i="171" s="1"/>
  <c r="Q230" i="171"/>
  <c r="S229" i="171"/>
  <c r="T229" i="171" s="1"/>
  <c r="V229" i="171" s="1"/>
  <c r="P226" i="171"/>
  <c r="O225" i="171"/>
  <c r="P227" i="171" l="1"/>
  <c r="O226" i="171"/>
  <c r="Q231" i="171"/>
  <c r="S230" i="171"/>
  <c r="T230" i="171" s="1"/>
  <c r="V230" i="171" s="1"/>
  <c r="O150" i="171"/>
  <c r="Q151" i="171"/>
  <c r="S150" i="171"/>
  <c r="T150" i="171" s="1"/>
  <c r="V150" i="171" s="1"/>
  <c r="Q152" i="171" l="1"/>
  <c r="O151" i="171"/>
  <c r="S151" i="171"/>
  <c r="T151" i="171" s="1"/>
  <c r="V151" i="171" s="1"/>
  <c r="S231" i="171"/>
  <c r="T231" i="171" s="1"/>
  <c r="V231" i="171" s="1"/>
  <c r="P228" i="171"/>
  <c r="O227" i="171"/>
  <c r="P229" i="171" l="1"/>
  <c r="O228" i="171"/>
  <c r="O152" i="171"/>
  <c r="Q153" i="171"/>
  <c r="S152" i="171"/>
  <c r="T152" i="171" s="1"/>
  <c r="V152" i="171" s="1"/>
  <c r="Q154" i="171" l="1"/>
  <c r="O153" i="171"/>
  <c r="S153" i="171"/>
  <c r="T153" i="171" s="1"/>
  <c r="V153" i="171" s="1"/>
  <c r="P230" i="171"/>
  <c r="O229" i="171"/>
  <c r="P231" i="171" l="1"/>
  <c r="O231" i="171" s="1"/>
  <c r="O230" i="171"/>
  <c r="Q155" i="171"/>
  <c r="O154" i="171"/>
  <c r="S154" i="171"/>
  <c r="T154" i="171" s="1"/>
  <c r="V154" i="171" s="1"/>
  <c r="O155" i="171" l="1"/>
  <c r="Q156" i="171"/>
  <c r="S155" i="171"/>
  <c r="T155" i="171" s="1"/>
  <c r="V155" i="171" s="1"/>
  <c r="Q157" i="171" l="1"/>
  <c r="O156" i="171"/>
  <c r="S156" i="171"/>
  <c r="T156" i="171" s="1"/>
  <c r="V156" i="171" s="1"/>
  <c r="O157" i="171" l="1"/>
  <c r="Q158" i="171"/>
  <c r="S157" i="171"/>
  <c r="T157" i="171" s="1"/>
  <c r="V157" i="171" s="1"/>
  <c r="O158" i="171" l="1"/>
  <c r="Q159" i="171"/>
  <c r="S158" i="171"/>
  <c r="T158" i="171" s="1"/>
  <c r="V158" i="171" s="1"/>
  <c r="Q160" i="171" l="1"/>
  <c r="O159" i="171"/>
  <c r="S159" i="171"/>
  <c r="T159" i="171" s="1"/>
  <c r="V159" i="171" s="1"/>
  <c r="O160" i="171" l="1"/>
  <c r="Q161" i="171"/>
  <c r="S160" i="171"/>
  <c r="T160" i="171" s="1"/>
  <c r="V160" i="171" s="1"/>
  <c r="Q162" i="171" l="1"/>
  <c r="O161" i="171"/>
  <c r="S161" i="171"/>
  <c r="T161" i="171" s="1"/>
  <c r="V161" i="171" s="1"/>
  <c r="O162" i="171" l="1"/>
  <c r="Q163" i="171"/>
  <c r="S162" i="171"/>
  <c r="T162" i="171" s="1"/>
  <c r="V162" i="171" s="1"/>
  <c r="O163" i="171" l="1"/>
  <c r="Q164" i="171"/>
  <c r="S163" i="171"/>
  <c r="T163" i="171" s="1"/>
  <c r="V163" i="171" s="1"/>
  <c r="Q165" i="171" l="1"/>
  <c r="O164" i="171"/>
  <c r="S164" i="171"/>
  <c r="T164" i="171" s="1"/>
  <c r="V164" i="171" s="1"/>
  <c r="O165" i="171" l="1"/>
  <c r="Q166" i="171"/>
  <c r="S165" i="171"/>
  <c r="T165" i="171" s="1"/>
  <c r="V165" i="171" s="1"/>
  <c r="O166" i="171" l="1"/>
  <c r="Q167" i="171"/>
  <c r="S166" i="171"/>
  <c r="T166" i="171" s="1"/>
  <c r="V166" i="171" s="1"/>
  <c r="O167" i="171" l="1"/>
  <c r="Q168" i="171"/>
  <c r="S167" i="171"/>
  <c r="T167" i="171" s="1"/>
  <c r="V167" i="171" s="1"/>
  <c r="O168" i="171" l="1"/>
  <c r="Q169" i="171"/>
  <c r="S168" i="171"/>
  <c r="T168" i="171" s="1"/>
  <c r="V168" i="171" s="1"/>
  <c r="Q170" i="171" l="1"/>
  <c r="O169" i="171"/>
  <c r="S169" i="171"/>
  <c r="T169" i="171" s="1"/>
  <c r="V169" i="171" s="1"/>
  <c r="Q171" i="171" l="1"/>
  <c r="O170" i="171"/>
  <c r="S170" i="171"/>
  <c r="T170" i="171" s="1"/>
  <c r="V170" i="171" s="1"/>
  <c r="Q172" i="171" l="1"/>
  <c r="O171" i="171"/>
  <c r="S171" i="171"/>
  <c r="T171" i="171" s="1"/>
  <c r="V171" i="171" s="1"/>
  <c r="Q173" i="171" l="1"/>
  <c r="O172" i="171"/>
  <c r="S172" i="171"/>
  <c r="T172" i="171" s="1"/>
  <c r="V172" i="171" s="1"/>
  <c r="Q174" i="171" l="1"/>
  <c r="O173" i="171"/>
  <c r="S173" i="171"/>
  <c r="T173" i="171" s="1"/>
  <c r="V173" i="171" s="1"/>
  <c r="O174" i="171" l="1"/>
  <c r="Q175" i="171"/>
  <c r="S174" i="171"/>
  <c r="T174" i="171" s="1"/>
  <c r="V174" i="171" s="1"/>
  <c r="O175" i="171" l="1"/>
  <c r="Q176" i="171"/>
  <c r="S175" i="171"/>
  <c r="T175" i="171" s="1"/>
  <c r="V175" i="171" s="1"/>
  <c r="Q177" i="171" l="1"/>
  <c r="O176" i="171"/>
  <c r="S176" i="171"/>
  <c r="T176" i="171" s="1"/>
  <c r="V176" i="171" s="1"/>
  <c r="O177" i="171" l="1"/>
  <c r="Q178" i="171"/>
  <c r="S177" i="171"/>
  <c r="T177" i="171" s="1"/>
  <c r="V177" i="171" s="1"/>
  <c r="Q179" i="171" l="1"/>
  <c r="O178" i="171"/>
  <c r="S178" i="171"/>
  <c r="T178" i="171" s="1"/>
  <c r="V178" i="171" s="1"/>
  <c r="O179" i="171" l="1"/>
  <c r="Q180" i="171"/>
  <c r="S179" i="171"/>
  <c r="T179" i="171" s="1"/>
  <c r="V179" i="171" s="1"/>
  <c r="O180" i="171" l="1"/>
  <c r="Q181" i="171"/>
  <c r="S180" i="171"/>
  <c r="T180" i="171" s="1"/>
  <c r="V180" i="171" s="1"/>
  <c r="Q182" i="171" l="1"/>
  <c r="O181" i="171"/>
  <c r="S181" i="171"/>
  <c r="T181" i="171" s="1"/>
  <c r="V181" i="171" s="1"/>
  <c r="Q183" i="171" l="1"/>
  <c r="O182" i="171"/>
  <c r="S182" i="171"/>
  <c r="T182" i="171" s="1"/>
  <c r="V182" i="171" s="1"/>
  <c r="Q184" i="171" l="1"/>
  <c r="O183" i="171"/>
  <c r="S183" i="171"/>
  <c r="T183" i="171" s="1"/>
  <c r="V183" i="171" s="1"/>
  <c r="Q185" i="171" l="1"/>
  <c r="O184" i="171"/>
  <c r="S184" i="171"/>
  <c r="T184" i="171" s="1"/>
  <c r="V184" i="171" s="1"/>
  <c r="Q186" i="171" l="1"/>
  <c r="O185" i="171"/>
  <c r="S185" i="171"/>
  <c r="T185" i="171" s="1"/>
  <c r="V185" i="171" s="1"/>
  <c r="O186" i="171" l="1"/>
  <c r="Q187" i="171"/>
  <c r="S186" i="171"/>
  <c r="T186" i="171" s="1"/>
  <c r="V186" i="171" s="1"/>
  <c r="O187" i="171" l="1"/>
  <c r="Q188" i="171"/>
  <c r="S187" i="171"/>
  <c r="T187" i="171" s="1"/>
  <c r="V187" i="171" s="1"/>
  <c r="Q189" i="171" l="1"/>
  <c r="O188" i="171"/>
  <c r="S188" i="171"/>
  <c r="T188" i="171" s="1"/>
  <c r="V188" i="171" s="1"/>
  <c r="O189" i="171" l="1"/>
  <c r="Q190" i="171"/>
  <c r="S189" i="171"/>
  <c r="T189" i="171" s="1"/>
  <c r="V189" i="171" s="1"/>
  <c r="Q191" i="171" l="1"/>
  <c r="O190" i="171"/>
  <c r="S190" i="171"/>
  <c r="T190" i="171" s="1"/>
  <c r="V190" i="171" s="1"/>
  <c r="O191" i="171" l="1"/>
  <c r="Q192" i="171"/>
  <c r="S191" i="171"/>
  <c r="T191" i="171" s="1"/>
  <c r="V191" i="171" s="1"/>
  <c r="O192" i="171" l="1"/>
  <c r="Q193" i="171"/>
  <c r="S192" i="171"/>
  <c r="T192" i="171" s="1"/>
  <c r="V192" i="171" s="1"/>
  <c r="Q194" i="171" l="1"/>
  <c r="O193" i="171"/>
  <c r="S193" i="171"/>
  <c r="T193" i="171" s="1"/>
  <c r="V193" i="171" s="1"/>
  <c r="O194" i="171" l="1"/>
  <c r="Q195" i="171"/>
  <c r="S194" i="171"/>
  <c r="T194" i="171" s="1"/>
  <c r="V194" i="171" s="1"/>
  <c r="Q196" i="171" l="1"/>
  <c r="O195" i="171"/>
  <c r="S195" i="171"/>
  <c r="T195" i="171" s="1"/>
  <c r="V195" i="171" s="1"/>
  <c r="Q197" i="171" l="1"/>
  <c r="O196" i="171"/>
  <c r="S196" i="171"/>
  <c r="T196" i="171" s="1"/>
  <c r="V196" i="171" s="1"/>
  <c r="Q198" i="171" l="1"/>
  <c r="O197" i="171"/>
  <c r="S197" i="171"/>
  <c r="T197" i="171" s="1"/>
  <c r="V197" i="171" s="1"/>
  <c r="O198" i="171" l="1"/>
  <c r="Q199" i="171"/>
  <c r="S198" i="171"/>
  <c r="T198" i="171" s="1"/>
  <c r="V198" i="171" s="1"/>
  <c r="O199" i="171" l="1"/>
  <c r="Q200" i="171"/>
  <c r="S199" i="171"/>
  <c r="T199" i="171" s="1"/>
  <c r="V199" i="171" s="1"/>
  <c r="Q201" i="171" l="1"/>
  <c r="O200" i="171"/>
  <c r="S200" i="171"/>
  <c r="T200" i="171" s="1"/>
  <c r="V200" i="171" s="1"/>
  <c r="O201" i="171" l="1"/>
  <c r="Q202" i="171"/>
  <c r="S201" i="171"/>
  <c r="T201" i="171" s="1"/>
  <c r="V201" i="171" s="1"/>
  <c r="Q203" i="171" l="1"/>
  <c r="O202" i="171"/>
  <c r="S202" i="171"/>
  <c r="T202" i="171" s="1"/>
  <c r="V202" i="171" s="1"/>
  <c r="O203" i="171" l="1"/>
  <c r="Q204" i="171"/>
  <c r="S203" i="171"/>
  <c r="T203" i="171" s="1"/>
  <c r="V203" i="171" s="1"/>
  <c r="Q205" i="171" l="1"/>
  <c r="O204" i="171"/>
  <c r="S204" i="171"/>
  <c r="T204" i="171" s="1"/>
  <c r="V204" i="171" s="1"/>
  <c r="Q206" i="171" l="1"/>
  <c r="O205" i="171"/>
  <c r="S205" i="171"/>
  <c r="T205" i="171" s="1"/>
  <c r="V205" i="171" s="1"/>
  <c r="O206" i="171" l="1"/>
  <c r="Q207" i="171"/>
  <c r="S206" i="171"/>
  <c r="T206" i="171" s="1"/>
  <c r="V206" i="171" s="1"/>
  <c r="Q208" i="171" l="1"/>
  <c r="O207" i="171"/>
  <c r="S207" i="171"/>
  <c r="T207" i="171" s="1"/>
  <c r="V207" i="171" s="1"/>
  <c r="Q209" i="171" l="1"/>
  <c r="O208" i="171"/>
  <c r="S208" i="171"/>
  <c r="T208" i="171" s="1"/>
  <c r="V208" i="171" s="1"/>
  <c r="O209" i="171" l="1"/>
  <c r="Q210" i="171"/>
  <c r="S209" i="171"/>
  <c r="T209" i="171" s="1"/>
  <c r="V209" i="171" s="1"/>
  <c r="O210" i="171" l="1"/>
  <c r="Q211" i="171"/>
  <c r="S210" i="171"/>
  <c r="T210" i="171" s="1"/>
  <c r="V210" i="171" s="1"/>
  <c r="O211" i="171" l="1"/>
  <c r="S211" i="171"/>
  <c r="T211" i="171" s="1"/>
  <c r="V211" i="171" s="1"/>
</calcChain>
</file>

<file path=xl/comments1.xml><?xml version="1.0" encoding="utf-8"?>
<comments xmlns="http://schemas.openxmlformats.org/spreadsheetml/2006/main">
  <authors>
    <author>Мухатаева Айнур</author>
  </authors>
  <commentList>
    <comment ref="B77" authorId="0" shapeId="0">
      <text>
        <r>
          <rPr>
            <b/>
            <sz val="9"/>
            <color indexed="81"/>
            <rFont val="Tahoma"/>
            <family val="2"/>
            <charset val="204"/>
          </rPr>
          <t>Мухатаева Айнур:</t>
        </r>
        <r>
          <rPr>
            <sz val="9"/>
            <color indexed="81"/>
            <rFont val="Tahoma"/>
            <family val="2"/>
            <charset val="204"/>
          </rPr>
          <t xml:space="preserve">
мотивация при СП до 100 000 вкл и от 100001 до 1 млн - 1% - текущая , может изм. </t>
        </r>
      </text>
    </comment>
    <comment ref="A83" authorId="0" shapeId="0">
      <text>
        <r>
          <rPr>
            <b/>
            <sz val="9"/>
            <color indexed="81"/>
            <rFont val="Tahoma"/>
            <family val="2"/>
            <charset val="204"/>
          </rPr>
          <t>Мухатаева Айнур:</t>
        </r>
        <r>
          <rPr>
            <sz val="9"/>
            <color indexed="81"/>
            <rFont val="Tahoma"/>
            <family val="2"/>
            <charset val="204"/>
          </rPr>
          <t xml:space="preserve">
расчхо по предпенсионщикам</t>
        </r>
      </text>
    </comment>
    <comment ref="A84" authorId="0" shapeId="0">
      <text>
        <r>
          <rPr>
            <b/>
            <sz val="9"/>
            <color indexed="81"/>
            <rFont val="Tahoma"/>
            <family val="2"/>
            <charset val="204"/>
          </rPr>
          <t>Мухатаева Айнур:</t>
        </r>
        <r>
          <rPr>
            <sz val="9"/>
            <color indexed="81"/>
            <rFont val="Tahoma"/>
            <family val="2"/>
            <charset val="204"/>
          </rPr>
          <t xml:space="preserve">
добавить на реабилитацию и привентивные меры (6 и 6)</t>
        </r>
      </text>
    </comment>
  </commentList>
</comments>
</file>

<file path=xl/comments2.xml><?xml version="1.0" encoding="utf-8"?>
<comments xmlns="http://schemas.openxmlformats.org/spreadsheetml/2006/main">
  <authors>
    <author>Мухатаева Айнур</author>
  </authors>
  <commentList>
    <comment ref="E3" authorId="0" shapeId="0">
      <text>
        <r>
          <rPr>
            <b/>
            <sz val="9"/>
            <color indexed="81"/>
            <rFont val="Tahoma"/>
            <family val="2"/>
            <charset val="204"/>
          </rPr>
          <t>Мухатаева Айнур:</t>
        </r>
        <r>
          <rPr>
            <sz val="9"/>
            <color indexed="81"/>
            <rFont val="Tahoma"/>
            <family val="2"/>
            <charset val="204"/>
          </rPr>
          <t xml:space="preserve">
</t>
        </r>
      </text>
    </comment>
  </commentList>
</comments>
</file>

<file path=xl/sharedStrings.xml><?xml version="1.0" encoding="utf-8"?>
<sst xmlns="http://schemas.openxmlformats.org/spreadsheetml/2006/main" count="12106" uniqueCount="2971">
  <si>
    <t>Страхователь</t>
  </si>
  <si>
    <t>Вид деятельности</t>
  </si>
  <si>
    <t>Регион</t>
  </si>
  <si>
    <t>Количество работников</t>
  </si>
  <si>
    <t>Тариф</t>
  </si>
  <si>
    <t>Страховая премия</t>
  </si>
  <si>
    <t>кол-во</t>
  </si>
  <si>
    <t>сумма</t>
  </si>
  <si>
    <t>Отнесение видов экономической деятельности к классам профессионального риска(Постановление № 652)</t>
  </si>
  <si>
    <t>1 класс профессионального риска</t>
  </si>
  <si>
    <t>Предоставление услуг гостиницами</t>
  </si>
  <si>
    <t>Предоставление услуг прочими местами для краткосрочного проживания</t>
  </si>
  <si>
    <t>Предоставление услуг ресторанами</t>
  </si>
  <si>
    <t>Предоставление услуг барами</t>
  </si>
  <si>
    <t>Курьерская деятельность</t>
  </si>
  <si>
    <t>Финансовое посредничество</t>
  </si>
  <si>
    <t>Вспомогательная деятельность в сфере финансового посредничества</t>
  </si>
  <si>
    <t>Страхование</t>
  </si>
  <si>
    <t>Операции с недвижимым имуществом</t>
  </si>
  <si>
    <t>Аренда автомобилей</t>
  </si>
  <si>
    <t>Аренда прочих транспортных средств и оборудования</t>
  </si>
  <si>
    <t>Аренда прочих машин и оборудования</t>
  </si>
  <si>
    <t>Деятельность, связанная с вычислительной техникой</t>
  </si>
  <si>
    <t>Исследования и разработки в области общественных и гуманитарных наук</t>
  </si>
  <si>
    <t>Деятельность в области права, бухгалтерского учета и аудита; консультирование по вопросам коммерческой деятельности и управления</t>
  </si>
  <si>
    <t>Наем рабочей силы и подбор персонала</t>
  </si>
  <si>
    <t>Деятельность в области фотографии</t>
  </si>
  <si>
    <t>Деятельность в области обязательного социального страхования</t>
  </si>
  <si>
    <t>Деятельность общественных объединений</t>
  </si>
  <si>
    <t>Демонстрация кинофильмов</t>
  </si>
  <si>
    <t>Деятельность концертных и театральных залов</t>
  </si>
  <si>
    <t>Деятельность парков развлечений и отдыха</t>
  </si>
  <si>
    <t>Деятельность информационных агентств</t>
  </si>
  <si>
    <t>Прочая деятельность в области спорта</t>
  </si>
  <si>
    <t>Деятельность по организации азартных игр</t>
  </si>
  <si>
    <t>Организация похорон и предоставление связанных с ними услуг</t>
  </si>
  <si>
    <t>Физкультурно-оздоровительная деятельность</t>
  </si>
  <si>
    <t>Предоставление прочих индивидуальных услуг</t>
  </si>
  <si>
    <t>Предоставление услуг по ведению домашнего хозяйства</t>
  </si>
  <si>
    <t>Деятельность экстерриториальных организаций</t>
  </si>
  <si>
    <t>Торговля автомобилями</t>
  </si>
  <si>
    <t>Начальное образование (первая ступень)</t>
  </si>
  <si>
    <t>Среднее образование (вторая ступень)</t>
  </si>
  <si>
    <t>Высшее образование</t>
  </si>
  <si>
    <t>Образование для взрослых и прочие виды образования, не включенные в другие группировки</t>
  </si>
  <si>
    <t>Прочая зрелищно-развлекательная деятельность</t>
  </si>
  <si>
    <t>Деятельность библиотек и архивов</t>
  </si>
  <si>
    <t>Деятельность спортивных объектов</t>
  </si>
  <si>
    <t>Деятельность в области искусства</t>
  </si>
  <si>
    <t>Деятельность туристических агентств</t>
  </si>
  <si>
    <t>Реклама</t>
  </si>
  <si>
    <t>Предоставление социальных услуг</t>
  </si>
  <si>
    <t>Прочая деятельность по организации отдыха и развлечений, не включенная в другие группировки</t>
  </si>
  <si>
    <t>Исследования и разработки в области естественных и технических наук</t>
  </si>
  <si>
    <t>Торговля автомобильными деталями, узлами и принадлежностями</t>
  </si>
  <si>
    <t>Деятельность в области радио и телевидения</t>
  </si>
  <si>
    <t>Оптовая торговля через агентов (за вознаграждение или на договорной основе)</t>
  </si>
  <si>
    <t>Аренда офисных машин и оборудования, включая вычислительную технику</t>
  </si>
  <si>
    <t>Прокат прочих бытовых изделий и предметов личного пользования</t>
  </si>
  <si>
    <t>Предоставление секретарских услуг и услуг по переводу</t>
  </si>
  <si>
    <t>2 класс профессионального риска</t>
  </si>
  <si>
    <t>Чистка и уборка производственных и жилых помещений, оборудования и транспортных средств</t>
  </si>
  <si>
    <t>Упаковывание</t>
  </si>
  <si>
    <t>Деятельность школ подготовки водителей транспортных средств</t>
  </si>
  <si>
    <t>Производство кино- и видеофильмов</t>
  </si>
  <si>
    <t>Распространение кино- и видеофильмов</t>
  </si>
  <si>
    <t>Стоматологическая деятельность</t>
  </si>
  <si>
    <t>Деятельность музеев и охрана исторических мест и зданий</t>
  </si>
  <si>
    <t>Деятельность ботанических садов, зоопарков и заповедников</t>
  </si>
  <si>
    <t>Розничная торговля, кроме торговли автомобилями и мотоциклами; ремонт бытовых изделий и предметов личного пользования</t>
  </si>
  <si>
    <t>Деятельность национальной почты</t>
  </si>
  <si>
    <t>Оптовая торговля и торговля через агентов, кроме торговли автомобилями и мотоциклами</t>
  </si>
  <si>
    <t>Розничная торговля моторным топливом</t>
  </si>
  <si>
    <t>3 класс профессионального риска</t>
  </si>
  <si>
    <t>Врачебная практика</t>
  </si>
  <si>
    <t>Издательская деятельность</t>
  </si>
  <si>
    <t>Деятельность больничных учреждений</t>
  </si>
  <si>
    <t>Ветеринарная деятельность</t>
  </si>
  <si>
    <t>Предоставление прочих услуг потребителям</t>
  </si>
  <si>
    <t>Деятельность такси</t>
  </si>
  <si>
    <t>Стирка, химическая чистка и окраска текстильных и меховых изделий</t>
  </si>
  <si>
    <t>Предоставление услуг парикмахерскими и салонами красоты</t>
  </si>
  <si>
    <t>Прочая деятельность по охране здоровья</t>
  </si>
  <si>
    <t>Проведение расследований и обеспечение безопасности</t>
  </si>
  <si>
    <t>Деятельность в области архитектуры, инженерных изысканий и предоставление технических консультаций в этих областях</t>
  </si>
  <si>
    <t>4 класс профессионального риска</t>
  </si>
  <si>
    <t>Техническое обслуживание и ремонт автомобилей</t>
  </si>
  <si>
    <t>Производство одежды из текстильных материалов</t>
  </si>
  <si>
    <t>Производство готовых текстильных изделий, кроме одежды</t>
  </si>
  <si>
    <t>Производство трикотажного полотна</t>
  </si>
  <si>
    <t>Производство трикотажных изделий</t>
  </si>
  <si>
    <t>Полиграфическая деятельность, не включенная в другие группировки</t>
  </si>
  <si>
    <t>Производство шелковых тканей</t>
  </si>
  <si>
    <t>Производство фармацевтической продукции</t>
  </si>
  <si>
    <t>Предоставление услуг столовыми при предприятиях и учреждениях и поставка готовой пищи</t>
  </si>
  <si>
    <t>Растениеводство</t>
  </si>
  <si>
    <t>Растениеводство в сочетании с животноводством (смешанное сельское хозяйство)</t>
  </si>
  <si>
    <t>Предоставление услуг в области растениеводства</t>
  </si>
  <si>
    <t>Производство игр и игрушек</t>
  </si>
  <si>
    <t>Производство прочих текстильных тканей</t>
  </si>
  <si>
    <t>Отделка тканей и текстильных изделий</t>
  </si>
  <si>
    <t>Дубление и отделка кожи</t>
  </si>
  <si>
    <t>Производство одежды из кожи</t>
  </si>
  <si>
    <t>Брошюровочно-переплетная и отделочная деятельность</t>
  </si>
  <si>
    <t>Изготовление печатных форм</t>
  </si>
  <si>
    <t>Копирование записанных носителей информации</t>
  </si>
  <si>
    <t>Торговля мотоциклами, их деталями, узлами и принадлежностями, техническое обслуживание и ремонт мотоциклов</t>
  </si>
  <si>
    <t xml:space="preserve">Производство матрасов </t>
  </si>
  <si>
    <t>5 класс профессионального риска</t>
  </si>
  <si>
    <t>Рыбоводство</t>
  </si>
  <si>
    <t>Животноводство</t>
  </si>
  <si>
    <t>Производство мыла и моющих, чистящих и полирующих средств, парфюмерных и косметических средств</t>
  </si>
  <si>
    <t>Производство мяса сельскохозяйственной птицы и кроликов</t>
  </si>
  <si>
    <t>Переработка молока и производство сыра</t>
  </si>
  <si>
    <t>Производство пряностей и приправ</t>
  </si>
  <si>
    <t>Предоставление услуг в области животноводства, кроме ветеринарных услуг</t>
  </si>
  <si>
    <t>Охота и разведение дичи, включая предоставление услуг в этих областях</t>
  </si>
  <si>
    <t>6 класс профессионального риска</t>
  </si>
  <si>
    <t>Производство мороженого</t>
  </si>
  <si>
    <t>Производство паровых котлов, кроме котлов центрального отопления</t>
  </si>
  <si>
    <t>Производство чемоданов, сумок и других изделий из кожи</t>
  </si>
  <si>
    <t>Производство обуви</t>
  </si>
  <si>
    <t>Производство керамических плиток и плит</t>
  </si>
  <si>
    <t>Производство детского питания и диетических пищевых продуктов</t>
  </si>
  <si>
    <t>Производство ковров и ковровых изделий</t>
  </si>
  <si>
    <t>Прочая вспомогательная деятельность водного транспорта</t>
  </si>
  <si>
    <t>Производство макаронных изделий</t>
  </si>
  <si>
    <t>Выращивание зерновых, технических и прочих сельскохозяйственных культур, не включенных в другие группировки</t>
  </si>
  <si>
    <t>Производство мясных продуктов</t>
  </si>
  <si>
    <t>Производство продуктов мукомольно-крупяной промышленности</t>
  </si>
  <si>
    <t>Производство прочих текстильных изделий, не включенных в другие группировки</t>
  </si>
  <si>
    <t>Производство хлеба; мучных кондитерских изделий недлительного хранения</t>
  </si>
  <si>
    <t>Производство сухарей и печенья, мучных кондитерских изделий длительного хранения</t>
  </si>
  <si>
    <t>Производство напитков</t>
  </si>
  <si>
    <t>Производство прочих пищевых продуктов, не включенных в другие группировки</t>
  </si>
  <si>
    <t>Производство канатов, веревок, шпагата и сетей</t>
  </si>
  <si>
    <t>Производство крахмала и крахмалопродуктов</t>
  </si>
  <si>
    <t>Производство готовых кормов для животных</t>
  </si>
  <si>
    <t>7 класс профессионального риска</t>
  </si>
  <si>
    <t>Производство аппаратуры для радио, телевидения и связи</t>
  </si>
  <si>
    <t>Производство резиновых изделий</t>
  </si>
  <si>
    <t>Производство сахара</t>
  </si>
  <si>
    <t>Производство какао, шоколада и сахаристых кондитерских изделий</t>
  </si>
  <si>
    <t>Прочая вспомогательная деятельность воздушного транспорта</t>
  </si>
  <si>
    <t>Производство хлопчатобумажных тканей</t>
  </si>
  <si>
    <t>Производство шерстяных тканей из волокон кардного прядения</t>
  </si>
  <si>
    <t>Производство шерстяных тканей из волокон гребенного прядения</t>
  </si>
  <si>
    <t>Производств контрольно-измерительных приборов, кроме приборов контроля и регулирования технологических процессов</t>
  </si>
  <si>
    <t>Производство бумажной массы, бумаги, картона и изделий из них</t>
  </si>
  <si>
    <t>Производство рафинированных масел и жиров</t>
  </si>
  <si>
    <t>Производство чая и кофе</t>
  </si>
  <si>
    <t>Производство неочищенных масел и жиров</t>
  </si>
  <si>
    <t>Прочая вспомогательная деятельность сухопутного транспорта</t>
  </si>
  <si>
    <t>Хранение и складирование</t>
  </si>
  <si>
    <t>Транспортная обработка грузов</t>
  </si>
  <si>
    <t>Отделочные работы</t>
  </si>
  <si>
    <t>Производство ювелирных изделий, монет и медалей</t>
  </si>
  <si>
    <t>Производство спортивных товаров</t>
  </si>
  <si>
    <t>Производство различной продукции, не включенной в другие группировки</t>
  </si>
  <si>
    <t>Производство музыкальных инструментов</t>
  </si>
  <si>
    <t>Производство приборов контроля и регулирования технологических процессов</t>
  </si>
  <si>
    <t>Производство часов</t>
  </si>
  <si>
    <t>Производство оптических приборов и фотооборудования</t>
  </si>
  <si>
    <t>8 класс профессионального риска</t>
  </si>
  <si>
    <t>Производство искусственных и синтетических волокон</t>
  </si>
  <si>
    <t>Производство кирпича, черепицы и прочих строительных изделий из обожженной глины</t>
  </si>
  <si>
    <t>Обработка металлов и нанесение покрытий на металлы; основные технологические процессы машиностроения</t>
  </si>
  <si>
    <t>Производство ножевых изделий, инструментов, оснастки и скобяных изделий</t>
  </si>
  <si>
    <t>Переработка и консервирование фруктов и овощей</t>
  </si>
  <si>
    <t>Производство маргарина</t>
  </si>
  <si>
    <t>Производство прочих резиновых изделий</t>
  </si>
  <si>
    <t>Производство стекла и изделий из стекла</t>
  </si>
  <si>
    <t>Производство керамических изделий, кроме используемых в строительстве</t>
  </si>
  <si>
    <t>Технические испытания и исследования</t>
  </si>
  <si>
    <t>9 класс профессионального риска</t>
  </si>
  <si>
    <t>Производство электрораспределительной и регулирующей аппаратуры</t>
  </si>
  <si>
    <t>Прядение текстильных волокон</t>
  </si>
  <si>
    <t>Санитарно-технические работы</t>
  </si>
  <si>
    <t>Деятельность железнодорожного транспорта</t>
  </si>
  <si>
    <t>Деятельность водного транспорта</t>
  </si>
  <si>
    <t>Транспортирование по трубопроводам</t>
  </si>
  <si>
    <t>Деятельность воздушного транспорта</t>
  </si>
  <si>
    <t>Электросвязь</t>
  </si>
  <si>
    <t>Строительство и ремонт судов</t>
  </si>
  <si>
    <t>Организация перевозок грузов</t>
  </si>
  <si>
    <t>10 класс профессионального риска</t>
  </si>
  <si>
    <t>Распиловка и строгание древесины; пропитка древесины</t>
  </si>
  <si>
    <t>Производство деревянной тары</t>
  </si>
  <si>
    <t>Производство прочих изделий из дерева и пробки, соломки и материалов для плетения</t>
  </si>
  <si>
    <t>Производство прочей мебели</t>
  </si>
  <si>
    <t>Производство кухонной мебели</t>
  </si>
  <si>
    <t>Производство мебели для офисов и предприятий торговли</t>
  </si>
  <si>
    <t>Производство стульев и другой мебели для сидения</t>
  </si>
  <si>
    <t>Производство деревянных строительных конструкций и столярных изделий</t>
  </si>
  <si>
    <t>Производство шпона, фанеры, плит и панелей</t>
  </si>
  <si>
    <t>Деятельность прочего сухопутного транспорта</t>
  </si>
  <si>
    <t>Деятельность автомобильного грузового транспорта</t>
  </si>
  <si>
    <t>Производство станков</t>
  </si>
  <si>
    <t>Производство изделий медицинской техники, включая хирургическое оборудование, и ортопедических приспособлений</t>
  </si>
  <si>
    <t>Деятельность прочего сухопутного пассажирского транспорта, подчиняющегося расписанию</t>
  </si>
  <si>
    <t>Обработка неметаллических отходов и лома</t>
  </si>
  <si>
    <t>Производство оружия и боеприпасов</t>
  </si>
  <si>
    <t>11 класс профессионального риска</t>
  </si>
  <si>
    <t>Производство удобрений и азотных соединений</t>
  </si>
  <si>
    <t>Производство красок и лаков</t>
  </si>
  <si>
    <t>Производство прочих химических продуктов</t>
  </si>
  <si>
    <t>Изоляционные работы</t>
  </si>
  <si>
    <t>Ковка, прессование, штамповка, прокатка; порошковая металлургия</t>
  </si>
  <si>
    <t>Производство изолированных проводов и кабелей</t>
  </si>
  <si>
    <t>Производство красителей и пигментов</t>
  </si>
  <si>
    <t>Производство синтетического каучука</t>
  </si>
  <si>
    <t>Производство пластмасс в первичных формах</t>
  </si>
  <si>
    <t>Производство пластмассовых изделий, используемых в строительстве</t>
  </si>
  <si>
    <t>Производство пластмассовых плит, полос, труб и профилей</t>
  </si>
  <si>
    <t>Производство электрических ламп и осветительного оборудования</t>
  </si>
  <si>
    <t>Производство прочих пластмассовых изделий</t>
  </si>
  <si>
    <t>Производство пластмассовых изделий для упаковывания товаров</t>
  </si>
  <si>
    <t>12 класс профессионального риска</t>
  </si>
  <si>
    <t>Добыча песка и глины</t>
  </si>
  <si>
    <t>Производство крепежных изделий, цепей и пружин</t>
  </si>
  <si>
    <t>Производство металлических бочек и аналогичных емкостей</t>
  </si>
  <si>
    <t>Производство подшипников, зубчатых передач, элементов механических передач и приводов</t>
  </si>
  <si>
    <t>Производство прочих готовых металлических изделий</t>
  </si>
  <si>
    <t>Производство упаковки из легких металлов</t>
  </si>
  <si>
    <t>Производство изделий из проволоки</t>
  </si>
  <si>
    <t>Производство промышленного холодильного и вентиляционного оборудования</t>
  </si>
  <si>
    <t>Переработка и консервирование рыбы и рыбных продуктов</t>
  </si>
  <si>
    <t>Выделка и крашение меха; производство меховых изделий</t>
  </si>
  <si>
    <t>Производство прочей неметаллической минеральной продукции</t>
  </si>
  <si>
    <t>Производство прочих цветных металлов</t>
  </si>
  <si>
    <t>Производство подъемно-транспортного оборудования</t>
  </si>
  <si>
    <t>Обработка металлических отходов и лома</t>
  </si>
  <si>
    <t>Разборка и снос зданий; земляные работы</t>
  </si>
  <si>
    <t>13 класс профессионального риска</t>
  </si>
  <si>
    <t>Производство чугуна, стали и ферросплавов (учитываемых по стандарту Европейского объединения угля и стали - далее ЕОУС)</t>
  </si>
  <si>
    <t>Производство труб</t>
  </si>
  <si>
    <t>Производство алюминия</t>
  </si>
  <si>
    <t>Рыболовство</t>
  </si>
  <si>
    <t>Производство электродвигателей, генераторов и трансформаторов</t>
  </si>
  <si>
    <t>Производство строительных металлических конструкций</t>
  </si>
  <si>
    <t>Добыча урановой и ториевой руд</t>
  </si>
  <si>
    <t>Производство прочих машин и оборудования общего назначения, не включенных в другие группировки</t>
  </si>
  <si>
    <t>Производство сельскохозяйственных тракторов</t>
  </si>
  <si>
    <t>Производство прочих машин и оборудования для сельского и лесного хозяйства</t>
  </si>
  <si>
    <t xml:space="preserve">Производство прочих машин и оборудования специального назначения, не включенных в другие группировки </t>
  </si>
  <si>
    <t xml:space="preserve">Производство прочего электрооборудования </t>
  </si>
  <si>
    <t xml:space="preserve">Производство железнодорожного подвижного состава </t>
  </si>
  <si>
    <t>Снабжение паром и горячей водой</t>
  </si>
  <si>
    <t>14 класс профессионального риска</t>
  </si>
  <si>
    <t>Литье металлов</t>
  </si>
  <si>
    <t>Производство кокса</t>
  </si>
  <si>
    <t>Производство нефтепродуктов</t>
  </si>
  <si>
    <t>Производство цемента, извести и гипса</t>
  </si>
  <si>
    <t>Производство свинца, цинка и олова</t>
  </si>
  <si>
    <t>Сбор, очистка и распределение воды</t>
  </si>
  <si>
    <t>Производство машин и оборудования для металлургии</t>
  </si>
  <si>
    <t>15 класс профессионального риска</t>
  </si>
  <si>
    <t>Добыча минерального сырья для химической промышленности и производства удобрений</t>
  </si>
  <si>
    <t>Производство ядерных материалов</t>
  </si>
  <si>
    <t>Лесоводство и лесозаготовки</t>
  </si>
  <si>
    <t>Добыча сырой нефти и природного газа</t>
  </si>
  <si>
    <t>Добыча железных руд</t>
  </si>
  <si>
    <t>Строительство дорог, аэродромов и спортивных сооружений</t>
  </si>
  <si>
    <t>Строительство водных сооружений</t>
  </si>
  <si>
    <t>Аренда строительного оборудования с оператором</t>
  </si>
  <si>
    <t>Производство и распределение электроэнергии</t>
  </si>
  <si>
    <t>16 класс профессионального риска</t>
  </si>
  <si>
    <t xml:space="preserve">Добыча и агломерация торфа </t>
  </si>
  <si>
    <t>Добыча и производство соли</t>
  </si>
  <si>
    <t>Прочие отрасли горнодобывающей промышленности, не включенные в другие группировки</t>
  </si>
  <si>
    <t>Производство благородных (драгоценных) металлов</t>
  </si>
  <si>
    <t>Производство кранов и клапанов</t>
  </si>
  <si>
    <t>Предоставление услуг в области лесоводства и лесозаготовок</t>
  </si>
  <si>
    <t>Производство насосов, компрессоров и гидравлических систем</t>
  </si>
  <si>
    <t>Удаление сточных вод, отходов и аналогичная деятельность</t>
  </si>
  <si>
    <t>Производство бетона, готового для использования</t>
  </si>
  <si>
    <t>Производство сухих бетонных смесей</t>
  </si>
  <si>
    <t>Производство машин и оборудования для добычи полезных ископаемых и строительства</t>
  </si>
  <si>
    <t>Общестроительные работы</t>
  </si>
  <si>
    <t>Устройство покрытий зданий и сооружений</t>
  </si>
  <si>
    <t>Установка прочего инженерного оборудования</t>
  </si>
  <si>
    <t>17 класс профессионального риска</t>
  </si>
  <si>
    <t>Производство прочих основных неорганических (химических) веществ</t>
  </si>
  <si>
    <t>Производство прочих основных органических (химических) веществ</t>
  </si>
  <si>
    <t>Производство агрохимических продуктов</t>
  </si>
  <si>
    <t>Прочая первичная обработка чугуна и стали и производство ферросплавов (не учитываемых ЕОУС)</t>
  </si>
  <si>
    <t>Производство металлических цистерн, резервуаров и контейнеров</t>
  </si>
  <si>
    <t>Производство гальванических элементов (электрических аккумуляторов и первичных элементов)</t>
  </si>
  <si>
    <t>Производство летательных аппаратов, включая космические</t>
  </si>
  <si>
    <t>Производство мотоциклов и велосипедов</t>
  </si>
  <si>
    <t>Производство прочих транспортных средств и оборудования, не включенных в другие группировки</t>
  </si>
  <si>
    <t>Добыча известняка, гипса и мела</t>
  </si>
  <si>
    <t>Предоставление услуг по добыче нефти и газа</t>
  </si>
  <si>
    <t>Электромонтажные работы</t>
  </si>
  <si>
    <t>Производство строительных изделий из бетона</t>
  </si>
  <si>
    <t>Производство гипсовых изделий для использования в строительстве</t>
  </si>
  <si>
    <t>18 класс профессионального риска</t>
  </si>
  <si>
    <t>Добыча и обогащение лигнита</t>
  </si>
  <si>
    <t>Добыча и обогащение каменного угля</t>
  </si>
  <si>
    <t>Производство изделий из асбестоцемента и волокнистого цемента</t>
  </si>
  <si>
    <t>Резка, обработка и отделка камня</t>
  </si>
  <si>
    <t>Производство прочих изделий из бетона, гипса и цемента</t>
  </si>
  <si>
    <t>Производство строительных металлических изделий</t>
  </si>
  <si>
    <t>Производство радиаторов и котлов центрального отопления</t>
  </si>
  <si>
    <t>Производство машин и оборудования для изготовления пищевых продуктов, включая напитки, и табачных изделий</t>
  </si>
  <si>
    <t>Производство оборудования для изготовления текстильных, швейных, меховых и кожаных изделий</t>
  </si>
  <si>
    <t>Производство машин и оборудования для изготовления бумаги и картона</t>
  </si>
  <si>
    <t>Добыча камня для строительства</t>
  </si>
  <si>
    <t>Добыча руд цветных металлов, кроме урановой и ториевой руд</t>
  </si>
  <si>
    <t xml:space="preserve">Производство и распределение газообразного топлива </t>
  </si>
  <si>
    <t xml:space="preserve">Прочие строительные работы </t>
  </si>
  <si>
    <t>Добыча сланцев</t>
  </si>
  <si>
    <t>19 класс профессионального риска</t>
  </si>
  <si>
    <t xml:space="preserve">Производство двигателей и турбин, кроме авиационных, автомобильных и мотоциклетных двигателей </t>
  </si>
  <si>
    <t>Разведочное бурение</t>
  </si>
  <si>
    <t>20 класс профессионального риска</t>
  </si>
  <si>
    <t>Производство меди</t>
  </si>
  <si>
    <t>21 класс профессионального риска</t>
  </si>
  <si>
    <t>Производство печей и печных горелок</t>
  </si>
  <si>
    <t>22 класс профессионального риска</t>
  </si>
  <si>
    <t>Производство промышленных газов</t>
  </si>
  <si>
    <t>Класс профессионального риска</t>
  </si>
  <si>
    <t>Согласовано:</t>
  </si>
  <si>
    <t>Должность</t>
  </si>
  <si>
    <t>ФИО</t>
  </si>
  <si>
    <t>подпись</t>
  </si>
  <si>
    <t>дата</t>
  </si>
  <si>
    <t>Вариант №1</t>
  </si>
  <si>
    <t>Прогноз выплат</t>
  </si>
  <si>
    <t>в том числе в выплатах:</t>
  </si>
  <si>
    <t>доля ККЛ</t>
  </si>
  <si>
    <t>Маржа прибыли (%)</t>
  </si>
  <si>
    <t>(за 5 лет)</t>
  </si>
  <si>
    <t>Вид страхового случая</t>
  </si>
  <si>
    <t>доля RE №1</t>
  </si>
  <si>
    <t>КОМИССИЯ RE</t>
  </si>
  <si>
    <t>Ожидаемый доход</t>
  </si>
  <si>
    <t>Комиссия RE №1</t>
  </si>
  <si>
    <t>Комиссия RE №2</t>
  </si>
  <si>
    <t>СТ (брутто) RE №1</t>
  </si>
  <si>
    <t>СП (нетто) RE №1</t>
  </si>
  <si>
    <t>СТ (нетто) RE №1</t>
  </si>
  <si>
    <t>СТ (брутто) RE №2</t>
  </si>
  <si>
    <t>СП (нетто) RE №2</t>
  </si>
  <si>
    <t>СТ (нетто) RE №2</t>
  </si>
  <si>
    <t>СС в RE №2</t>
  </si>
  <si>
    <t>СС в RE №1</t>
  </si>
  <si>
    <t>СП (брутто) RE №2</t>
  </si>
  <si>
    <t>СП (брутто) RE №1</t>
  </si>
  <si>
    <t>Вариант №2</t>
  </si>
  <si>
    <t>Вариант №3</t>
  </si>
  <si>
    <t>НАИМЕНОВАНИЕ RE №1</t>
  </si>
  <si>
    <t>Код</t>
  </si>
  <si>
    <t>code</t>
  </si>
  <si>
    <t>name</t>
  </si>
  <si>
    <t>КПР</t>
  </si>
  <si>
    <t>01111</t>
  </si>
  <si>
    <t>Выращивание зерновых и зернобобовых культур, включая семеноводство</t>
  </si>
  <si>
    <t>ГРУППА A</t>
  </si>
  <si>
    <t>01112</t>
  </si>
  <si>
    <t>Выращивание масличных культур и их семян</t>
  </si>
  <si>
    <t>Выращивание риса</t>
  </si>
  <si>
    <t>01120</t>
  </si>
  <si>
    <t>01131</t>
  </si>
  <si>
    <t>Выращивание картофеля и посадочного материала</t>
  </si>
  <si>
    <t>01132</t>
  </si>
  <si>
    <t>Выращивание овощей, их семян и рассады</t>
  </si>
  <si>
    <t>01133</t>
  </si>
  <si>
    <t>Выращивание сахарного тростника</t>
  </si>
  <si>
    <t>01140</t>
  </si>
  <si>
    <t>Выращивание табака</t>
  </si>
  <si>
    <t>01150</t>
  </si>
  <si>
    <t>01161</t>
  </si>
  <si>
    <t>Выращивание хлопка-сырца</t>
  </si>
  <si>
    <t>01162</t>
  </si>
  <si>
    <t>01191</t>
  </si>
  <si>
    <t>Выращивание кормовых культур и их семян</t>
  </si>
  <si>
    <t>01192</t>
  </si>
  <si>
    <t>Выращивание цветов, семеноводство цветочных культур</t>
  </si>
  <si>
    <t>01199</t>
  </si>
  <si>
    <t>Выращивание винограда</t>
  </si>
  <si>
    <t>01210</t>
  </si>
  <si>
    <t>01220</t>
  </si>
  <si>
    <t>01230</t>
  </si>
  <si>
    <t>Выращивание семечковых и косточковых плодов</t>
  </si>
  <si>
    <t>01240</t>
  </si>
  <si>
    <t>01250</t>
  </si>
  <si>
    <t>01260</t>
  </si>
  <si>
    <t>Выращивание культур для производства напитков</t>
  </si>
  <si>
    <t>01270</t>
  </si>
  <si>
    <t>01280</t>
  </si>
  <si>
    <t>Выращивание прочих многолетних культур</t>
  </si>
  <si>
    <t>01290</t>
  </si>
  <si>
    <t>01300</t>
  </si>
  <si>
    <t>01410</t>
  </si>
  <si>
    <t>01420</t>
  </si>
  <si>
    <t>01431</t>
  </si>
  <si>
    <t>Разведение лошадей</t>
  </si>
  <si>
    <t>01432</t>
  </si>
  <si>
    <t>Разведение и выращивание ослов, мулов или лошаков</t>
  </si>
  <si>
    <t>01440</t>
  </si>
  <si>
    <t>Разведение овец и коз</t>
  </si>
  <si>
    <t>01450</t>
  </si>
  <si>
    <t>01460</t>
  </si>
  <si>
    <t>01471</t>
  </si>
  <si>
    <t>Разведение птицы на мясо, племенной птицы и молодняка</t>
  </si>
  <si>
    <t>01472</t>
  </si>
  <si>
    <t>Производство яиц</t>
  </si>
  <si>
    <t>01473</t>
  </si>
  <si>
    <t>01474</t>
  </si>
  <si>
    <t>Деятельность инкубаторно-птицеводческих станций</t>
  </si>
  <si>
    <t>Разведение прочих видов животных</t>
  </si>
  <si>
    <t>01490</t>
  </si>
  <si>
    <t>Смешанное сельское хозяйство</t>
  </si>
  <si>
    <t>01500</t>
  </si>
  <si>
    <t>01611</t>
  </si>
  <si>
    <t>01612</t>
  </si>
  <si>
    <t>Эксплуатация оросительных систем</t>
  </si>
  <si>
    <t>01620</t>
  </si>
  <si>
    <t>01630</t>
  </si>
  <si>
    <t>01640</t>
  </si>
  <si>
    <t>Охота и отлов, включая предоставление услуг в этих областях</t>
  </si>
  <si>
    <t>01700</t>
  </si>
  <si>
    <t>Лесоводство и прочая лесохозяйственная деятельность</t>
  </si>
  <si>
    <t>02100</t>
  </si>
  <si>
    <t>Лесозаготовки</t>
  </si>
  <si>
    <t>02200</t>
  </si>
  <si>
    <t>02300</t>
  </si>
  <si>
    <t>02400</t>
  </si>
  <si>
    <t>Морское рыболовство</t>
  </si>
  <si>
    <t>03110</t>
  </si>
  <si>
    <t>Пресноводное рыболовство</t>
  </si>
  <si>
    <t>03120</t>
  </si>
  <si>
    <t>03210</t>
  </si>
  <si>
    <t>03220</t>
  </si>
  <si>
    <t>05101</t>
  </si>
  <si>
    <t>Добыча каменного угля открытым способом</t>
  </si>
  <si>
    <t>ГРУППА B</t>
  </si>
  <si>
    <t>05102</t>
  </si>
  <si>
    <t>Добыча каменного угля подземным способом</t>
  </si>
  <si>
    <t>05103</t>
  </si>
  <si>
    <t>Обогащение каменного угля</t>
  </si>
  <si>
    <t>05201</t>
  </si>
  <si>
    <t>Добыча лигнита (бурого угля) открытым способом</t>
  </si>
  <si>
    <t>05202</t>
  </si>
  <si>
    <t>Добыча лигнита (бурого угля) подземным способом</t>
  </si>
  <si>
    <t>05203</t>
  </si>
  <si>
    <t>Обогащение лигнита (бурого угля)</t>
  </si>
  <si>
    <t>06100</t>
  </si>
  <si>
    <t>Добыча сырой нефти и попутного газа</t>
  </si>
  <si>
    <t>07101</t>
  </si>
  <si>
    <t>07102</t>
  </si>
  <si>
    <t>07210</t>
  </si>
  <si>
    <t>07291</t>
  </si>
  <si>
    <t>07292</t>
  </si>
  <si>
    <t>Добыча и обогащение медной руды</t>
  </si>
  <si>
    <t>07293</t>
  </si>
  <si>
    <t>Добыча и обогащение свинцово-цинковой руды</t>
  </si>
  <si>
    <t>07294</t>
  </si>
  <si>
    <t>Добыча и обогащение никель-кобальтовых руд</t>
  </si>
  <si>
    <t>07295</t>
  </si>
  <si>
    <t>07296</t>
  </si>
  <si>
    <t>Добыча и обогащение оловянной руды</t>
  </si>
  <si>
    <t>07297</t>
  </si>
  <si>
    <t>Добыча и обогащение сурьмяно-ртутных руд</t>
  </si>
  <si>
    <t>07298</t>
  </si>
  <si>
    <t>Добыча драгоценных металлов и руд редких металлов</t>
  </si>
  <si>
    <t>07299</t>
  </si>
  <si>
    <t>08111</t>
  </si>
  <si>
    <t>08112</t>
  </si>
  <si>
    <t>08113</t>
  </si>
  <si>
    <t>08121</t>
  </si>
  <si>
    <t>Разработка гравийных и песчаных карьеров</t>
  </si>
  <si>
    <t>08122</t>
  </si>
  <si>
    <t>Добыча глины и каолина</t>
  </si>
  <si>
    <t>08910</t>
  </si>
  <si>
    <t>Добыча торфа</t>
  </si>
  <si>
    <t>08920</t>
  </si>
  <si>
    <t>Добыча соли</t>
  </si>
  <si>
    <t>08930</t>
  </si>
  <si>
    <t>08991</t>
  </si>
  <si>
    <t>Добыча асбестовой руды</t>
  </si>
  <si>
    <t>08992</t>
  </si>
  <si>
    <t>Добыча и обогащение неметаллических руд</t>
  </si>
  <si>
    <t>08993</t>
  </si>
  <si>
    <t>Добыча сырья для естественных и искусственных пористых заполнителей</t>
  </si>
  <si>
    <t>08994</t>
  </si>
  <si>
    <t>Добыча исходного сырья для стекольной промышленности</t>
  </si>
  <si>
    <t>08995</t>
  </si>
  <si>
    <t>Добыча драгоценных камней (кроме алмазов) и полудрагоценных камней, самоцветов и янтаря</t>
  </si>
  <si>
    <t>08996</t>
  </si>
  <si>
    <t>Добыча алмазов</t>
  </si>
  <si>
    <t>09100</t>
  </si>
  <si>
    <t>09900</t>
  </si>
  <si>
    <t>Переработка и консервирование мяса</t>
  </si>
  <si>
    <t>10110</t>
  </si>
  <si>
    <t>ГРУППА C</t>
  </si>
  <si>
    <t>10120</t>
  </si>
  <si>
    <t>10130</t>
  </si>
  <si>
    <t>Переработка и консервирование рыбы, ракообразных и моллюсков</t>
  </si>
  <si>
    <t>10200</t>
  </si>
  <si>
    <t>Переработка и консервирование картофеля</t>
  </si>
  <si>
    <t>10310</t>
  </si>
  <si>
    <t>Производство фруктовых и овощных соков</t>
  </si>
  <si>
    <t>10320</t>
  </si>
  <si>
    <t>10390</t>
  </si>
  <si>
    <t>10411</t>
  </si>
  <si>
    <t>10412</t>
  </si>
  <si>
    <t>10420</t>
  </si>
  <si>
    <t>10511</t>
  </si>
  <si>
    <t>Переработка молока, кроме консервирования, и производство сыров</t>
  </si>
  <si>
    <t>10512</t>
  </si>
  <si>
    <t>Производство молочных консервов</t>
  </si>
  <si>
    <t>10520</t>
  </si>
  <si>
    <t>10611</t>
  </si>
  <si>
    <t>Производство муки</t>
  </si>
  <si>
    <t>10612</t>
  </si>
  <si>
    <t>Производство круп</t>
  </si>
  <si>
    <t>10613</t>
  </si>
  <si>
    <t>Производство пищевых концентратов</t>
  </si>
  <si>
    <t>Производство крахмала и продукции из крахмала</t>
  </si>
  <si>
    <t>10620</t>
  </si>
  <si>
    <t>10710</t>
  </si>
  <si>
    <t>10720</t>
  </si>
  <si>
    <t>10730</t>
  </si>
  <si>
    <t>10810</t>
  </si>
  <si>
    <t>10820</t>
  </si>
  <si>
    <t>10830</t>
  </si>
  <si>
    <t>10840</t>
  </si>
  <si>
    <t>10850</t>
  </si>
  <si>
    <t>10860</t>
  </si>
  <si>
    <t>10891</t>
  </si>
  <si>
    <t>Производство супов, бульонов и яйцепродуктов</t>
  </si>
  <si>
    <t>10892</t>
  </si>
  <si>
    <t>Производство дрожжей</t>
  </si>
  <si>
    <t>10899</t>
  </si>
  <si>
    <t>10910</t>
  </si>
  <si>
    <t>Производство готовых кормов для домашних животных</t>
  </si>
  <si>
    <t>10920</t>
  </si>
  <si>
    <t>Дистилляция, ректификация и смешивание спиртных напитков</t>
  </si>
  <si>
    <t>11010</t>
  </si>
  <si>
    <t>11030</t>
  </si>
  <si>
    <t>11040</t>
  </si>
  <si>
    <t>Производство прочих недистиллированных напитков из сброженного материала</t>
  </si>
  <si>
    <t>Производство пива</t>
  </si>
  <si>
    <t>11050</t>
  </si>
  <si>
    <t>Производство солода</t>
  </si>
  <si>
    <t>11060</t>
  </si>
  <si>
    <t>11070</t>
  </si>
  <si>
    <t>Производство табачных изделий</t>
  </si>
  <si>
    <t>12001</t>
  </si>
  <si>
    <t>Ферментация табака</t>
  </si>
  <si>
    <t>12002</t>
  </si>
  <si>
    <t>13101</t>
  </si>
  <si>
    <t>13102</t>
  </si>
  <si>
    <t>13103</t>
  </si>
  <si>
    <t>Подготовка шерстяного волокна</t>
  </si>
  <si>
    <t>13104</t>
  </si>
  <si>
    <t>Прядение шерстяного волокна</t>
  </si>
  <si>
    <t>13105</t>
  </si>
  <si>
    <t>Подготовка льняного и прочих растительных волокон</t>
  </si>
  <si>
    <t>13106</t>
  </si>
  <si>
    <t>Прядение льняного и прочих растительных волокон</t>
  </si>
  <si>
    <t>13107</t>
  </si>
  <si>
    <t>Подготовка шелкового волокна</t>
  </si>
  <si>
    <t>13108</t>
  </si>
  <si>
    <t>Производство шелковой пряжи</t>
  </si>
  <si>
    <t>13109</t>
  </si>
  <si>
    <t>Производство швейных ниток</t>
  </si>
  <si>
    <t>13201</t>
  </si>
  <si>
    <t>13202</t>
  </si>
  <si>
    <t>Производство шерстяных тканей</t>
  </si>
  <si>
    <t>13203</t>
  </si>
  <si>
    <t>13204</t>
  </si>
  <si>
    <t>Производство льняных тканей</t>
  </si>
  <si>
    <t>13209</t>
  </si>
  <si>
    <t>Производство прочих тканей</t>
  </si>
  <si>
    <t>13300</t>
  </si>
  <si>
    <t>13911</t>
  </si>
  <si>
    <t>13912</t>
  </si>
  <si>
    <t>Производство искусственного меха</t>
  </si>
  <si>
    <t>13920</t>
  </si>
  <si>
    <t>13930</t>
  </si>
  <si>
    <t>13941</t>
  </si>
  <si>
    <t>13942</t>
  </si>
  <si>
    <t>13950</t>
  </si>
  <si>
    <t>13960</t>
  </si>
  <si>
    <t>13991</t>
  </si>
  <si>
    <t>Производство текстильной галантереи</t>
  </si>
  <si>
    <t>13992</t>
  </si>
  <si>
    <t>Производство валяльно-войлочных изделий</t>
  </si>
  <si>
    <t>13999</t>
  </si>
  <si>
    <t>14110</t>
  </si>
  <si>
    <t>Производство спецодежды</t>
  </si>
  <si>
    <t>14120</t>
  </si>
  <si>
    <t>14130</t>
  </si>
  <si>
    <t>Производство нижнего белья</t>
  </si>
  <si>
    <t>14140</t>
  </si>
  <si>
    <t>14191</t>
  </si>
  <si>
    <t>Производство головных уборов</t>
  </si>
  <si>
    <t>14199</t>
  </si>
  <si>
    <t>Производство меховых изделий</t>
  </si>
  <si>
    <t>14200</t>
  </si>
  <si>
    <t>14310</t>
  </si>
  <si>
    <t>14390</t>
  </si>
  <si>
    <t>15111</t>
  </si>
  <si>
    <t>Дубление и выделка кожи</t>
  </si>
  <si>
    <t>15112</t>
  </si>
  <si>
    <t>Производство искусственных кож и пленочных материалов</t>
  </si>
  <si>
    <t>15113</t>
  </si>
  <si>
    <t>15121</t>
  </si>
  <si>
    <t>15122</t>
  </si>
  <si>
    <t>Производство шорно-седельных изделий</t>
  </si>
  <si>
    <t>15200</t>
  </si>
  <si>
    <t>16101</t>
  </si>
  <si>
    <t>16102</t>
  </si>
  <si>
    <t>Антисептирование древесины</t>
  </si>
  <si>
    <t>16103</t>
  </si>
  <si>
    <t>Производство сборных деревянных покрытий</t>
  </si>
  <si>
    <t>16210</t>
  </si>
  <si>
    <t>Производство сборных паркетных покрытий</t>
  </si>
  <si>
    <t>16220</t>
  </si>
  <si>
    <t>16231</t>
  </si>
  <si>
    <t>16232</t>
  </si>
  <si>
    <t>Производство сборных домов, преимущественно из дерева</t>
  </si>
  <si>
    <t>16233</t>
  </si>
  <si>
    <t>16240</t>
  </si>
  <si>
    <t>16291</t>
  </si>
  <si>
    <t>Производство разных деревянных изделий</t>
  </si>
  <si>
    <t>16292</t>
  </si>
  <si>
    <t>Производство декоративных изделий из дерева</t>
  </si>
  <si>
    <t>16293</t>
  </si>
  <si>
    <t>Производство изделий из пробки, соломки и материалов для плетения</t>
  </si>
  <si>
    <t>Производство древесной массы и целлюлозы</t>
  </si>
  <si>
    <t>17110</t>
  </si>
  <si>
    <t>Производство бумаги и картона</t>
  </si>
  <si>
    <t>17120</t>
  </si>
  <si>
    <t>17211</t>
  </si>
  <si>
    <t>17212</t>
  </si>
  <si>
    <t>Производство бумажной и картонной тары</t>
  </si>
  <si>
    <t>Производство бумажных изделий хозяйственно-бытового и санитарно-гигиенического назначения</t>
  </si>
  <si>
    <t>17220</t>
  </si>
  <si>
    <t>Производство писчебумажных изделий</t>
  </si>
  <si>
    <t>17230</t>
  </si>
  <si>
    <t>Производство обоев</t>
  </si>
  <si>
    <t>17240</t>
  </si>
  <si>
    <t>Производство прочих изделий из бумаги и картона</t>
  </si>
  <si>
    <t>17290</t>
  </si>
  <si>
    <t>Печатание газет</t>
  </si>
  <si>
    <t>18110</t>
  </si>
  <si>
    <t>ГРУППА J</t>
  </si>
  <si>
    <t>Прочие виды издательской деятельности</t>
  </si>
  <si>
    <t>18120</t>
  </si>
  <si>
    <t>18130</t>
  </si>
  <si>
    <t>18140</t>
  </si>
  <si>
    <t>18201</t>
  </si>
  <si>
    <t>Воспроизведение звукозаписей</t>
  </si>
  <si>
    <t>18202</t>
  </si>
  <si>
    <t>Воспроизведение видеозаписей</t>
  </si>
  <si>
    <t>18203</t>
  </si>
  <si>
    <t>Воспроизведение программного обеспечения и баз данных</t>
  </si>
  <si>
    <t>Производство продукции коксовых печей</t>
  </si>
  <si>
    <t>19100</t>
  </si>
  <si>
    <t>Производство продуктов нефтепереработки</t>
  </si>
  <si>
    <t>19201</t>
  </si>
  <si>
    <t>19202</t>
  </si>
  <si>
    <t>Агломерация торфа и производство торфяных брикетов</t>
  </si>
  <si>
    <t>19203</t>
  </si>
  <si>
    <t>19204</t>
  </si>
  <si>
    <t>20110</t>
  </si>
  <si>
    <t>20120</t>
  </si>
  <si>
    <t>Производство прочих основных неорганических химических веществ</t>
  </si>
  <si>
    <t>20130</t>
  </si>
  <si>
    <t>20141</t>
  </si>
  <si>
    <t>Производство дубильных веществ</t>
  </si>
  <si>
    <t>20142</t>
  </si>
  <si>
    <t>Производство биоэтанола</t>
  </si>
  <si>
    <t>20149</t>
  </si>
  <si>
    <t>20151</t>
  </si>
  <si>
    <t>Производство удобрений</t>
  </si>
  <si>
    <t>20152</t>
  </si>
  <si>
    <t>20170</t>
  </si>
  <si>
    <t>Производство пестицидов и прочей агрохимической продукции</t>
  </si>
  <si>
    <t>20200</t>
  </si>
  <si>
    <t>20301</t>
  </si>
  <si>
    <t>20302</t>
  </si>
  <si>
    <t>Производство готовых растворителей и разбавителей красок и лаков</t>
  </si>
  <si>
    <t>Производство мыла и моющих, чистящих и полирующих средств</t>
  </si>
  <si>
    <t>20410</t>
  </si>
  <si>
    <t>Производство парфюмерных и косметических средств</t>
  </si>
  <si>
    <t>20420</t>
  </si>
  <si>
    <t>20511</t>
  </si>
  <si>
    <t>20512</t>
  </si>
  <si>
    <t>Производство спичек</t>
  </si>
  <si>
    <t>Производство клея</t>
  </si>
  <si>
    <t>20520</t>
  </si>
  <si>
    <t>Производство эфирных масел</t>
  </si>
  <si>
    <t>20530</t>
  </si>
  <si>
    <t>20591</t>
  </si>
  <si>
    <t>Производство фотоматериалов</t>
  </si>
  <si>
    <t>20592</t>
  </si>
  <si>
    <t>Производство желатина</t>
  </si>
  <si>
    <t>20593</t>
  </si>
  <si>
    <t>Производство материалов, используемых в отделке текстильных изделий</t>
  </si>
  <si>
    <t>20594</t>
  </si>
  <si>
    <t>20599</t>
  </si>
  <si>
    <t>Производство других химических продуктов</t>
  </si>
  <si>
    <t>20600</t>
  </si>
  <si>
    <t>Производство основных фармацевтических продуктов</t>
  </si>
  <si>
    <t>21100</t>
  </si>
  <si>
    <t>Производство фармацевтических препаратов</t>
  </si>
  <si>
    <t>21201</t>
  </si>
  <si>
    <t>21202</t>
  </si>
  <si>
    <t>Производство лекарственных препаратов для ветеринарии</t>
  </si>
  <si>
    <t>22111</t>
  </si>
  <si>
    <t>22112</t>
  </si>
  <si>
    <t>Восстановление резиновых шин и покрышек</t>
  </si>
  <si>
    <t>22191</t>
  </si>
  <si>
    <t>Производство резинотехнических изделий</t>
  </si>
  <si>
    <t>22192</t>
  </si>
  <si>
    <t>Производство резиновых санитарно-гигиенических и медицинских изделий</t>
  </si>
  <si>
    <t>22210</t>
  </si>
  <si>
    <t>22220</t>
  </si>
  <si>
    <t>22231</t>
  </si>
  <si>
    <t>22232</t>
  </si>
  <si>
    <t>Производство линолеума и прочих эластичных покрытий для пола</t>
  </si>
  <si>
    <t>22290</t>
  </si>
  <si>
    <t>Производство листового стекла</t>
  </si>
  <si>
    <t>23110</t>
  </si>
  <si>
    <t>Формирование и обработка листового стекла</t>
  </si>
  <si>
    <t>23120</t>
  </si>
  <si>
    <t>23131</t>
  </si>
  <si>
    <t>Производство стеклянной тары</t>
  </si>
  <si>
    <t>23132</t>
  </si>
  <si>
    <t>Производство хозяйственно-бытовых изделий из стекла и стеклянной посуды</t>
  </si>
  <si>
    <t>Производство стекловолокна</t>
  </si>
  <si>
    <t>23140</t>
  </si>
  <si>
    <t>23191</t>
  </si>
  <si>
    <t>Производство электротехнического и электровакуумного стекла</t>
  </si>
  <si>
    <t>23192</t>
  </si>
  <si>
    <t>Производство химико-лабораторной посуды из стекла</t>
  </si>
  <si>
    <t>23199</t>
  </si>
  <si>
    <t>Производство огнеупорных изделий</t>
  </si>
  <si>
    <t>23200</t>
  </si>
  <si>
    <t>Производство керамических покрытий и плит</t>
  </si>
  <si>
    <t>23310</t>
  </si>
  <si>
    <t>23320</t>
  </si>
  <si>
    <t>23411</t>
  </si>
  <si>
    <t>Производство хозяйственно-бытовых изделий из фарфора и фаянса</t>
  </si>
  <si>
    <t>23412</t>
  </si>
  <si>
    <t>Производство хозяйственно-бытовых гончарных изделий</t>
  </si>
  <si>
    <t>23420</t>
  </si>
  <si>
    <t>23430</t>
  </si>
  <si>
    <t>Производство прочих технических керамических изделий</t>
  </si>
  <si>
    <t>23440</t>
  </si>
  <si>
    <t>Производство прочих керамических изделий</t>
  </si>
  <si>
    <t>23490</t>
  </si>
  <si>
    <t>23510</t>
  </si>
  <si>
    <t>23521</t>
  </si>
  <si>
    <t>Производство извести</t>
  </si>
  <si>
    <t>23522</t>
  </si>
  <si>
    <t>Производство известняковой и доломитовой муки</t>
  </si>
  <si>
    <t>23523</t>
  </si>
  <si>
    <t>23611</t>
  </si>
  <si>
    <t>Производство сборных железобетонных и бетонных конструкций и изделий</t>
  </si>
  <si>
    <t>23612</t>
  </si>
  <si>
    <t>Производство стеновых блоков</t>
  </si>
  <si>
    <t>23613</t>
  </si>
  <si>
    <t>Производство силикатного кирпича</t>
  </si>
  <si>
    <t>Производство изделий из гипса для строительных целей</t>
  </si>
  <si>
    <t>23620</t>
  </si>
  <si>
    <t>Производство товарного бетона</t>
  </si>
  <si>
    <t>23640</t>
  </si>
  <si>
    <t>23650</t>
  </si>
  <si>
    <t>Производство прочих изделий из бетона, строительного гипса и цемента</t>
  </si>
  <si>
    <t>23690</t>
  </si>
  <si>
    <t>23700</t>
  </si>
  <si>
    <t>Производство абразивных изделий</t>
  </si>
  <si>
    <t>23910</t>
  </si>
  <si>
    <t>23991</t>
  </si>
  <si>
    <t>Производство асбестотехнических изделий</t>
  </si>
  <si>
    <t>23992</t>
  </si>
  <si>
    <t>Производство минеральных изоляционных материалов</t>
  </si>
  <si>
    <t>23993</t>
  </si>
  <si>
    <t>Производство мягких кровельных и гидроизоляционных материалов</t>
  </si>
  <si>
    <t>23994</t>
  </si>
  <si>
    <t>Производство искусственных и переработка естественных пористых заполнителей</t>
  </si>
  <si>
    <t>23995</t>
  </si>
  <si>
    <t>23996</t>
  </si>
  <si>
    <t>Производство изделий из неметаллических руд</t>
  </si>
  <si>
    <t>Производство чугуна, стали и ферросплавов</t>
  </si>
  <si>
    <t>24100</t>
  </si>
  <si>
    <t>24200</t>
  </si>
  <si>
    <t>Холодное волочение</t>
  </si>
  <si>
    <t>24310</t>
  </si>
  <si>
    <t>Холодная прокатка лент и узких полос</t>
  </si>
  <si>
    <t>24320</t>
  </si>
  <si>
    <t>24330</t>
  </si>
  <si>
    <t>24340</t>
  </si>
  <si>
    <t>24410</t>
  </si>
  <si>
    <t>24420</t>
  </si>
  <si>
    <t>24430</t>
  </si>
  <si>
    <t>24440</t>
  </si>
  <si>
    <t>24451</t>
  </si>
  <si>
    <t>Производство никеля и кобальта</t>
  </si>
  <si>
    <t>24452</t>
  </si>
  <si>
    <t>24453</t>
  </si>
  <si>
    <t>Производство сурьмы и ртути</t>
  </si>
  <si>
    <t>24454</t>
  </si>
  <si>
    <t>Обработка цветных металлов и сплавов</t>
  </si>
  <si>
    <t>24455</t>
  </si>
  <si>
    <t>Переработка ядерного топлива</t>
  </si>
  <si>
    <t>24460</t>
  </si>
  <si>
    <t>24511</t>
  </si>
  <si>
    <t>24512</t>
  </si>
  <si>
    <t>Производство труб из чугуна</t>
  </si>
  <si>
    <t>Литье стали</t>
  </si>
  <si>
    <t>24520</t>
  </si>
  <si>
    <t>Литье легких металлов</t>
  </si>
  <si>
    <t>24530</t>
  </si>
  <si>
    <t>Литье прочих цветных металлов</t>
  </si>
  <si>
    <t>24540</t>
  </si>
  <si>
    <t>25111</t>
  </si>
  <si>
    <t>Производство строительных стальных конструкций</t>
  </si>
  <si>
    <t>25112</t>
  </si>
  <si>
    <t>Производство легких металлических конструкций</t>
  </si>
  <si>
    <t>25113</t>
  </si>
  <si>
    <t>Производство строительных конструкций и изделий из алюминия и алюминиевых сплавов</t>
  </si>
  <si>
    <t>25114</t>
  </si>
  <si>
    <t>Производство контейнерных и сборно-разборных зданий и помещений</t>
  </si>
  <si>
    <t>Производство металлических дверей и окон</t>
  </si>
  <si>
    <t>25120</t>
  </si>
  <si>
    <t>25210</t>
  </si>
  <si>
    <t>Производство прочих металлических цистерн, резервуаров и контейнеров</t>
  </si>
  <si>
    <t>25290</t>
  </si>
  <si>
    <t>25300</t>
  </si>
  <si>
    <t>25400</t>
  </si>
  <si>
    <t>25501</t>
  </si>
  <si>
    <t>25502</t>
  </si>
  <si>
    <t>Производство металлических изделий методом порошковой металлургии</t>
  </si>
  <si>
    <t>Обработка металлов и нанесение покрытий на металлы</t>
  </si>
  <si>
    <t>25610</t>
  </si>
  <si>
    <t>25620</t>
  </si>
  <si>
    <t>25710</t>
  </si>
  <si>
    <t>Производство замков, петель и шарниров</t>
  </si>
  <si>
    <t>25720</t>
  </si>
  <si>
    <t>25731</t>
  </si>
  <si>
    <t>Производство металло- и деревообрабатывающего инструмента</t>
  </si>
  <si>
    <t>25732</t>
  </si>
  <si>
    <t>25910</t>
  </si>
  <si>
    <t>25920</t>
  </si>
  <si>
    <t>25931</t>
  </si>
  <si>
    <t>25932</t>
  </si>
  <si>
    <t>Производство цепей и пружин</t>
  </si>
  <si>
    <t>25940</t>
  </si>
  <si>
    <t>25991</t>
  </si>
  <si>
    <t>25992</t>
  </si>
  <si>
    <t>25999</t>
  </si>
  <si>
    <t>26110</t>
  </si>
  <si>
    <t>26120</t>
  </si>
  <si>
    <t>Производство компьютеров и периферийного оборудования</t>
  </si>
  <si>
    <t>26200</t>
  </si>
  <si>
    <t>26301</t>
  </si>
  <si>
    <t>Производство теле- и радиоаппаратуры производственного назначения</t>
  </si>
  <si>
    <t>26302</t>
  </si>
  <si>
    <t>Производство аппаратуры для кабельной телефонной и телеграфной связи</t>
  </si>
  <si>
    <t>26400</t>
  </si>
  <si>
    <t>26511</t>
  </si>
  <si>
    <t>Производство приборов для измерения механических величин</t>
  </si>
  <si>
    <t>26512</t>
  </si>
  <si>
    <t>Производство электроизмерительных приборов</t>
  </si>
  <si>
    <t>26513</t>
  </si>
  <si>
    <t>Производство радиоизмерительных приборов</t>
  </si>
  <si>
    <t>26514</t>
  </si>
  <si>
    <t>26515</t>
  </si>
  <si>
    <t>Производство приборов для физических исследований</t>
  </si>
  <si>
    <t>26516</t>
  </si>
  <si>
    <t>Производство медико-хирургических инструментов</t>
  </si>
  <si>
    <t>26521</t>
  </si>
  <si>
    <t>Производство часов всех видов</t>
  </si>
  <si>
    <t>26522</t>
  </si>
  <si>
    <t>Производство приборов для регистрации времени</t>
  </si>
  <si>
    <t>26523</t>
  </si>
  <si>
    <t>Производство деталей и принадлежностей для часов</t>
  </si>
  <si>
    <t>Производство облучающего, электромедицинского и электротерапевтического оборудования</t>
  </si>
  <si>
    <t>26600</t>
  </si>
  <si>
    <t>26701</t>
  </si>
  <si>
    <t>Производство оптических приборов</t>
  </si>
  <si>
    <t>26702</t>
  </si>
  <si>
    <t>Производство фото- и кинооборудования</t>
  </si>
  <si>
    <t>26800</t>
  </si>
  <si>
    <t>27110</t>
  </si>
  <si>
    <t>27120</t>
  </si>
  <si>
    <t>Производство батарей и аккумуляторов</t>
  </si>
  <si>
    <t>27200</t>
  </si>
  <si>
    <t>27310</t>
  </si>
  <si>
    <t>27320</t>
  </si>
  <si>
    <t>27330</t>
  </si>
  <si>
    <t>27401</t>
  </si>
  <si>
    <t>Производство электроламп</t>
  </si>
  <si>
    <t>27402</t>
  </si>
  <si>
    <t>Производство осветительных приборов</t>
  </si>
  <si>
    <t>27511</t>
  </si>
  <si>
    <t>27512</t>
  </si>
  <si>
    <t>Производство бытовых холодильников и морозильников</t>
  </si>
  <si>
    <t>27520</t>
  </si>
  <si>
    <t>27901</t>
  </si>
  <si>
    <t>Производство электродной продукции</t>
  </si>
  <si>
    <t>27902</t>
  </si>
  <si>
    <t>Производство электроизоляционных изделий</t>
  </si>
  <si>
    <t>27903</t>
  </si>
  <si>
    <t>27909</t>
  </si>
  <si>
    <t>28111</t>
  </si>
  <si>
    <t>Производство двигателей</t>
  </si>
  <si>
    <t>28112</t>
  </si>
  <si>
    <t>Производство турбин</t>
  </si>
  <si>
    <t>28120</t>
  </si>
  <si>
    <t>28131</t>
  </si>
  <si>
    <t>Производство вакуумных и воздушных насосов</t>
  </si>
  <si>
    <t>28132</t>
  </si>
  <si>
    <t>Производство компрессоров</t>
  </si>
  <si>
    <t>28140</t>
  </si>
  <si>
    <t>28151</t>
  </si>
  <si>
    <t>Производство подшипников</t>
  </si>
  <si>
    <t>28152</t>
  </si>
  <si>
    <t>28211</t>
  </si>
  <si>
    <t>Производство неэлектрических печей, горелок и устройств для печей</t>
  </si>
  <si>
    <t>28212</t>
  </si>
  <si>
    <t>Производство электрических печей</t>
  </si>
  <si>
    <t>28221</t>
  </si>
  <si>
    <t>Производство кранов (без строительных)</t>
  </si>
  <si>
    <t>28222</t>
  </si>
  <si>
    <t>Производство кранов для строительства</t>
  </si>
  <si>
    <t>28223</t>
  </si>
  <si>
    <t>Производство оборудования непрерывного транспорта</t>
  </si>
  <si>
    <t>28224</t>
  </si>
  <si>
    <t>Производство лифтов</t>
  </si>
  <si>
    <t>28225</t>
  </si>
  <si>
    <t>Производство авто- и электропогрузчиков</t>
  </si>
  <si>
    <t>28229</t>
  </si>
  <si>
    <t>Производство офисной техники и оборудования (за исключением компьютеров и периферийного оборудования)</t>
  </si>
  <si>
    <t>28230</t>
  </si>
  <si>
    <t>28240</t>
  </si>
  <si>
    <t>28251</t>
  </si>
  <si>
    <t>Производство холодильного или морозильного оборудования</t>
  </si>
  <si>
    <t>28252</t>
  </si>
  <si>
    <t>Производство кондиционеров воздуха, вентиляторов</t>
  </si>
  <si>
    <t>28291</t>
  </si>
  <si>
    <t>28292</t>
  </si>
  <si>
    <t>28293</t>
  </si>
  <si>
    <t>Производство оборудования для распыления и разбрызгивания жидкостей или порошков</t>
  </si>
  <si>
    <t>28294</t>
  </si>
  <si>
    <t>Производство упаковочных и оберточных машин</t>
  </si>
  <si>
    <t>28295</t>
  </si>
  <si>
    <t>Производство оборудования и аппаратуры для химических процессов</t>
  </si>
  <si>
    <t>28296</t>
  </si>
  <si>
    <t>Производство чертежных, разметочных и измерительных инструментов</t>
  </si>
  <si>
    <t>28299</t>
  </si>
  <si>
    <t>Производство прочих машин и оборудования, деталей  и узлов</t>
  </si>
  <si>
    <t>28301</t>
  </si>
  <si>
    <t>28302</t>
  </si>
  <si>
    <t>Производство сельскохозяйственных машин</t>
  </si>
  <si>
    <t>28303</t>
  </si>
  <si>
    <t>Производство оборудования для животноводства и кормопроизводства</t>
  </si>
  <si>
    <t>28304</t>
  </si>
  <si>
    <t>Производство лесозаготовительного и мелиоративного оборудования</t>
  </si>
  <si>
    <t>28411</t>
  </si>
  <si>
    <t>Производство станков для обработки металлов лазером и станков аналогичных</t>
  </si>
  <si>
    <t>28412</t>
  </si>
  <si>
    <t>Производство токарных, расточных, сверлильных и фрезерных станков</t>
  </si>
  <si>
    <t>28413</t>
  </si>
  <si>
    <t>Производство прочих металлорежущих станков</t>
  </si>
  <si>
    <t>28414</t>
  </si>
  <si>
    <t>Производство частей и приспособлений к металлообрабатывающим станкам</t>
  </si>
  <si>
    <t>28491</t>
  </si>
  <si>
    <t>Производство станков для обработки камня, дерева и материалов твердых аналогичных</t>
  </si>
  <si>
    <t>28499</t>
  </si>
  <si>
    <t>Производство частей и приспособлений прочих станков</t>
  </si>
  <si>
    <t>28910</t>
  </si>
  <si>
    <t>28921</t>
  </si>
  <si>
    <t>Производство горношахтного и горнорудного оборудования</t>
  </si>
  <si>
    <t>28922</t>
  </si>
  <si>
    <t>Производство дорожных и землеройных машин</t>
  </si>
  <si>
    <t>28923</t>
  </si>
  <si>
    <t>Производство строительных машин</t>
  </si>
  <si>
    <t>28924</t>
  </si>
  <si>
    <t>Производство оборудования для обработки строительных материалов</t>
  </si>
  <si>
    <t>28925</t>
  </si>
  <si>
    <t>Производство оборудования для торфяной промышленности</t>
  </si>
  <si>
    <t>28930</t>
  </si>
  <si>
    <t>28941</t>
  </si>
  <si>
    <t>Производство машин и оборудования для текстильной промышленности</t>
  </si>
  <si>
    <t>28942</t>
  </si>
  <si>
    <t>Производство машин и оборудования для швейной и трикотажной промышленности</t>
  </si>
  <si>
    <t>28943</t>
  </si>
  <si>
    <t>28944</t>
  </si>
  <si>
    <t>Производство машин и оборудования для обувной, меховой, кожевенной и кожгалантерейной промышленности</t>
  </si>
  <si>
    <t>28945</t>
  </si>
  <si>
    <t>Производство специального оборудования для предприятий бытового обслуживания</t>
  </si>
  <si>
    <t>28946</t>
  </si>
  <si>
    <t>Производство оборудования для получения химического волокна</t>
  </si>
  <si>
    <t>28950</t>
  </si>
  <si>
    <t>28960</t>
  </si>
  <si>
    <t>28991</t>
  </si>
  <si>
    <t>Производство нефтепромыслового и бурового геологоразведочного оборудования</t>
  </si>
  <si>
    <t>28992</t>
  </si>
  <si>
    <t>Производство нефтегазоперерабатывающего оборудования</t>
  </si>
  <si>
    <t>28993</t>
  </si>
  <si>
    <t>Производство специального технологического оборудования для электронной промышленности</t>
  </si>
  <si>
    <t>28994</t>
  </si>
  <si>
    <t>Производство технологического оборудования для стекольной промышленности</t>
  </si>
  <si>
    <t>28995</t>
  </si>
  <si>
    <t>Производство технологического оборудования для полиграфической промышленности</t>
  </si>
  <si>
    <t>28996</t>
  </si>
  <si>
    <t>Производство каруселей, качелей, тиров и других аттракционов</t>
  </si>
  <si>
    <t>28999</t>
  </si>
  <si>
    <t>Производство других машин специального назначения</t>
  </si>
  <si>
    <t>29101</t>
  </si>
  <si>
    <t>29102</t>
  </si>
  <si>
    <t>29201</t>
  </si>
  <si>
    <t>Производство кузовов для автомобилей</t>
  </si>
  <si>
    <t>29202</t>
  </si>
  <si>
    <t>Производство прицепов и полуприцепов</t>
  </si>
  <si>
    <t>29310</t>
  </si>
  <si>
    <t>30110</t>
  </si>
  <si>
    <t>Строительство прогулочных и спортивных лодок</t>
  </si>
  <si>
    <t>30120</t>
  </si>
  <si>
    <t>30200</t>
  </si>
  <si>
    <t>30301</t>
  </si>
  <si>
    <t>30302</t>
  </si>
  <si>
    <t>Производство космических летательных аппаратов</t>
  </si>
  <si>
    <t>30400</t>
  </si>
  <si>
    <t>Производство мотоциклов</t>
  </si>
  <si>
    <t>30910</t>
  </si>
  <si>
    <t>30921</t>
  </si>
  <si>
    <t>Производство велосипедов</t>
  </si>
  <si>
    <t>30922</t>
  </si>
  <si>
    <t>Производство инвалидных колясок/кресел</t>
  </si>
  <si>
    <t>30923</t>
  </si>
  <si>
    <t>Производство детских колясок</t>
  </si>
  <si>
    <t>30990</t>
  </si>
  <si>
    <t>31011</t>
  </si>
  <si>
    <t>31012</t>
  </si>
  <si>
    <t>31020</t>
  </si>
  <si>
    <t>Производство матрасов</t>
  </si>
  <si>
    <t>31030</t>
  </si>
  <si>
    <t>31090</t>
  </si>
  <si>
    <t>Чеканка/выпуск монет и медалей</t>
  </si>
  <si>
    <t>32110</t>
  </si>
  <si>
    <t>32120</t>
  </si>
  <si>
    <t>Производство бижутерии и аналогичных изделий</t>
  </si>
  <si>
    <t>32130</t>
  </si>
  <si>
    <t>32200</t>
  </si>
  <si>
    <t>32300</t>
  </si>
  <si>
    <t>32400</t>
  </si>
  <si>
    <t>32501</t>
  </si>
  <si>
    <t>Производство цементов, используемых в медицине</t>
  </si>
  <si>
    <t>32502</t>
  </si>
  <si>
    <t>Производство медицинских инструментов, аппаратов  и оборудования</t>
  </si>
  <si>
    <t>32503</t>
  </si>
  <si>
    <t>Производство хирургических и ортопедических приспособлений</t>
  </si>
  <si>
    <t>32504</t>
  </si>
  <si>
    <t>Производство медицинской, хирургической, стоматологической и ветеринарной мебели</t>
  </si>
  <si>
    <t>Производство метел и щеток</t>
  </si>
  <si>
    <t>32910</t>
  </si>
  <si>
    <t>32991</t>
  </si>
  <si>
    <t>Производство канцелярских изделий</t>
  </si>
  <si>
    <t>32992</t>
  </si>
  <si>
    <t>Производство изделий металлической галантереи</t>
  </si>
  <si>
    <t>Производство сувенирных изделий</t>
  </si>
  <si>
    <t>32999</t>
  </si>
  <si>
    <t>Производство прочих изделий</t>
  </si>
  <si>
    <t>33111</t>
  </si>
  <si>
    <t>Ремонт металлических цистерн, резервуаров и контейнеров</t>
  </si>
  <si>
    <t>33112</t>
  </si>
  <si>
    <t>Ремонт радиаторов и котлов центрального отопления</t>
  </si>
  <si>
    <t>33113</t>
  </si>
  <si>
    <t>Ремонт паровых котлов, кроме котлов центрального отопления</t>
  </si>
  <si>
    <t>33114</t>
  </si>
  <si>
    <t>33119</t>
  </si>
  <si>
    <t>Ремонт прочих металлических изделий</t>
  </si>
  <si>
    <t>33121</t>
  </si>
  <si>
    <t>Ремонт и техническое обслуживание механического оборудования</t>
  </si>
  <si>
    <t>33122</t>
  </si>
  <si>
    <t>Ремонт и техническое обслуживание прочего оборудования общего назначения</t>
  </si>
  <si>
    <t>33123</t>
  </si>
  <si>
    <t>Ремонт и техническое обслуживание машин и оборудования для сельского и лесного хозяйства</t>
  </si>
  <si>
    <t>33124</t>
  </si>
  <si>
    <t>Ремонт и техническое обслуживание станков</t>
  </si>
  <si>
    <t>33125</t>
  </si>
  <si>
    <t>Ремонт и техническое обслуживание прочих машин и оборудования специального назначения</t>
  </si>
  <si>
    <t>33126</t>
  </si>
  <si>
    <t>Ремонт и техническое обслуживание офисных машин и вычислительной техники</t>
  </si>
  <si>
    <t>33131</t>
  </si>
  <si>
    <t>Ремонт и техническое обслуживание инструментов и приборов для измерения, тестирования и навигации</t>
  </si>
  <si>
    <t>33132</t>
  </si>
  <si>
    <t>Ремонт контрольного оборудования</t>
  </si>
  <si>
    <t>33133</t>
  </si>
  <si>
    <t>Ремонт и техническое обслуживание облучающего, электромедицинского и электротерапевтического оборудования</t>
  </si>
  <si>
    <t>33134</t>
  </si>
  <si>
    <t>Ремонт и техническое обслуживание оптических приборов и фотографического оборудования</t>
  </si>
  <si>
    <t>33141</t>
  </si>
  <si>
    <t>33142</t>
  </si>
  <si>
    <t>Ремонт и техническое обслуживание электрораспределительной и регулирующей аппаратуры</t>
  </si>
  <si>
    <t>33143</t>
  </si>
  <si>
    <t>Ремонт и техническое обслуживание электроосветительного оборудования</t>
  </si>
  <si>
    <t>33149</t>
  </si>
  <si>
    <t>33151</t>
  </si>
  <si>
    <t>33152</t>
  </si>
  <si>
    <t>Ремонт и техническое обслуживание спортивных и прогулочных лодок</t>
  </si>
  <si>
    <t>33160</t>
  </si>
  <si>
    <t>33171</t>
  </si>
  <si>
    <t>Ремонт подвижного состава железных дорог</t>
  </si>
  <si>
    <t>33172</t>
  </si>
  <si>
    <t>Ремонт трамваев, вагонов метро и троллейбусов</t>
  </si>
  <si>
    <t>33179</t>
  </si>
  <si>
    <t>Ремонт прочих транспортных средств и оборудования, не включенных в другие группировки</t>
  </si>
  <si>
    <t>Ремонт прочего оборудования</t>
  </si>
  <si>
    <t>33190</t>
  </si>
  <si>
    <t>33200</t>
  </si>
  <si>
    <t>35111</t>
  </si>
  <si>
    <t>Производство электроэнергии тепловыми электростанциями</t>
  </si>
  <si>
    <t>ГРУППА D</t>
  </si>
  <si>
    <t>35112</t>
  </si>
  <si>
    <t>Производство электроэнергии гидроэлектростанциями</t>
  </si>
  <si>
    <t>35113</t>
  </si>
  <si>
    <t>Производство электроэнергии ядерными (атомными) электростанциями</t>
  </si>
  <si>
    <t>35114</t>
  </si>
  <si>
    <t>Производство электроэнергии прочими электростанциями</t>
  </si>
  <si>
    <t>Передача электроэнергии</t>
  </si>
  <si>
    <t>Распределение электроэнергии</t>
  </si>
  <si>
    <t>35130</t>
  </si>
  <si>
    <t>35140</t>
  </si>
  <si>
    <t>Производство газообразного топлива</t>
  </si>
  <si>
    <t>35210</t>
  </si>
  <si>
    <t>Распределение газообразного топлива по трубопроводам</t>
  </si>
  <si>
    <t>35220</t>
  </si>
  <si>
    <t>Продажа газообразного топлива по трубопроводам</t>
  </si>
  <si>
    <t>35230</t>
  </si>
  <si>
    <t>35301</t>
  </si>
  <si>
    <t>Производство тепловой энергии тепловыми сетями</t>
  </si>
  <si>
    <t>35302</t>
  </si>
  <si>
    <t>Производство тепловой энергии самостоятельными котельными</t>
  </si>
  <si>
    <t>35303</t>
  </si>
  <si>
    <t>35304</t>
  </si>
  <si>
    <t>Кондиционирование воздуха</t>
  </si>
  <si>
    <t>Сбор, обработка и распределение воды</t>
  </si>
  <si>
    <t>36000</t>
  </si>
  <si>
    <t>ГРУППА E</t>
  </si>
  <si>
    <t>Канализационная система</t>
  </si>
  <si>
    <t>37000</t>
  </si>
  <si>
    <t>Сбор неопасных отходов</t>
  </si>
  <si>
    <t>38110</t>
  </si>
  <si>
    <t>Сбор опасных отходов</t>
  </si>
  <si>
    <t>38120</t>
  </si>
  <si>
    <t>Обработка и удаление неопасных отходов</t>
  </si>
  <si>
    <t>38210</t>
  </si>
  <si>
    <t>38220</t>
  </si>
  <si>
    <t>38310</t>
  </si>
  <si>
    <t>38321</t>
  </si>
  <si>
    <t>Переработка отходов и лома черных металлов</t>
  </si>
  <si>
    <t>38322</t>
  </si>
  <si>
    <t>Переработка отходов и лома цветных металлов</t>
  </si>
  <si>
    <t>38323</t>
  </si>
  <si>
    <t>Рекультивация и прочие услуги в области удаления отходов</t>
  </si>
  <si>
    <t>39000</t>
  </si>
  <si>
    <t>Разработка строительных проектов</t>
  </si>
  <si>
    <t>41100</t>
  </si>
  <si>
    <t>ГРУППА F</t>
  </si>
  <si>
    <t>41201</t>
  </si>
  <si>
    <t>Строительство жилых зданий</t>
  </si>
  <si>
    <t>41202</t>
  </si>
  <si>
    <t>Строительство железных дорог и метро</t>
  </si>
  <si>
    <t>42120</t>
  </si>
  <si>
    <t>Строительство мостов и туннелей</t>
  </si>
  <si>
    <t>42130</t>
  </si>
  <si>
    <t>42211</t>
  </si>
  <si>
    <t>Строительство нефтяных и газовых магистральных трубопроводов</t>
  </si>
  <si>
    <t>42212</t>
  </si>
  <si>
    <t>Строительство трубопроводов для систем водоснабжения и канализации</t>
  </si>
  <si>
    <t>42219</t>
  </si>
  <si>
    <t>42220</t>
  </si>
  <si>
    <t>42910</t>
  </si>
  <si>
    <t>42990</t>
  </si>
  <si>
    <t>43110</t>
  </si>
  <si>
    <t>43121</t>
  </si>
  <si>
    <t>Земляные работы</t>
  </si>
  <si>
    <t>43122</t>
  </si>
  <si>
    <t>Взрывные работы</t>
  </si>
  <si>
    <t>43123</t>
  </si>
  <si>
    <t>Специальные работы в грунтах</t>
  </si>
  <si>
    <t>43130</t>
  </si>
  <si>
    <t>Монтаж систем водоснабжения, отопления и кондиционирования воздуха</t>
  </si>
  <si>
    <t>43220</t>
  </si>
  <si>
    <t>43291</t>
  </si>
  <si>
    <t>43298</t>
  </si>
  <si>
    <t>43299</t>
  </si>
  <si>
    <t>Пуск и наладка смонтированного оборудования</t>
  </si>
  <si>
    <t>Штукатурные работы</t>
  </si>
  <si>
    <t>43310</t>
  </si>
  <si>
    <t>Столярные и плотницкие работы</t>
  </si>
  <si>
    <t>43320</t>
  </si>
  <si>
    <t>43330</t>
  </si>
  <si>
    <t>Малярные и стекольные работы</t>
  </si>
  <si>
    <t>43340</t>
  </si>
  <si>
    <t>43390</t>
  </si>
  <si>
    <t>Кровельные работы</t>
  </si>
  <si>
    <t>43910</t>
  </si>
  <si>
    <t>43991</t>
  </si>
  <si>
    <t>Строительство шахт</t>
  </si>
  <si>
    <t>43992</t>
  </si>
  <si>
    <t>43993</t>
  </si>
  <si>
    <t>43999</t>
  </si>
  <si>
    <t>45111</t>
  </si>
  <si>
    <t>ГРУППА G</t>
  </si>
  <si>
    <t>45112</t>
  </si>
  <si>
    <t>45191</t>
  </si>
  <si>
    <t>45192</t>
  </si>
  <si>
    <t>45310</t>
  </si>
  <si>
    <t>45401</t>
  </si>
  <si>
    <t>45402</t>
  </si>
  <si>
    <t>45403</t>
  </si>
  <si>
    <t>Техническое обслуживание и ремонт мотоциклов  и мотороллеров</t>
  </si>
  <si>
    <t>46110</t>
  </si>
  <si>
    <t>46120</t>
  </si>
  <si>
    <t>46130</t>
  </si>
  <si>
    <t>46140</t>
  </si>
  <si>
    <t>46150</t>
  </si>
  <si>
    <t>46160</t>
  </si>
  <si>
    <t>46170</t>
  </si>
  <si>
    <t>46180</t>
  </si>
  <si>
    <t>46190</t>
  </si>
  <si>
    <t>46211</t>
  </si>
  <si>
    <t>Оптовая торговля зерном, семенами и кормами для животных</t>
  </si>
  <si>
    <t>46212</t>
  </si>
  <si>
    <t>Оптовая торговля необработанным табаком</t>
  </si>
  <si>
    <t>Оптовая торговля цветами и другими растениями</t>
  </si>
  <si>
    <t>46220</t>
  </si>
  <si>
    <t>Оптовая торговля живыми животными</t>
  </si>
  <si>
    <t>46230</t>
  </si>
  <si>
    <t>Оптовая торговля шкурами и кожей</t>
  </si>
  <si>
    <t>46240</t>
  </si>
  <si>
    <t>Оптовая торговля фруктами и овощами</t>
  </si>
  <si>
    <t>46310</t>
  </si>
  <si>
    <t>Оптовая торговля мясом и мясными продуктами</t>
  </si>
  <si>
    <t>46320</t>
  </si>
  <si>
    <t>Оптовая торговля молочными продуктами, яйцами и пищевыми маслами и жирами</t>
  </si>
  <si>
    <t>46330</t>
  </si>
  <si>
    <t>Оптовая торговля табачными изделиями</t>
  </si>
  <si>
    <t>46350</t>
  </si>
  <si>
    <t>Оптовая торговля сахаром, шоколадом и сахаристыми кондитерскими изделиями</t>
  </si>
  <si>
    <t>46360</t>
  </si>
  <si>
    <t>46370</t>
  </si>
  <si>
    <t>46381</t>
  </si>
  <si>
    <t>Оптовая торговля рыбой и рыбными продуктами</t>
  </si>
  <si>
    <t>46389</t>
  </si>
  <si>
    <t>Оптовая торговля прочими продуктами питания</t>
  </si>
  <si>
    <t>Неспециализированная оптовая торговля продуктами питания, напитками и табачными изделиями</t>
  </si>
  <si>
    <t>46390</t>
  </si>
  <si>
    <t>46410</t>
  </si>
  <si>
    <t>46421</t>
  </si>
  <si>
    <t>Оптовая торговля трикотажными и чулочно-носочными изделиями</t>
  </si>
  <si>
    <t>46422</t>
  </si>
  <si>
    <t>Оптовая торговля одеждой, кроме трикотажных и чулочно-носочных изделий</t>
  </si>
  <si>
    <t>46423</t>
  </si>
  <si>
    <t>Оптовая торговля обувью</t>
  </si>
  <si>
    <t>46431</t>
  </si>
  <si>
    <t>46432</t>
  </si>
  <si>
    <t>46440</t>
  </si>
  <si>
    <t>46450</t>
  </si>
  <si>
    <t>Оптовая торговля мебелью, коврами и осветительным оборудованием</t>
  </si>
  <si>
    <t>46470</t>
  </si>
  <si>
    <t>46480</t>
  </si>
  <si>
    <t>46491</t>
  </si>
  <si>
    <t>46492</t>
  </si>
  <si>
    <t>46499</t>
  </si>
  <si>
    <t>Оптовая торговля компьютерами, периферийным компьютерным оборудованием и программным обеспечением</t>
  </si>
  <si>
    <t>46510</t>
  </si>
  <si>
    <t>46520</t>
  </si>
  <si>
    <t>46610</t>
  </si>
  <si>
    <t>46620</t>
  </si>
  <si>
    <t>46630</t>
  </si>
  <si>
    <t>46640</t>
  </si>
  <si>
    <t>Оптовая торговля офисной мебелью</t>
  </si>
  <si>
    <t>46650</t>
  </si>
  <si>
    <t>46660</t>
  </si>
  <si>
    <t>46690</t>
  </si>
  <si>
    <t>46711</t>
  </si>
  <si>
    <t>Оптовая торговля сырой нефтью и попутным газом</t>
  </si>
  <si>
    <t>46712</t>
  </si>
  <si>
    <t>Оптовая торговля природным (горючим) газом</t>
  </si>
  <si>
    <t>46713</t>
  </si>
  <si>
    <t>Оптовая торговля каменным углем</t>
  </si>
  <si>
    <t>46714</t>
  </si>
  <si>
    <t>Оптовая торговля лигнитом (бурым углем)</t>
  </si>
  <si>
    <t>46715</t>
  </si>
  <si>
    <t>Оптовая торговля авиационным бензином и керосином</t>
  </si>
  <si>
    <t>46716</t>
  </si>
  <si>
    <t>Оптовая торговля автомобильным бензином</t>
  </si>
  <si>
    <t>46717</t>
  </si>
  <si>
    <t>Оптовая торговля дизельным топливом</t>
  </si>
  <si>
    <t>46718</t>
  </si>
  <si>
    <t>Оптовая торговля мазутом топочным</t>
  </si>
  <si>
    <t>46719</t>
  </si>
  <si>
    <t>Оптовая торговля прочим топливом</t>
  </si>
  <si>
    <t>46721</t>
  </si>
  <si>
    <t>Оптовая торговля рудами черных и цветных металлов</t>
  </si>
  <si>
    <t>46722</t>
  </si>
  <si>
    <t>Оптовая торговля чугуном, сталью и их литьем</t>
  </si>
  <si>
    <t>46723</t>
  </si>
  <si>
    <t>46724</t>
  </si>
  <si>
    <t>Оптовая торговля драгоценными металлами</t>
  </si>
  <si>
    <t>46731</t>
  </si>
  <si>
    <t>46732</t>
  </si>
  <si>
    <t>Оптовая торговля цементом, песком и гравием</t>
  </si>
  <si>
    <t>46733</t>
  </si>
  <si>
    <t>Оптовая торговля изделиями из бетона, цемента, гипса и аналогичных материалов</t>
  </si>
  <si>
    <t>46734</t>
  </si>
  <si>
    <t>Оптовая торговля лакокрасочной продукцией, обоями и напольными покрытиями</t>
  </si>
  <si>
    <t>46735</t>
  </si>
  <si>
    <t>Оптовая торговля древесиной и продукцией обработки древесины</t>
  </si>
  <si>
    <t>46736</t>
  </si>
  <si>
    <t>Оптовая торговля строительными металлическими конструкциями</t>
  </si>
  <si>
    <t>46737</t>
  </si>
  <si>
    <t>46738</t>
  </si>
  <si>
    <t>Оптовая торговля стеновыми блоками</t>
  </si>
  <si>
    <t>46740</t>
  </si>
  <si>
    <t>46751</t>
  </si>
  <si>
    <t>Оптовая торговля химическими веществами и химическими продуктами</t>
  </si>
  <si>
    <t>46752</t>
  </si>
  <si>
    <t>Оптовая торговля резинотехническими изделиями</t>
  </si>
  <si>
    <t>46753</t>
  </si>
  <si>
    <t>Оптовая торговля минеральными удобрениями</t>
  </si>
  <si>
    <t>46754</t>
  </si>
  <si>
    <t>Оптовая торговля пестицидами и прочими агрохимическими продуктами</t>
  </si>
  <si>
    <t>Оптовая торговля прочими промежуточными продуктами</t>
  </si>
  <si>
    <t>46761</t>
  </si>
  <si>
    <t>46762</t>
  </si>
  <si>
    <t>46763</t>
  </si>
  <si>
    <t>Оптовая торговля драгоценными камнями</t>
  </si>
  <si>
    <t>46771</t>
  </si>
  <si>
    <t>Оптовая торговля ломом и отходами черных и цветных металлов</t>
  </si>
  <si>
    <t>46772</t>
  </si>
  <si>
    <t>Оптовая торговля ломом драгоценных металлов и драгоценных камней</t>
  </si>
  <si>
    <t>46779</t>
  </si>
  <si>
    <t>Оптовая торговля прочими неметаллическими отходами и неметаллическим ломом</t>
  </si>
  <si>
    <t>46901</t>
  </si>
  <si>
    <t>Оптовая торговля полудрагоценными камнями</t>
  </si>
  <si>
    <t>46902</t>
  </si>
  <si>
    <t>Оптовая торговля мореным дубом</t>
  </si>
  <si>
    <t>46908</t>
  </si>
  <si>
    <t>Специализированная оптовая торговля товарами, не включенными в другие группировки</t>
  </si>
  <si>
    <t>46909</t>
  </si>
  <si>
    <t>Оптовая торговля широким ассортиментом товаров без какой-либо конкретизации</t>
  </si>
  <si>
    <t>47221</t>
  </si>
  <si>
    <t>47591</t>
  </si>
  <si>
    <t>47592</t>
  </si>
  <si>
    <t>47599</t>
  </si>
  <si>
    <t>47711</t>
  </si>
  <si>
    <t>47712</t>
  </si>
  <si>
    <t>47721</t>
  </si>
  <si>
    <t>47722</t>
  </si>
  <si>
    <t>47761</t>
  </si>
  <si>
    <t>47762</t>
  </si>
  <si>
    <t>47763</t>
  </si>
  <si>
    <t>47781</t>
  </si>
  <si>
    <t>47782</t>
  </si>
  <si>
    <t>47789</t>
  </si>
  <si>
    <t>47811</t>
  </si>
  <si>
    <t>Розничная торговля продуктами питания, напитками и табачными изделиями в торговых палатках, ларьках и киосках</t>
  </si>
  <si>
    <t>47812</t>
  </si>
  <si>
    <t>47821</t>
  </si>
  <si>
    <t>47822</t>
  </si>
  <si>
    <t>47891</t>
  </si>
  <si>
    <t>Розничная торговля прочими товарами в торговых палатках, ларьках и киосках</t>
  </si>
  <si>
    <t>47892</t>
  </si>
  <si>
    <t>47910</t>
  </si>
  <si>
    <t>47991</t>
  </si>
  <si>
    <t>Развозная и разносная розничная торговля</t>
  </si>
  <si>
    <t>47992</t>
  </si>
  <si>
    <t>Розничная торговля через сетевой маркетинг</t>
  </si>
  <si>
    <t>47999</t>
  </si>
  <si>
    <t>49100</t>
  </si>
  <si>
    <t>ГРУППА H</t>
  </si>
  <si>
    <t>49200</t>
  </si>
  <si>
    <t>49311</t>
  </si>
  <si>
    <t>Перевозки автобусами</t>
  </si>
  <si>
    <t>49312</t>
  </si>
  <si>
    <t>Перевозки трамваями</t>
  </si>
  <si>
    <t>49313</t>
  </si>
  <si>
    <t>Перевозки троллейбусами</t>
  </si>
  <si>
    <t>49314</t>
  </si>
  <si>
    <t>Перевозки метрополитеном</t>
  </si>
  <si>
    <t>49319</t>
  </si>
  <si>
    <t>Перевозки прочими видами транспорта, подчиняющегося расписанию</t>
  </si>
  <si>
    <t>49320</t>
  </si>
  <si>
    <t>49390</t>
  </si>
  <si>
    <t>49410</t>
  </si>
  <si>
    <t>49420</t>
  </si>
  <si>
    <t>49500</t>
  </si>
  <si>
    <t>50100</t>
  </si>
  <si>
    <t>50200</t>
  </si>
  <si>
    <t>50300</t>
  </si>
  <si>
    <t>50401</t>
  </si>
  <si>
    <t>50402</t>
  </si>
  <si>
    <t>Лесосплав</t>
  </si>
  <si>
    <t>51101</t>
  </si>
  <si>
    <t>Деятельность  воздушного пассажирского транспорта, подчиняющегося расписанию</t>
  </si>
  <si>
    <t>51102</t>
  </si>
  <si>
    <t>Деятельность  воздушного пассажирского транспорта, не подчиняющегося расписанию</t>
  </si>
  <si>
    <t>51211</t>
  </si>
  <si>
    <t>Деятельность грузового воздушного транспорта, подчиняющего расписанию</t>
  </si>
  <si>
    <t>51212</t>
  </si>
  <si>
    <t>Деятельность грузового воздушного транспорта, не подчиняющего расписанию</t>
  </si>
  <si>
    <t>51220</t>
  </si>
  <si>
    <t>52101</t>
  </si>
  <si>
    <t>Складирование и хранение зерна</t>
  </si>
  <si>
    <t>52102</t>
  </si>
  <si>
    <t>52103</t>
  </si>
  <si>
    <t>52211</t>
  </si>
  <si>
    <t>Эксплуатация железных дорог</t>
  </si>
  <si>
    <t>52212</t>
  </si>
  <si>
    <t>Эксплуатация автомобильных дорог</t>
  </si>
  <si>
    <t>52213</t>
  </si>
  <si>
    <t>52214</t>
  </si>
  <si>
    <t>52219</t>
  </si>
  <si>
    <t>52220</t>
  </si>
  <si>
    <t>52231</t>
  </si>
  <si>
    <t>Регулирование использования воздушного пространства</t>
  </si>
  <si>
    <t>52239</t>
  </si>
  <si>
    <t>52240</t>
  </si>
  <si>
    <t>52291</t>
  </si>
  <si>
    <t>Транспортно-экспедиционные  услуги</t>
  </si>
  <si>
    <t>52292</t>
  </si>
  <si>
    <t>Технический надзор на транспорте</t>
  </si>
  <si>
    <t>52299</t>
  </si>
  <si>
    <t>Прочая транспортно-экспедиционная деятельность</t>
  </si>
  <si>
    <t>53100</t>
  </si>
  <si>
    <t>53200</t>
  </si>
  <si>
    <t>Прочая почтовая и курьерская деятельность</t>
  </si>
  <si>
    <t>55101</t>
  </si>
  <si>
    <t>ГРУППА I</t>
  </si>
  <si>
    <t>55102</t>
  </si>
  <si>
    <t>55200</t>
  </si>
  <si>
    <t>56210</t>
  </si>
  <si>
    <t>56300</t>
  </si>
  <si>
    <t>Подача напитков</t>
  </si>
  <si>
    <t>58110</t>
  </si>
  <si>
    <t>Издание книг</t>
  </si>
  <si>
    <t>58120</t>
  </si>
  <si>
    <t>58130</t>
  </si>
  <si>
    <t>Издание газет</t>
  </si>
  <si>
    <t>58140</t>
  </si>
  <si>
    <t>Издание журналов и периодических публикаций</t>
  </si>
  <si>
    <t>58190</t>
  </si>
  <si>
    <t>58210</t>
  </si>
  <si>
    <t>58290</t>
  </si>
  <si>
    <t>Издание прочего программного обеспечения</t>
  </si>
  <si>
    <t>59110</t>
  </si>
  <si>
    <t>Деятельность по производству кино-, видеофильмов и телевизионных программ</t>
  </si>
  <si>
    <t>59120</t>
  </si>
  <si>
    <t>59130</t>
  </si>
  <si>
    <t>59140</t>
  </si>
  <si>
    <t>Деятельность по показу кинофильмов</t>
  </si>
  <si>
    <t>59200</t>
  </si>
  <si>
    <t>60100</t>
  </si>
  <si>
    <t>Радиовещание</t>
  </si>
  <si>
    <t>60200</t>
  </si>
  <si>
    <t>Деятельность по созданию и трансляции телевизионных программ</t>
  </si>
  <si>
    <t>62011</t>
  </si>
  <si>
    <t>Разработка программного обеспечения</t>
  </si>
  <si>
    <t>Сопровождение программного обеспечения</t>
  </si>
  <si>
    <t>63120</t>
  </si>
  <si>
    <t>63910</t>
  </si>
  <si>
    <t>64110</t>
  </si>
  <si>
    <t>ГРУППА K</t>
  </si>
  <si>
    <t>64191</t>
  </si>
  <si>
    <t>64192</t>
  </si>
  <si>
    <t>Деятельность сберегательных банков</t>
  </si>
  <si>
    <t>64199</t>
  </si>
  <si>
    <t>Денежное посредничество прочих финансовых учреждений</t>
  </si>
  <si>
    <t>64200</t>
  </si>
  <si>
    <t>Деятельность холдинговых компаний</t>
  </si>
  <si>
    <t>64300</t>
  </si>
  <si>
    <t>64921</t>
  </si>
  <si>
    <t>Деятельность ломбардов</t>
  </si>
  <si>
    <t>64929</t>
  </si>
  <si>
    <t>65111</t>
  </si>
  <si>
    <t>Государственное страхование жизни</t>
  </si>
  <si>
    <t>65112</t>
  </si>
  <si>
    <t>Негосударственное страхование жизни</t>
  </si>
  <si>
    <t>65121</t>
  </si>
  <si>
    <t>Государственное страхование ущерба</t>
  </si>
  <si>
    <t>65122</t>
  </si>
  <si>
    <t>Негосударственное страхование ущерба</t>
  </si>
  <si>
    <t>65200</t>
  </si>
  <si>
    <t>Перестрахование</t>
  </si>
  <si>
    <t>65301</t>
  </si>
  <si>
    <t>Государственное пенсионное обеспечение</t>
  </si>
  <si>
    <t>65302</t>
  </si>
  <si>
    <t>Негосударственное пенсионное обеспечение</t>
  </si>
  <si>
    <t>66190</t>
  </si>
  <si>
    <t>66210</t>
  </si>
  <si>
    <t>66220</t>
  </si>
  <si>
    <t>Деятельность страховых агентов и брокеров</t>
  </si>
  <si>
    <t>66290</t>
  </si>
  <si>
    <t>Прочая вспомогательная деятельность по страхованию и пенсионному обеспечению</t>
  </si>
  <si>
    <t>ГРУППА L</t>
  </si>
  <si>
    <t>68311</t>
  </si>
  <si>
    <t>Посреднические услуги при купле-продаже и сдаче внаем недвижимого имущества производственно-технического назначения</t>
  </si>
  <si>
    <t>68312</t>
  </si>
  <si>
    <t>Посреднические услуги при купле-продаже и сдаче внаем жилья и другого недвижимого имущества непроизводственного назначения</t>
  </si>
  <si>
    <t>Управление недвижимостью за вознаграждение или на договорной основе</t>
  </si>
  <si>
    <t>69101</t>
  </si>
  <si>
    <t>ГРУППА M</t>
  </si>
  <si>
    <t>69102</t>
  </si>
  <si>
    <t>Нотариальная деятельность</t>
  </si>
  <si>
    <t>69109</t>
  </si>
  <si>
    <t>Прочая деятельность в области права</t>
  </si>
  <si>
    <t>70210</t>
  </si>
  <si>
    <t>Деятельность по взаимоотношениям и связью с общественностью</t>
  </si>
  <si>
    <t>Консультирование по вопросам коммерческой деятельности и управления</t>
  </si>
  <si>
    <t>71121</t>
  </si>
  <si>
    <t>71122</t>
  </si>
  <si>
    <t>Деятельность по проведению геологической разведки и изысканий (без научных исследований и разработок)</t>
  </si>
  <si>
    <t>71123</t>
  </si>
  <si>
    <t>71124</t>
  </si>
  <si>
    <t>Землеустройство</t>
  </si>
  <si>
    <t>71201</t>
  </si>
  <si>
    <t>71202</t>
  </si>
  <si>
    <t>71209</t>
  </si>
  <si>
    <t>Деятельность прочих учреждений, осуществляющих технические испытания и анализы</t>
  </si>
  <si>
    <t>72110</t>
  </si>
  <si>
    <t>Научные исследования и экспериментальные разработки в области биотехнологий</t>
  </si>
  <si>
    <t>73110</t>
  </si>
  <si>
    <t>Деятельность рекламных агентств</t>
  </si>
  <si>
    <t>73120</t>
  </si>
  <si>
    <t>73200</t>
  </si>
  <si>
    <t>Исследование конъюнктуры рынка и изучение общественного мнения</t>
  </si>
  <si>
    <t>74100</t>
  </si>
  <si>
    <t>74200</t>
  </si>
  <si>
    <t>74300</t>
  </si>
  <si>
    <t>74901</t>
  </si>
  <si>
    <t>Деятельность гидрометеорологической службы</t>
  </si>
  <si>
    <t>74909</t>
  </si>
  <si>
    <t>75000</t>
  </si>
  <si>
    <t>ГРУППА N</t>
  </si>
  <si>
    <t>77122</t>
  </si>
  <si>
    <t>77210</t>
  </si>
  <si>
    <t>77220</t>
  </si>
  <si>
    <t>77290</t>
  </si>
  <si>
    <t>Аренда водных транспортных средств и оборудования</t>
  </si>
  <si>
    <t>Лизинг водных транспортных средств и оборудования</t>
  </si>
  <si>
    <t>Аренда воздушных транспортных средств и оборудования</t>
  </si>
  <si>
    <t>Лизинг воздушных транспортных средств и оборудования</t>
  </si>
  <si>
    <t>77400</t>
  </si>
  <si>
    <t>78100</t>
  </si>
  <si>
    <t>Деятельность агентств по трудоустройству</t>
  </si>
  <si>
    <t>78200</t>
  </si>
  <si>
    <t>Деятельность агентств по временному трудоустройству</t>
  </si>
  <si>
    <t>79110</t>
  </si>
  <si>
    <t>Деятельность туристских агентств</t>
  </si>
  <si>
    <t>79120</t>
  </si>
  <si>
    <t>Деятельность туристских операторов</t>
  </si>
  <si>
    <t>79900</t>
  </si>
  <si>
    <t>Деятельность частных охранных служб</t>
  </si>
  <si>
    <t>80200</t>
  </si>
  <si>
    <t>80300</t>
  </si>
  <si>
    <t>81100</t>
  </si>
  <si>
    <t>Комплексное обслуживание объектов</t>
  </si>
  <si>
    <t>81210</t>
  </si>
  <si>
    <t>Общая уборка зданий</t>
  </si>
  <si>
    <t>81220</t>
  </si>
  <si>
    <t>81290</t>
  </si>
  <si>
    <t>81300</t>
  </si>
  <si>
    <t>82110</t>
  </si>
  <si>
    <t>82190</t>
  </si>
  <si>
    <t>82200</t>
  </si>
  <si>
    <t>82300</t>
  </si>
  <si>
    <t>Организация конференций и торговых выставок</t>
  </si>
  <si>
    <t>82920</t>
  </si>
  <si>
    <t>82990</t>
  </si>
  <si>
    <t>84111</t>
  </si>
  <si>
    <t>Деятельность республиканских органов управления</t>
  </si>
  <si>
    <t>ГРУППА O</t>
  </si>
  <si>
    <t>84112</t>
  </si>
  <si>
    <t>Деятельность региональных органов управления</t>
  </si>
  <si>
    <t>84113</t>
  </si>
  <si>
    <t>Деятельность местных органов управления</t>
  </si>
  <si>
    <t>84114</t>
  </si>
  <si>
    <t>Деятельность сельских и поселковых органов управления</t>
  </si>
  <si>
    <t>84115</t>
  </si>
  <si>
    <t>Деятельность, связанная с налогообложением</t>
  </si>
  <si>
    <t>84116</t>
  </si>
  <si>
    <t>Деятельность таможни</t>
  </si>
  <si>
    <t>84117</t>
  </si>
  <si>
    <t>Деятельность в области статистики и социологии</t>
  </si>
  <si>
    <t>84120</t>
  </si>
  <si>
    <t>84130</t>
  </si>
  <si>
    <t>Регулирование и содействие эффективному ведению экономической деятельности</t>
  </si>
  <si>
    <t>84210</t>
  </si>
  <si>
    <t>Международная деятельность</t>
  </si>
  <si>
    <t>84220</t>
  </si>
  <si>
    <t>Оборонная деятельность</t>
  </si>
  <si>
    <t>84230</t>
  </si>
  <si>
    <t>Деятельность в области юстиции и правосудия</t>
  </si>
  <si>
    <t>84240</t>
  </si>
  <si>
    <t>Деятельность по обеспечению общественного порядка и безопасности</t>
  </si>
  <si>
    <t>84250</t>
  </si>
  <si>
    <t>Деятельность по обеспечению безопасности в чрезвычайных ситуациях</t>
  </si>
  <si>
    <t>84300</t>
  </si>
  <si>
    <t>85100</t>
  </si>
  <si>
    <t>ГРУППА P</t>
  </si>
  <si>
    <t>85200</t>
  </si>
  <si>
    <t>85310</t>
  </si>
  <si>
    <t>Основное и общее среднее образование</t>
  </si>
  <si>
    <t>85321</t>
  </si>
  <si>
    <t>Профессионально-техническое образование</t>
  </si>
  <si>
    <t>85322</t>
  </si>
  <si>
    <t>Среднее специальное образование</t>
  </si>
  <si>
    <t>85410</t>
  </si>
  <si>
    <t>Послесреднее образование</t>
  </si>
  <si>
    <t>85510</t>
  </si>
  <si>
    <t>85520</t>
  </si>
  <si>
    <t>85530</t>
  </si>
  <si>
    <t>85591</t>
  </si>
  <si>
    <t>Деятельность вечерних общеобразовательных школ</t>
  </si>
  <si>
    <t>85599</t>
  </si>
  <si>
    <t>86101</t>
  </si>
  <si>
    <t>Деятельность больниц широкого профиля и специализированных больниц</t>
  </si>
  <si>
    <t>ГРУППА Q</t>
  </si>
  <si>
    <t>86102</t>
  </si>
  <si>
    <t>Деятельность родильных домов</t>
  </si>
  <si>
    <t>86103</t>
  </si>
  <si>
    <t>86104</t>
  </si>
  <si>
    <t>Деятельность лепрозориев</t>
  </si>
  <si>
    <t>86109</t>
  </si>
  <si>
    <t>Деятельность других лечебных учреждений, имеющих стационары</t>
  </si>
  <si>
    <t>86210</t>
  </si>
  <si>
    <t>Общая врачебная практика</t>
  </si>
  <si>
    <t>86220</t>
  </si>
  <si>
    <t>Специальная врачебная практика</t>
  </si>
  <si>
    <t>86230</t>
  </si>
  <si>
    <t>86900</t>
  </si>
  <si>
    <t>87100</t>
  </si>
  <si>
    <t>87200</t>
  </si>
  <si>
    <t>87300</t>
  </si>
  <si>
    <t>87900</t>
  </si>
  <si>
    <t>88100</t>
  </si>
  <si>
    <t>88910</t>
  </si>
  <si>
    <t>Дневной уход за детьми</t>
  </si>
  <si>
    <t>88990</t>
  </si>
  <si>
    <t>90011</t>
  </si>
  <si>
    <t>Театральная деятельность</t>
  </si>
  <si>
    <t>ГРУППА R</t>
  </si>
  <si>
    <t>90012</t>
  </si>
  <si>
    <t>Концертная деятельность</t>
  </si>
  <si>
    <t>90013</t>
  </si>
  <si>
    <t>Деятельность цирков</t>
  </si>
  <si>
    <t>90020</t>
  </si>
  <si>
    <t>90030</t>
  </si>
  <si>
    <t>90040</t>
  </si>
  <si>
    <t>91011</t>
  </si>
  <si>
    <t>91012</t>
  </si>
  <si>
    <t>Библиотечная деятельность, включая деятельность читальных залов, лекториев, демонстрационных залов</t>
  </si>
  <si>
    <t>91013</t>
  </si>
  <si>
    <t>Деятельность архивов</t>
  </si>
  <si>
    <t>91014</t>
  </si>
  <si>
    <t>Деятельность книжных палат</t>
  </si>
  <si>
    <t>91020</t>
  </si>
  <si>
    <t>Деятельность музеев</t>
  </si>
  <si>
    <t>91030</t>
  </si>
  <si>
    <t>91041</t>
  </si>
  <si>
    <t>Деятельность ботанических садов и зоопарков</t>
  </si>
  <si>
    <t>91042</t>
  </si>
  <si>
    <t>Деятельность природных заповедников, охрана дикой природы</t>
  </si>
  <si>
    <t>92000</t>
  </si>
  <si>
    <t>Деятельность по организации азартных игр и заключению пари</t>
  </si>
  <si>
    <t>93110</t>
  </si>
  <si>
    <t>93120</t>
  </si>
  <si>
    <t>Деятельность спортивных клубов</t>
  </si>
  <si>
    <t>93130</t>
  </si>
  <si>
    <t>93190</t>
  </si>
  <si>
    <t>93210</t>
  </si>
  <si>
    <t>93291</t>
  </si>
  <si>
    <t>Деятельность танцевальных залов, дискотек</t>
  </si>
  <si>
    <t>93292</t>
  </si>
  <si>
    <t>Деятельность родео, тиров</t>
  </si>
  <si>
    <t>93293</t>
  </si>
  <si>
    <t>Деятельность кукольных театров</t>
  </si>
  <si>
    <t>93299</t>
  </si>
  <si>
    <t>Прочие виды деятельности по организации отдыха и развлечений</t>
  </si>
  <si>
    <t>94110</t>
  </si>
  <si>
    <t>ГРУППА S</t>
  </si>
  <si>
    <t>94120</t>
  </si>
  <si>
    <t>94200</t>
  </si>
  <si>
    <t>94910</t>
  </si>
  <si>
    <t>Деятельность религиозных организаций</t>
  </si>
  <si>
    <t>94920</t>
  </si>
  <si>
    <t>Деятельность политических организаций</t>
  </si>
  <si>
    <t>94990</t>
  </si>
  <si>
    <t>Деятельность прочих общественных организаций, не включенных в другие группировки</t>
  </si>
  <si>
    <t>95110</t>
  </si>
  <si>
    <t>Ремонт компьютеров и периферийного оборудования</t>
  </si>
  <si>
    <t>95120</t>
  </si>
  <si>
    <t>Ремонт коммуникационного оборудования</t>
  </si>
  <si>
    <t>95210</t>
  </si>
  <si>
    <t>95220</t>
  </si>
  <si>
    <t>95231</t>
  </si>
  <si>
    <t>Ремонт обуви</t>
  </si>
  <si>
    <t>95232</t>
  </si>
  <si>
    <t>Ремонт дорожных и галантерейных изделий из натуральной и искусственной кожи</t>
  </si>
  <si>
    <t>95240</t>
  </si>
  <si>
    <t>95251</t>
  </si>
  <si>
    <t>Ремонт наручных и прочих часов</t>
  </si>
  <si>
    <t>95252</t>
  </si>
  <si>
    <t>Ремонт ювелирных изделий</t>
  </si>
  <si>
    <t>95291</t>
  </si>
  <si>
    <t>Ремонт трикотажных и вязаных изделий</t>
  </si>
  <si>
    <t>95292</t>
  </si>
  <si>
    <t>Ремонт швейных изделий, головных уборов и изделий текстильной галантереи</t>
  </si>
  <si>
    <t>95293</t>
  </si>
  <si>
    <t>Ремонт меховых и кожаных изделий и головных уборов</t>
  </si>
  <si>
    <t>95294</t>
  </si>
  <si>
    <t>Ремонт музыкальных инструментов</t>
  </si>
  <si>
    <t>95295</t>
  </si>
  <si>
    <t>Ремонт ковров и ковровых изделий</t>
  </si>
  <si>
    <t>95296</t>
  </si>
  <si>
    <t>Ремонт велосипедов</t>
  </si>
  <si>
    <t>95299</t>
  </si>
  <si>
    <t>96011</t>
  </si>
  <si>
    <t>Стирка и обработка белья</t>
  </si>
  <si>
    <t>96012</t>
  </si>
  <si>
    <t>96020</t>
  </si>
  <si>
    <t>96030</t>
  </si>
  <si>
    <t>96040</t>
  </si>
  <si>
    <t>96090</t>
  </si>
  <si>
    <t>97000</t>
  </si>
  <si>
    <t>Деятельность домашних хозяйств, нанимающих домашнюю прислугу</t>
  </si>
  <si>
    <t>ГРУППА T</t>
  </si>
  <si>
    <t>98100</t>
  </si>
  <si>
    <t>Деятельность домашних хозяйств по производству товаров для собственного потребления</t>
  </si>
  <si>
    <t>98200</t>
  </si>
  <si>
    <t>99000</t>
  </si>
  <si>
    <t>ГРУППА U</t>
  </si>
  <si>
    <t>ОКЭД</t>
  </si>
  <si>
    <t>77311</t>
  </si>
  <si>
    <t>68101</t>
  </si>
  <si>
    <t>68102</t>
  </si>
  <si>
    <t>62012</t>
  </si>
  <si>
    <t>32993</t>
  </si>
  <si>
    <t>77312</t>
  </si>
  <si>
    <t>77321</t>
  </si>
  <si>
    <t>77322</t>
  </si>
  <si>
    <t>77331</t>
  </si>
  <si>
    <t>77332</t>
  </si>
  <si>
    <t>77341</t>
  </si>
  <si>
    <t>77342</t>
  </si>
  <si>
    <t>77351</t>
  </si>
  <si>
    <t>77352</t>
  </si>
  <si>
    <t>77391</t>
  </si>
  <si>
    <t>77392</t>
  </si>
  <si>
    <t>77111</t>
  </si>
  <si>
    <t>77112</t>
  </si>
  <si>
    <t>77121</t>
  </si>
  <si>
    <t>стан ком</t>
  </si>
  <si>
    <t>СП РЕ нетто</t>
  </si>
  <si>
    <t>Оригинальный тариф</t>
  </si>
  <si>
    <t>Минимальный тариф</t>
  </si>
  <si>
    <t>доля убытков ККЛ</t>
  </si>
  <si>
    <t>нетто премия</t>
  </si>
  <si>
    <t>Выбрать перестраховщика</t>
  </si>
  <si>
    <t>ГАК</t>
  </si>
  <si>
    <t>Предыдущий страховщик</t>
  </si>
  <si>
    <t>Hannover re</t>
  </si>
  <si>
    <t>Головной офис</t>
  </si>
  <si>
    <t>Только для доп. АВ через НСК!</t>
  </si>
  <si>
    <t>Комментарии по размещению перестрахования:</t>
  </si>
  <si>
    <t>Гросс, %</t>
  </si>
  <si>
    <t>Гросс, тенге</t>
  </si>
  <si>
    <t>Нетто, %</t>
  </si>
  <si>
    <t>Нетто, тенге</t>
  </si>
  <si>
    <t>Единовременно</t>
  </si>
  <si>
    <t>Собственное удержание</t>
  </si>
  <si>
    <t>Вариант №1 (СУ)</t>
  </si>
  <si>
    <t>Приоритет</t>
  </si>
  <si>
    <t>Андеррайтер</t>
  </si>
  <si>
    <t>физ.лицо</t>
  </si>
  <si>
    <t>юр.лицо</t>
  </si>
  <si>
    <t>Согласовал</t>
  </si>
  <si>
    <t>г. Алматы</t>
  </si>
  <si>
    <t>г. Астана</t>
  </si>
  <si>
    <r>
      <t xml:space="preserve">г. </t>
    </r>
    <r>
      <rPr>
        <sz val="12"/>
        <rFont val="Times New Roman"/>
        <family val="1"/>
        <charset val="204"/>
      </rPr>
      <t>Атырау</t>
    </r>
  </si>
  <si>
    <r>
      <t xml:space="preserve">г. </t>
    </r>
    <r>
      <rPr>
        <sz val="12"/>
        <rFont val="Times New Roman"/>
        <family val="1"/>
        <charset val="204"/>
      </rPr>
      <t>Актобе</t>
    </r>
  </si>
  <si>
    <r>
      <t xml:space="preserve">г. </t>
    </r>
    <r>
      <rPr>
        <sz val="12"/>
        <rFont val="Times New Roman"/>
        <family val="1"/>
        <charset val="204"/>
      </rPr>
      <t>Актау</t>
    </r>
  </si>
  <si>
    <r>
      <t xml:space="preserve">г. </t>
    </r>
    <r>
      <rPr>
        <sz val="12"/>
        <rFont val="Times New Roman"/>
        <family val="1"/>
        <charset val="204"/>
      </rPr>
      <t>Уральск</t>
    </r>
  </si>
  <si>
    <r>
      <t>г. Ш</t>
    </r>
    <r>
      <rPr>
        <sz val="12"/>
        <rFont val="Times New Roman"/>
        <family val="1"/>
        <charset val="204"/>
      </rPr>
      <t>ымкент</t>
    </r>
  </si>
  <si>
    <t>г. Караганда</t>
  </si>
  <si>
    <t>г. Усть-Каменогорск</t>
  </si>
  <si>
    <t>г. Костанай</t>
  </si>
  <si>
    <t>г. Павлодар</t>
  </si>
  <si>
    <r>
      <t xml:space="preserve">г. </t>
    </r>
    <r>
      <rPr>
        <sz val="12"/>
        <rFont val="Times New Roman"/>
        <family val="1"/>
        <charset val="204"/>
      </rPr>
      <t>Кызылорда</t>
    </r>
  </si>
  <si>
    <r>
      <t xml:space="preserve">г. </t>
    </r>
    <r>
      <rPr>
        <sz val="12"/>
        <rFont val="Times New Roman"/>
        <family val="1"/>
        <charset val="204"/>
      </rPr>
      <t>Семей</t>
    </r>
  </si>
  <si>
    <r>
      <t xml:space="preserve">г. </t>
    </r>
    <r>
      <rPr>
        <sz val="12"/>
        <rFont val="Times New Roman"/>
        <family val="1"/>
        <charset val="204"/>
      </rPr>
      <t xml:space="preserve">Тараз </t>
    </r>
  </si>
  <si>
    <r>
      <t xml:space="preserve">г. </t>
    </r>
    <r>
      <rPr>
        <sz val="12"/>
        <rFont val="Times New Roman"/>
        <family val="1"/>
        <charset val="204"/>
      </rPr>
      <t xml:space="preserve">Талдыкорган </t>
    </r>
  </si>
  <si>
    <r>
      <t xml:space="preserve">г. </t>
    </r>
    <r>
      <rPr>
        <sz val="12"/>
        <rFont val="Times New Roman"/>
        <family val="1"/>
        <charset val="204"/>
      </rPr>
      <t>Петропавловск</t>
    </r>
  </si>
  <si>
    <t>Добавьте комментарии</t>
  </si>
  <si>
    <t>Оставлен на собственном удержание (Вариант №1)</t>
  </si>
  <si>
    <t>МРЗП</t>
  </si>
  <si>
    <t>тариф (в %)</t>
  </si>
  <si>
    <t>Среднегодовое количество пострадавших работников</t>
  </si>
  <si>
    <t>Общее количество работников</t>
  </si>
  <si>
    <t>до 100</t>
  </si>
  <si>
    <t>от 101 до 500</t>
  </si>
  <si>
    <t>от 501 до 1000</t>
  </si>
  <si>
    <t>от 1001 до 10000</t>
  </si>
  <si>
    <t>более  20000</t>
  </si>
  <si>
    <t>от 2 до 9</t>
  </si>
  <si>
    <t>от 10 до 19</t>
  </si>
  <si>
    <t>от 20 до 49</t>
  </si>
  <si>
    <t>от 50 до 99</t>
  </si>
  <si>
    <t>от 100 до 199</t>
  </si>
  <si>
    <t>от 200 до 299</t>
  </si>
  <si>
    <t>от 300 и более</t>
  </si>
  <si>
    <t>от 10001 до 20000</t>
  </si>
  <si>
    <t>коэффициент убыточности</t>
  </si>
  <si>
    <t>Перестрахован по емкости (Вариант №3)</t>
  </si>
  <si>
    <t>Перестрахован по пропорции (Вариант №2)</t>
  </si>
  <si>
    <t>Смерть</t>
  </si>
  <si>
    <t>УПТ до 30%</t>
  </si>
  <si>
    <t>УПТ свыше 30%</t>
  </si>
  <si>
    <t>дата начала</t>
  </si>
  <si>
    <t>дата окончания</t>
  </si>
  <si>
    <t>доп.соглашение №1</t>
  </si>
  <si>
    <t>действует с</t>
  </si>
  <si>
    <t>остаток дней</t>
  </si>
  <si>
    <t>Пр.сотрудники</t>
  </si>
  <si>
    <t>Ув.сотрудники</t>
  </si>
  <si>
    <t xml:space="preserve">Итого </t>
  </si>
  <si>
    <t>НС</t>
  </si>
  <si>
    <t>- смерть</t>
  </si>
  <si>
    <t>- инвалидность 1 группы</t>
  </si>
  <si>
    <t>- инвалидность 2 группы с УПТ до 30%</t>
  </si>
  <si>
    <t>- инвалидность 2 группы с УПТ свыше 30%</t>
  </si>
  <si>
    <t>- инвалидность 3 группы с УПТ до 30%</t>
  </si>
  <si>
    <t>- инвалидность3  группы с УПТ свыше 30%</t>
  </si>
  <si>
    <t>ПЗ</t>
  </si>
  <si>
    <t>- с установлением инвалидности 1 группы</t>
  </si>
  <si>
    <t>- с установлением инвалидности 2 группы с УПТ до 30%</t>
  </si>
  <si>
    <t>- с установлением инвалидности 2 группы с УПТ свыше 30%</t>
  </si>
  <si>
    <t>- с установлением инвалидности 3 группы с УПТ до 30%</t>
  </si>
  <si>
    <t>- с установлением инвалидности 3 группы с УПТ свыше 30%</t>
  </si>
  <si>
    <t>- профессиональное заболевание без установления инвалидности</t>
  </si>
  <si>
    <t>пенсионер</t>
  </si>
  <si>
    <t xml:space="preserve">Средняя ЗП </t>
  </si>
  <si>
    <t xml:space="preserve">Заявленный ГФЗП </t>
  </si>
  <si>
    <t>ГФЗП по ГК РК</t>
  </si>
  <si>
    <t xml:space="preserve">Заявленная Страховая сумма </t>
  </si>
  <si>
    <t xml:space="preserve">Расчетная Страховая сумма </t>
  </si>
  <si>
    <t>Периодичность оплаты Страховой премий</t>
  </si>
  <si>
    <t>Физ.Л</t>
  </si>
  <si>
    <t>Юр.Л</t>
  </si>
  <si>
    <t>06201</t>
  </si>
  <si>
    <t>06202</t>
  </si>
  <si>
    <t>20143</t>
  </si>
  <si>
    <t>20144</t>
  </si>
  <si>
    <t>20161</t>
  </si>
  <si>
    <t>20162</t>
  </si>
  <si>
    <t>35121</t>
  </si>
  <si>
    <t>35124</t>
  </si>
  <si>
    <t>35305</t>
  </si>
  <si>
    <t>41203</t>
  </si>
  <si>
    <t>41204</t>
  </si>
  <si>
    <t>42111</t>
  </si>
  <si>
    <t>42112</t>
  </si>
  <si>
    <t>43211</t>
  </si>
  <si>
    <t>43219</t>
  </si>
  <si>
    <t>45113</t>
  </si>
  <si>
    <t>45193</t>
  </si>
  <si>
    <t>45321</t>
  </si>
  <si>
    <t>45322</t>
  </si>
  <si>
    <t>46341</t>
  </si>
  <si>
    <t>46342</t>
  </si>
  <si>
    <t>46461</t>
  </si>
  <si>
    <t>46462</t>
  </si>
  <si>
    <t>46463</t>
  </si>
  <si>
    <t>46903</t>
  </si>
  <si>
    <t>46904</t>
  </si>
  <si>
    <t>47111</t>
  </si>
  <si>
    <t>47112</t>
  </si>
  <si>
    <t>47191</t>
  </si>
  <si>
    <t>47192</t>
  </si>
  <si>
    <t>47211</t>
  </si>
  <si>
    <t>47212</t>
  </si>
  <si>
    <t>47222</t>
  </si>
  <si>
    <t>47223</t>
  </si>
  <si>
    <t>47231</t>
  </si>
  <si>
    <t>47232</t>
  </si>
  <si>
    <t>47241</t>
  </si>
  <si>
    <t>47242</t>
  </si>
  <si>
    <t>47251</t>
  </si>
  <si>
    <t>47252</t>
  </si>
  <si>
    <t>47261</t>
  </si>
  <si>
    <t>47262</t>
  </si>
  <si>
    <t>47291</t>
  </si>
  <si>
    <t>47292</t>
  </si>
  <si>
    <t>47301</t>
  </si>
  <si>
    <t>47302</t>
  </si>
  <si>
    <t>47411</t>
  </si>
  <si>
    <t>47412</t>
  </si>
  <si>
    <t>47421</t>
  </si>
  <si>
    <t>47422</t>
  </si>
  <si>
    <t>47431</t>
  </si>
  <si>
    <t>47432</t>
  </si>
  <si>
    <t>47511</t>
  </si>
  <si>
    <t>47512</t>
  </si>
  <si>
    <t>47521</t>
  </si>
  <si>
    <t>47522</t>
  </si>
  <si>
    <t>47531</t>
  </si>
  <si>
    <t>47532</t>
  </si>
  <si>
    <t>47541</t>
  </si>
  <si>
    <t>47542</t>
  </si>
  <si>
    <t>47593</t>
  </si>
  <si>
    <t>47594</t>
  </si>
  <si>
    <t>47595</t>
  </si>
  <si>
    <t>47611</t>
  </si>
  <si>
    <t>47612</t>
  </si>
  <si>
    <t>47621</t>
  </si>
  <si>
    <t>47622</t>
  </si>
  <si>
    <t>47631</t>
  </si>
  <si>
    <t>47632</t>
  </si>
  <si>
    <t>47641</t>
  </si>
  <si>
    <t>47642</t>
  </si>
  <si>
    <t>47651</t>
  </si>
  <si>
    <t>47652</t>
  </si>
  <si>
    <t>47713</t>
  </si>
  <si>
    <t>47714</t>
  </si>
  <si>
    <t>47723</t>
  </si>
  <si>
    <t>47724</t>
  </si>
  <si>
    <t>47731</t>
  </si>
  <si>
    <t>47732</t>
  </si>
  <si>
    <t>47741</t>
  </si>
  <si>
    <t>47742</t>
  </si>
  <si>
    <t>47751</t>
  </si>
  <si>
    <t>47752</t>
  </si>
  <si>
    <t>47764</t>
  </si>
  <si>
    <t>47765</t>
  </si>
  <si>
    <t>47766</t>
  </si>
  <si>
    <t>47771</t>
  </si>
  <si>
    <t>47772</t>
  </si>
  <si>
    <t>47783</t>
  </si>
  <si>
    <t>47784</t>
  </si>
  <si>
    <t>47785</t>
  </si>
  <si>
    <t>47791</t>
  </si>
  <si>
    <t>47792</t>
  </si>
  <si>
    <t>52215</t>
  </si>
  <si>
    <t>52216</t>
  </si>
  <si>
    <t>52232</t>
  </si>
  <si>
    <t>55103</t>
  </si>
  <si>
    <t>56291</t>
  </si>
  <si>
    <t>56292</t>
  </si>
  <si>
    <t>56299</t>
  </si>
  <si>
    <t>61101</t>
  </si>
  <si>
    <t>61109</t>
  </si>
  <si>
    <t>61201</t>
  </si>
  <si>
    <t>61202</t>
  </si>
  <si>
    <t>61209</t>
  </si>
  <si>
    <t>61301</t>
  </si>
  <si>
    <t>61302</t>
  </si>
  <si>
    <t>61303</t>
  </si>
  <si>
    <t>61901</t>
  </si>
  <si>
    <t>61909</t>
  </si>
  <si>
    <t>62021</t>
  </si>
  <si>
    <t>62022</t>
  </si>
  <si>
    <t>62031</t>
  </si>
  <si>
    <t>62032</t>
  </si>
  <si>
    <t>62091</t>
  </si>
  <si>
    <t>62092</t>
  </si>
  <si>
    <t>63111</t>
  </si>
  <si>
    <t>63112</t>
  </si>
  <si>
    <t>63991</t>
  </si>
  <si>
    <t>63999</t>
  </si>
  <si>
    <t>64193</t>
  </si>
  <si>
    <t>64911</t>
  </si>
  <si>
    <t>64912</t>
  </si>
  <si>
    <t>64922</t>
  </si>
  <si>
    <t>64991</t>
  </si>
  <si>
    <t>64992</t>
  </si>
  <si>
    <t>64999</t>
  </si>
  <si>
    <t>66111</t>
  </si>
  <si>
    <t>66112</t>
  </si>
  <si>
    <t>68201</t>
  </si>
  <si>
    <t>68202</t>
  </si>
  <si>
    <t>68203</t>
  </si>
  <si>
    <t>68321</t>
  </si>
  <si>
    <t>68322</t>
  </si>
  <si>
    <t>69201</t>
  </si>
  <si>
    <t>69202</t>
  </si>
  <si>
    <t>69203</t>
  </si>
  <si>
    <t>69204</t>
  </si>
  <si>
    <t>69205</t>
  </si>
  <si>
    <t>70101</t>
  </si>
  <si>
    <t>70109</t>
  </si>
  <si>
    <t>70221</t>
  </si>
  <si>
    <t>70222</t>
  </si>
  <si>
    <t>71111</t>
  </si>
  <si>
    <t>71112</t>
  </si>
  <si>
    <t>71125</t>
  </si>
  <si>
    <t>71126</t>
  </si>
  <si>
    <t>71203</t>
  </si>
  <si>
    <t>71204</t>
  </si>
  <si>
    <t>72191</t>
  </si>
  <si>
    <t>72192</t>
  </si>
  <si>
    <t>72193</t>
  </si>
  <si>
    <t>72194</t>
  </si>
  <si>
    <t>72195</t>
  </si>
  <si>
    <t>72199</t>
  </si>
  <si>
    <t>72201</t>
  </si>
  <si>
    <t>72202</t>
  </si>
  <si>
    <t>72203</t>
  </si>
  <si>
    <t>72204</t>
  </si>
  <si>
    <t>72209</t>
  </si>
  <si>
    <t>74902</t>
  </si>
  <si>
    <t>74903</t>
  </si>
  <si>
    <t>77338</t>
  </si>
  <si>
    <t>77339</t>
  </si>
  <si>
    <t>78301</t>
  </si>
  <si>
    <t>78302</t>
  </si>
  <si>
    <t>78303</t>
  </si>
  <si>
    <t>80101</t>
  </si>
  <si>
    <t>80102</t>
  </si>
  <si>
    <t>85592</t>
  </si>
  <si>
    <t>85601</t>
  </si>
  <si>
    <t>85609</t>
  </si>
  <si>
    <t>Выращивание маслосодержащих плодов</t>
  </si>
  <si>
    <t>Добыча  природного газа, кроме метана</t>
  </si>
  <si>
    <t>Добыча метана  из угольных месторождений</t>
  </si>
  <si>
    <t>Прочие виды переработки и консервирования фруктов и овощей</t>
  </si>
  <si>
    <t>Производство маргарина и аналогичных пищевых жиров</t>
  </si>
  <si>
    <t>Производство готовых пищевых продуктов</t>
  </si>
  <si>
    <t>Производство сидра и прочих плодовых вин</t>
  </si>
  <si>
    <t>Подготовка хлопчатобумажного волокна, хлопка-волокна</t>
  </si>
  <si>
    <t>Прядение хлопчатобумажного волокна, хлопка-волокна</t>
  </si>
  <si>
    <t>Производство прочей верхней одежды</t>
  </si>
  <si>
    <t>Производство гофрированной бумаги и картона</t>
  </si>
  <si>
    <t>Прочие виды печатного производства</t>
  </si>
  <si>
    <t>Производство ациклических и циклических углеводородов из углеводородного сырья</t>
  </si>
  <si>
    <t>Производство простых эфиров из углеводородного сырья</t>
  </si>
  <si>
    <t>Производство прочих основных органических химических веществ, не включенных в другие группировки</t>
  </si>
  <si>
    <t>Производство электронных элементов</t>
  </si>
  <si>
    <t>Производство электронных плат</t>
  </si>
  <si>
    <t>Производство электромонтажных устройств</t>
  </si>
  <si>
    <t>Обеспечение готовности электрической мощности к несению нагрузки, регулирование и резервирование электрической мощности</t>
  </si>
  <si>
    <t>Производство тепловой энергии тепловыми электростанциями</t>
  </si>
  <si>
    <t>Обработка и удаление опасных отходов</t>
  </si>
  <si>
    <t>Строительство нежилых зданий, за исключением стационарных торговых объектов категорий 1, 2</t>
  </si>
  <si>
    <t>Строительство стационарных торговых объектов категории 1</t>
  </si>
  <si>
    <t>Строительство стационарных торговых объектов категории 2</t>
  </si>
  <si>
    <t>Строительство дорог и автомагистралей</t>
  </si>
  <si>
    <t>Деятельность по организации строительства, реконструкции, ремонта, платного движения и содержания автомобильных дорог (участков) общего пользования международного и республиканского значения</t>
  </si>
  <si>
    <t>Строительство прочих инженерных сооружений, не включенных в другие группировки</t>
  </si>
  <si>
    <t>Разборка и снос зданий и сооружений</t>
  </si>
  <si>
    <t>Прочие отделочные работы</t>
  </si>
  <si>
    <t>Оптовая торговля напитками в магазинах, являющихся торговыми объектами, с торговой площадью более 2000 кв.м (2000 кв.м и выше), включая оптово-продовольственные распределительные центры</t>
  </si>
  <si>
    <t>Оптовая реализация фармацевтических и медицинских товаров в рамках гарантированного объема бесплатной медицинской помощи</t>
  </si>
  <si>
    <t>Оптовая торговля медицинской техникой и ортопедическими  изделиями</t>
  </si>
  <si>
    <t>Оптовая торговля редкими, редкоземельными и цветными металлами и их литьем</t>
  </si>
  <si>
    <t>Оптовая торговля широким ассортиментом товаров без какой-либо конкретизации в торговых объектах с торговой площадью более 2000 кв.м (2000 кв.м и выше), включая оптово-продовольственные распределительные центры</t>
  </si>
  <si>
    <t>Оптовая торговля оборудованием и материалами, бывшими в употреблении</t>
  </si>
  <si>
    <t>Прочая розничная торговля в неспециализированных магазинах, являющихся торговыми объектами, с торговой площадью более 2000 кв.м (2000 кв.м и выше)</t>
  </si>
  <si>
    <t>Розничная торговля фруктами и овощами в специализированных магазинах, являющихся  торговыми объектами, с торговой площадью более 2000 кв.м (2000 кв.м и выше)</t>
  </si>
  <si>
    <t>Розничная торговля домашней птицей, дичью и изделиями из них в специализированных магазинах, являющихся торговыми объектами, с торговой площадью более 2000 кв.м (2000 кв.м и выше)</t>
  </si>
  <si>
    <t>Прочая розничная торговля мясом и мясными продуктами в специализированных магазинах, являющихся торговыми объектами, с торговой площадью более 2000 кв.м (2000 кв.м и выше)</t>
  </si>
  <si>
    <t>Розничная торговля рыбой, ракообразными и моллюсками в специализированных магазинах, являющихся торговыми объектами, с торговой площадью более 2000 кв.м (2000 кв.м и выше)</t>
  </si>
  <si>
    <t>Розничная торговля хлебобулочными, мучными и сахаристыми кондитерскими изделиями в специализированных магазинах, являющихся  торговыми объектами, с торговой площадью более 2000 кв.м (2000 кв.м и выше)</t>
  </si>
  <si>
    <t>Розничная торговля напитками в специализированных магазинах, являющихся  торговыми объектами, с торговой площадью более 2000 кв.м (2000 кв.м и выше)</t>
  </si>
  <si>
    <t>Розничная торговля табачными изделиями в специализированных магазинах, являющихся  торговыми объектами, с торговой площадью более 2000 кв.м (2000 кв.м и выше)</t>
  </si>
  <si>
    <t>Розничная торговля компьютерами, периферийным оборудованием и программным обеспечением в специализированных магазинах, являющихся  торговыми объектами, с торговой площадью более 2000 кв.м (2000 кв.м и выше)</t>
  </si>
  <si>
    <t>Розничная торговля телекоммуникационным оборудованием в специализированных магазинах, являющихся торговыми объектами, с торговой площадью более 2000 кв.м (2000 кв.м и выше)</t>
  </si>
  <si>
    <t>Розничная торговля текстильными изделиями в специализированных магазинах, являющихся  торговыми объектами, с торговой площадью более 2000 кв.м (2000 кв.м и выше)</t>
  </si>
  <si>
    <t>Розничная торговля скобяными изделиями, лакокрасочными материалами и стеклом в специализированных магазинах, являющихся  торговыми объектами, с торговой площадью более 2000 кв.м (2000 кв.м и выше)</t>
  </si>
  <si>
    <t>Розничная торговля электрическими бытовыми приборами в специализированных магазинах, являющихся торговыми объектами, с торговой площадью более 2000 кв.м (2000 кв.м и выше)</t>
  </si>
  <si>
    <t>Розничная торговля мебелью в специализированных магазинах, являющихся торговыми объектами, с торговой площадью более 2000 кв.м (2000 кв.м и выше)</t>
  </si>
  <si>
    <t>Розничная торговля музыкальными инструментами и партитурами в специализированных магазинах, являющихся торговыми объектами, с торговой площадью более 2000 кв.м (2000 кв.м и выше)</t>
  </si>
  <si>
    <t>Розничная торговля книгами в специализированных магазинах, являющихся торговыми объектами, с торговой площадью более 2000 кв.м (2000 кв.м и выше)</t>
  </si>
  <si>
    <t>Розничная торговля аудио и видеозаписями в специализированных магазинах, являющихся  торговыми объектами, с торговой площадью более 2000 кв.м (2000 кв.м и выше)</t>
  </si>
  <si>
    <t>Розничная торговля спортивным оборудованием в специализированных магазинах, являющихся  торговыми объектами, с торговой площадью более 2000 кв.м (2000 кв.м и выше)</t>
  </si>
  <si>
    <t>Розничная торговля играми и игрушками в специализированных магазинах, являющихся  торговыми объектами, с торговой площадью более 2000 кв.м (2000 кв.м и выше)</t>
  </si>
  <si>
    <t>Розничная торговля трикотажными и чулочно-носочными изделиями в специализированных магазинах, являющихся торговыми объектами, с торговой площадью более 2000 кв.м (2000 кв.м и выше)</t>
  </si>
  <si>
    <t>Розничная торговля одеждой, кроме трикотажных и чулочно-носочных изделий, в специализированных магазинах, являющихся торговыми объектами, с торговой площадью более 2000 кв.м (2000 кв.м и выше)</t>
  </si>
  <si>
    <t>Розничная торговля обувью в специализированных магазинах, являющихся торговыми объектами, с торговой площадью более 2000 кв.м (2000 кв.м и выше)</t>
  </si>
  <si>
    <t>Розничная торговля кожаными изделиями в специализированных магазинах, являющихся  торговыми объектами, с торговой площадью более 2000 кв.м (2000 кв.м и выше)</t>
  </si>
  <si>
    <t>Розничная торговля фармацевтическими товарами в специализированных магазинах, являющихся  торговыми объектами, с торговой площадью более 2000 кв.м (2000 кв.м и выше)</t>
  </si>
  <si>
    <t>Розничная торговля медицинскими и ортопедическими товарами в специализированных магазинах, являющихся торговыми объектами, с торговой площадью более 2000 кв.м (2000 кв.м и выше)</t>
  </si>
  <si>
    <t>Розничная торговля цветами в специализированных магазинах, являющихся торговыми объектами, с торговой площадью более 2000 кв.м (2000 кв.м и выше)</t>
  </si>
  <si>
    <t>Розничная торговля семенами и удобрениями в специализированных магазинах, являющихся  торговыми объектами, с торговой площадью более 2000 кв.м (2000 кв.м и выше)</t>
  </si>
  <si>
    <t>Розничная торговля домашними животными и кормами для домашних животных в специализированных магазинах, являющихся  торговыми объектами, с торговой площадью более 2000 кв.м (2000 кв.м и выше)</t>
  </si>
  <si>
    <t>Розничная торговля фотографическим, оптическим и точным оборудованием в специализированных магазинах, являющихся торговыми объектами, с торговой площадью более 2000 кв.м (2000 кв.м и выше)</t>
  </si>
  <si>
    <t>Розничная торговля велосипедами в специализированных магазинах, являющихся  торговыми объектами, с торговой площадью более 2000 кв.м (2000 кв.м и выше)</t>
  </si>
  <si>
    <t>Прочая розничная торговля в специализированных магазинах, являющихся торговыми объектами, с торговой площадью более 2000 кв.м (2000 кв.м и выше)</t>
  </si>
  <si>
    <t>Розничная торговля подержанными товарами в  магазинах, являющихся торговыми объектами, с торговой площадью более 2000 кв.м (2000 кв.м и выше)</t>
  </si>
  <si>
    <t>Эксплуатация магистральных и иных трубопроводов, в том числе водоводов</t>
  </si>
  <si>
    <t>Деятельность аэропортов</t>
  </si>
  <si>
    <t>Предоставление гостиничных услуг с ресторанами для официальных мероприятий</t>
  </si>
  <si>
    <t>Прочие виды организации питания вне населенных пунктов</t>
  </si>
  <si>
    <t>Прочие виды организации питания в пассажирских поездах</t>
  </si>
  <si>
    <t>Проводная телекоммуникационная связь для государственных органов посредством единой транспортной среды</t>
  </si>
  <si>
    <t>Прочая проводная телекоммуникационная связь</t>
  </si>
  <si>
    <t>Беспроводная телекоммуникационная связь посредством единой транспортной среды</t>
  </si>
  <si>
    <t>Организация вещания теле-, радиопрограмм посредством сети национального оператора телерадиовещания</t>
  </si>
  <si>
    <t>Прочая беспроводная телекоммуникационная связь</t>
  </si>
  <si>
    <t>Деятельность в области спутниковых телекоммуникаций для государственных органов посредством единой транспортной среды</t>
  </si>
  <si>
    <t>Деятельность в области спутниковых телекоммуникаций для целей телерадиовещания</t>
  </si>
  <si>
    <t>Деятельность в области спутниковых телекоммуникаций для организации связи</t>
  </si>
  <si>
    <t>Деятельность по распространению телерадиопрограмм  посредством  сети Интернет</t>
  </si>
  <si>
    <t>Консультационные  и практические услуги в области информационных технологий</t>
  </si>
  <si>
    <t>Деятельность по управлению информационно-коммуникационной инфраструктурой  в рамках формирования и развития государственных электронных информационных ресурсов и систем</t>
  </si>
  <si>
    <t>Деятельность по управлению информационно-коммуникационным оборудованием</t>
  </si>
  <si>
    <t>Другие виды деятельности в области информационных технологий и информационных систем в рамках автоматизации функций государственных органов, учреждений и организаций</t>
  </si>
  <si>
    <t>Информационно-методологическое обеспечение с сопровождением информационных систем и баз данных</t>
  </si>
  <si>
    <t>Прочие виды деятельности, связанные с предоставлением компьютеризированных услуг телефонной связи</t>
  </si>
  <si>
    <t>Деятельность банков, за исключением, банка, являющегося национальным институтом развития, и его дочерней организации-лизингодателя</t>
  </si>
  <si>
    <t>Деятельность банка, являющегося национальным институтом развития, и его дочерней организации-лизингодателя</t>
  </si>
  <si>
    <t>Финансовый лизинг, кроме финансового лизинга медицинского оборудования и техники</t>
  </si>
  <si>
    <t>Финансовый лизинг медицинского оборудования и техники</t>
  </si>
  <si>
    <t>Финансово-экономические услуги, оказываемые субъектам индустриально-инновационной деятельности и агропромышленного комплекса</t>
  </si>
  <si>
    <t>Другие финансовые услуги, финансирование в различных отраслях экономики, инвестиционная деятельность</t>
  </si>
  <si>
    <t>Деятельность товарных бирж</t>
  </si>
  <si>
    <t>Деятельность, связанная с управлением финансовыми рынками</t>
  </si>
  <si>
    <t>Аренда и управление собственной недвижимостью</t>
  </si>
  <si>
    <t>Аренда (субаренда) и эксплуатация арендуемой недвижимости</t>
  </si>
  <si>
    <t>Аренда и эксплуатация торгового рынка</t>
  </si>
  <si>
    <t>Обеспечение мер при эксплуатаций «Эталонного центра»</t>
  </si>
  <si>
    <t>Деятельность в области бухгалтерского, налогового учета и казначейских операций для национального управляющего холдинга</t>
  </si>
  <si>
    <t>Деятельность головных компаний, связанная с реализацией государственной политики индустриально-инновационного развития</t>
  </si>
  <si>
    <t>Деятельность прочих головных компаний</t>
  </si>
  <si>
    <t>Консультативное сопровождение концессионных проектов и проектов государственно-частного партнерства</t>
  </si>
  <si>
    <t>Деятельность в области архитектуры для объектов атомной промышленности и атомной энергетики</t>
  </si>
  <si>
    <t xml:space="preserve">Деятельность в области архитектуры, за исключением объектов атомной промышленности и атомной энергетики  </t>
  </si>
  <si>
    <t>Деятельность в области инженерных изысканий и предоставление технических консультаций в этой области для объектов атомной промышленности и атомной энергетики</t>
  </si>
  <si>
    <t>Деятельность санитарно-эпидемиологических организаций</t>
  </si>
  <si>
    <t>Деятельность организаций санитарного просвещения</t>
  </si>
  <si>
    <t>Деятельность нефтеперерабатывающих заводов по осуществлению лабораторных испытаний и анализов</t>
  </si>
  <si>
    <t>Лабораторно-аналитические исследования в геологической отрасли</t>
  </si>
  <si>
    <t>Научные исследования и экспериментальные разработки в области проектирования, строительства, ремонта, содержания и диагностики автомобильных дорог и мостовых сооружений</t>
  </si>
  <si>
    <t>Научно-исследовательские, опытно-методические и опытно-конструкторские работы в геологической отрасли</t>
  </si>
  <si>
    <t>Научные исследования и разработки в области космической деятельности</t>
  </si>
  <si>
    <t>Исследования и экспериментальные разработки в области мирного использования атомной энергии</t>
  </si>
  <si>
    <t>Исследования и разработки в области противоинфекционных препаратов</t>
  </si>
  <si>
    <t>Прикладные исследования в области общественных и гуманитарных наук, направленных на развитие индустрии</t>
  </si>
  <si>
    <t>Исследования и экспериментальные разработки в области обороны и национальной безопасности</t>
  </si>
  <si>
    <t>Междисциплинарные исследования и разработки в области экономического, бюджетного и стратегического планирования</t>
  </si>
  <si>
    <t>Исследования и экспериментальные разработки в области общественных и гуманитарных наук, не включенные в другие группировки</t>
  </si>
  <si>
    <t>Аккредитация в области оценки соответствия</t>
  </si>
  <si>
    <t>Деятельность ведомственных служб, занимающихся инновационными технологиями (медицинские, образовательные, консультационные и др.)</t>
  </si>
  <si>
    <t>Аренда грузовых автомобилей</t>
  </si>
  <si>
    <t>Лизинг грузовых автомобилей</t>
  </si>
  <si>
    <t>Аренда компьютерного и периферийного оборудования для инфотелекоммуникационной системы</t>
  </si>
  <si>
    <t>Лизинг компьютерного и периферийного оборудования для инфотелекоммуникационной системы</t>
  </si>
  <si>
    <t>Аренда прочих офисных машин и оборудования</t>
  </si>
  <si>
    <t>Лизинг прочих офисных машин и оборудования</t>
  </si>
  <si>
    <t>Деятельность организаций, учрежденных национальными компаниями, по предоставлению технического и вспомогательного персонала для обслуживания стратегических объектов</t>
  </si>
  <si>
    <t>Деятельность по кадровому делопроизводству для национального управляющего холдинга</t>
  </si>
  <si>
    <t>Деятельность охранных организаций, учрежденных национальными компаниями</t>
  </si>
  <si>
    <t>Виды образования, предоставляемые национальными компаниями и их дочерними организациями</t>
  </si>
  <si>
    <t>Деятельность санаторно-курортных организаций</t>
  </si>
  <si>
    <t>Предоставление прочих индивидуальных услуг, не включенных в другие группировки</t>
  </si>
  <si>
    <t>Компьютерное программирование, консультации и другие сопутствующие услуги</t>
  </si>
  <si>
    <t>Деятельность информационных служб</t>
  </si>
  <si>
    <t>Приотритет</t>
  </si>
  <si>
    <t>Директор Департамента Андеррайтинга и Перестрахования</t>
  </si>
  <si>
    <t xml:space="preserve">  </t>
  </si>
  <si>
    <r>
      <t xml:space="preserve">СП RE </t>
    </r>
    <r>
      <rPr>
        <sz val="10"/>
        <rFont val="Calibri"/>
        <family val="2"/>
        <charset val="204"/>
      </rPr>
      <t>(брутто)</t>
    </r>
  </si>
  <si>
    <r>
      <t xml:space="preserve">СП RE </t>
    </r>
    <r>
      <rPr>
        <sz val="10"/>
        <rFont val="Calibri"/>
        <family val="2"/>
        <charset val="204"/>
      </rPr>
      <t>(нетто)</t>
    </r>
  </si>
  <si>
    <r>
      <t xml:space="preserve">СС RE </t>
    </r>
    <r>
      <rPr>
        <sz val="10"/>
        <rFont val="Calibri"/>
        <family val="2"/>
        <charset val="204"/>
      </rPr>
      <t>(нетто)</t>
    </r>
  </si>
  <si>
    <r>
      <t xml:space="preserve">СТ RE </t>
    </r>
    <r>
      <rPr>
        <sz val="10"/>
        <rFont val="Calibri"/>
        <family val="2"/>
        <charset val="204"/>
      </rPr>
      <t>(нетто)</t>
    </r>
  </si>
  <si>
    <t>Страховая премия с учетом скидки</t>
  </si>
  <si>
    <t xml:space="preserve">Размер скидки - </t>
  </si>
  <si>
    <t>Ограничение в скидке</t>
  </si>
  <si>
    <t>Снять ограничения</t>
  </si>
  <si>
    <t>Размер бонусов</t>
  </si>
  <si>
    <t>не выбран Регион</t>
  </si>
  <si>
    <t>Итого расходная часть</t>
  </si>
  <si>
    <t>Размер АВ Физ.лиц</t>
  </si>
  <si>
    <t>Размер АВ Юр.лиц</t>
  </si>
  <si>
    <t>доля в выплатах</t>
  </si>
  <si>
    <r>
      <t>СП</t>
    </r>
    <r>
      <rPr>
        <sz val="10"/>
        <rFont val="Calibri"/>
        <family val="2"/>
        <charset val="204"/>
      </rPr>
      <t>(нетто)</t>
    </r>
  </si>
  <si>
    <r>
      <t xml:space="preserve">СС </t>
    </r>
    <r>
      <rPr>
        <sz val="10"/>
        <rFont val="Calibri"/>
        <family val="2"/>
        <charset val="204"/>
      </rPr>
      <t>(нетто)</t>
    </r>
  </si>
  <si>
    <r>
      <t xml:space="preserve">СТ </t>
    </r>
    <r>
      <rPr>
        <sz val="10"/>
        <rFont val="Calibri"/>
        <family val="2"/>
        <charset val="204"/>
      </rPr>
      <t>(нетто)</t>
    </r>
  </si>
  <si>
    <t>Адм. Расходы</t>
  </si>
  <si>
    <t>Выбрать региональное подразделение</t>
  </si>
  <si>
    <t>Переменная часть</t>
  </si>
  <si>
    <t>Размер АВ пенсионер</t>
  </si>
  <si>
    <t>СС ХЛ в СУ</t>
  </si>
  <si>
    <t>Главный Андеррайтер</t>
  </si>
  <si>
    <t>Адылгазы А.Д.</t>
  </si>
  <si>
    <t>Серикова Ж.С.</t>
  </si>
  <si>
    <t>Алханова Д.Б.</t>
  </si>
  <si>
    <t>Мухатаева А.А.</t>
  </si>
  <si>
    <t>Признак аффилированности</t>
  </si>
  <si>
    <t>Член Андеррайтингового совета – Заместитель Председателя Правления Джексембаев А.З.</t>
  </si>
  <si>
    <t>Член Андеррайтингового совета – Управляющий Директор Боранбаева А.К.</t>
  </si>
  <si>
    <t>да</t>
  </si>
  <si>
    <t>нет</t>
  </si>
  <si>
    <t>Кайракпаева А.Г.</t>
  </si>
  <si>
    <t>/_________________________ /</t>
  </si>
  <si>
    <t>Халык - Life</t>
  </si>
  <si>
    <t>Номад - Life</t>
  </si>
  <si>
    <t>Евразия - Life</t>
  </si>
  <si>
    <t>Standard - Life</t>
  </si>
  <si>
    <t>Freedom Finance  - Life</t>
  </si>
  <si>
    <t>АО КСЖ "НОМАД - Life"</t>
  </si>
  <si>
    <t>АО КСЖ "Standard"</t>
  </si>
  <si>
    <t>АО КСЖ "Евразия"</t>
  </si>
  <si>
    <t>2 - транша</t>
  </si>
  <si>
    <t>3 - транша</t>
  </si>
  <si>
    <t>4 - транша</t>
  </si>
  <si>
    <t>5 - траншей</t>
  </si>
  <si>
    <t>6 - траншей</t>
  </si>
  <si>
    <t>7 - траншей</t>
  </si>
  <si>
    <t>8 - траншей</t>
  </si>
  <si>
    <t>9 - траншей</t>
  </si>
  <si>
    <t>10 - траншей</t>
  </si>
  <si>
    <t>11 - траншей</t>
  </si>
  <si>
    <t>12 - траншей</t>
  </si>
  <si>
    <t>СУ ХЛ в СС</t>
  </si>
  <si>
    <t>УК</t>
  </si>
  <si>
    <t>Скидка</t>
  </si>
  <si>
    <t>Маржа</t>
  </si>
  <si>
    <t>СП Нетто</t>
  </si>
  <si>
    <t>Адм Расходы</t>
  </si>
  <si>
    <t xml:space="preserve">Мотивация </t>
  </si>
  <si>
    <t>АО ЭСК «KazakhExport»</t>
  </si>
  <si>
    <t>доля ХЛ</t>
  </si>
  <si>
    <r>
      <t xml:space="preserve">СП ХЛ </t>
    </r>
    <r>
      <rPr>
        <sz val="10"/>
        <rFont val="Calibri"/>
        <family val="2"/>
        <charset val="204"/>
      </rPr>
      <t>(нетто)</t>
    </r>
  </si>
  <si>
    <r>
      <t xml:space="preserve">СС ХЛ </t>
    </r>
    <r>
      <rPr>
        <sz val="10"/>
        <rFont val="Calibri"/>
        <family val="2"/>
        <charset val="204"/>
      </rPr>
      <t>(нетто)</t>
    </r>
  </si>
  <si>
    <r>
      <t xml:space="preserve">СТ ХЛ </t>
    </r>
    <r>
      <rPr>
        <sz val="10"/>
        <rFont val="Calibri"/>
        <family val="2"/>
        <charset val="204"/>
      </rPr>
      <t>(нетто)</t>
    </r>
  </si>
  <si>
    <t>СУ ХЛ в СП</t>
  </si>
  <si>
    <t>Доля Перестрахователя</t>
  </si>
  <si>
    <t>г. Атырау</t>
  </si>
  <si>
    <t>г. Актобе</t>
  </si>
  <si>
    <t>г. Актау</t>
  </si>
  <si>
    <t>г. Уральск</t>
  </si>
  <si>
    <t>г. Шымкент</t>
  </si>
  <si>
    <t>г. Кызылорда</t>
  </si>
  <si>
    <t>г. Семей</t>
  </si>
  <si>
    <t xml:space="preserve">г. Тараз </t>
  </si>
  <si>
    <t xml:space="preserve">г. Талдыкорган </t>
  </si>
  <si>
    <t>г. Петропавловск</t>
  </si>
  <si>
    <t>г. Кокшетау</t>
  </si>
  <si>
    <t>г. Туркестан</t>
  </si>
  <si>
    <t>Перестрахователь</t>
  </si>
  <si>
    <t>АО КСЖ «ГАК»</t>
  </si>
  <si>
    <t>Мотивация</t>
  </si>
  <si>
    <t>Нет перестрахователя</t>
  </si>
  <si>
    <t>Председатель Андеррайтингового совета – Председатель Правления Жубаниязова Ж.А.</t>
  </si>
  <si>
    <t>07103</t>
  </si>
  <si>
    <t>11021</t>
  </si>
  <si>
    <t>11022</t>
  </si>
  <si>
    <t>23630</t>
  </si>
  <si>
    <t>26517</t>
  </si>
  <si>
    <t>28498</t>
  </si>
  <si>
    <t>35115</t>
  </si>
  <si>
    <t>35119</t>
  </si>
  <si>
    <t>35122</t>
  </si>
  <si>
    <t>35123</t>
  </si>
  <si>
    <t>35306</t>
  </si>
  <si>
    <t>45201</t>
  </si>
  <si>
    <t>45202</t>
  </si>
  <si>
    <t>46213</t>
  </si>
  <si>
    <t>47224</t>
  </si>
  <si>
    <t>47303</t>
  </si>
  <si>
    <t>52104</t>
  </si>
  <si>
    <t>52105</t>
  </si>
  <si>
    <t>55104</t>
  </si>
  <si>
    <t>55301</t>
  </si>
  <si>
    <t>55302</t>
  </si>
  <si>
    <t>55901</t>
  </si>
  <si>
    <t>55902</t>
  </si>
  <si>
    <t>55909</t>
  </si>
  <si>
    <t>56101</t>
  </si>
  <si>
    <t>56102</t>
  </si>
  <si>
    <t>62099</t>
  </si>
  <si>
    <t>66113</t>
  </si>
  <si>
    <t>66121</t>
  </si>
  <si>
    <t>66122</t>
  </si>
  <si>
    <t>66301</t>
  </si>
  <si>
    <t>66302</t>
  </si>
  <si>
    <t>71127</t>
  </si>
  <si>
    <t>82911</t>
  </si>
  <si>
    <t>82912</t>
  </si>
  <si>
    <t>85421</t>
  </si>
  <si>
    <t>85422</t>
  </si>
  <si>
    <t>Выращивание сахарной свеклы и ее семян</t>
  </si>
  <si>
    <t>Выращивание прядильных культур и их семян</t>
  </si>
  <si>
    <t>Выращивание прочих одно- или двухлетних культур, не включенных в другие группировки</t>
  </si>
  <si>
    <t>Выращивание тропических и субтропических плодов</t>
  </si>
  <si>
    <t>Выращивание цитрусовых плодов</t>
  </si>
  <si>
    <t>Выращивание прочих плодов, ягод и орехов</t>
  </si>
  <si>
    <t>Выращивание специй, пряностей, лекарственных и используемых в парфюмерии растений</t>
  </si>
  <si>
    <t>Воспроизводство растений</t>
  </si>
  <si>
    <t>Разведение крупного рогатого скота молочного направления</t>
  </si>
  <si>
    <t>Разведение прочего крупного рогатого скота и буйволов</t>
  </si>
  <si>
    <t>Разведение верблюдов и прочих животных семейства верблюжьих</t>
  </si>
  <si>
    <t>Разведение свиней</t>
  </si>
  <si>
    <t>Производство смешанное, мясояичное</t>
  </si>
  <si>
    <t>Деятельность, способствующая растениеводству, кроме эксплуатации оросительных систем</t>
  </si>
  <si>
    <t>Деятельность, способствующая животноводству</t>
  </si>
  <si>
    <t>Деятельность по обработке урожая</t>
  </si>
  <si>
    <t>Деятельность по обработке семян для посадки</t>
  </si>
  <si>
    <t>Сбор дикорастущей недревесной продукции</t>
  </si>
  <si>
    <t>Услуги, связанные с лесоводство и лесозаготовками</t>
  </si>
  <si>
    <t>Морское рыбоводство</t>
  </si>
  <si>
    <t>Пресноводное рыбоводство</t>
  </si>
  <si>
    <t>Добыча железных руд подземным способом</t>
  </si>
  <si>
    <t>Добыча железных руд открытым способом</t>
  </si>
  <si>
    <t>Обогащение и агломерация железных руд</t>
  </si>
  <si>
    <t>Добыча и обогащение алюминийсодержащего сырья</t>
  </si>
  <si>
    <t>Добыча и обогащение титаномагниевого сырья (руды)</t>
  </si>
  <si>
    <t>Добыча и обогащение прочих металлических руд, не включенных в другие группировки</t>
  </si>
  <si>
    <t>Добыча отделочного и строительного камня</t>
  </si>
  <si>
    <t>Предоставление услуг, способствующих добыче нефти и природного газа</t>
  </si>
  <si>
    <t>Предоставление услуг, способствующих добыче других полезных ископаемых</t>
  </si>
  <si>
    <t>Переработка и консервирование мяса сельскохозяйственной птицы</t>
  </si>
  <si>
    <t>Производство продуктов из мяса и мяса сельскохозяйственной птицы</t>
  </si>
  <si>
    <t>Производство хлебобулочных и мучных кондитерских изделий недлительного хранения</t>
  </si>
  <si>
    <t>Производство готовых кормов для сельскохозяйственных животных</t>
  </si>
  <si>
    <t>Производство вина из винограда собственного производства</t>
  </si>
  <si>
    <t>Производство вина из винограда несобственного производства</t>
  </si>
  <si>
    <t>Производство безалкогольных напитков, минеральных вод и других вод в бутылках</t>
  </si>
  <si>
    <t>Производство изделий из табака</t>
  </si>
  <si>
    <t>Производство  и обработка вязаного и трикотажного полотна</t>
  </si>
  <si>
    <t>Производство веревок, канатов, бечевок, шпагата</t>
  </si>
  <si>
    <t xml:space="preserve">Производство сетей и изделий из веревок </t>
  </si>
  <si>
    <t>Производство нетканых текстильных изделий, кроме одежды</t>
  </si>
  <si>
    <t>Производство прочих текстильных изделий технического и производственного назначения</t>
  </si>
  <si>
    <t>Производство других текстильных изделий, не включенных в другие группировки</t>
  </si>
  <si>
    <t>Производство прочих видов одежды и аксессуаров, не включенных в другие группировки</t>
  </si>
  <si>
    <t>Производство вязаных и трикотажных чулочно-носочных  изделий</t>
  </si>
  <si>
    <t>Производство прочей вязаной и трикотажной одежды</t>
  </si>
  <si>
    <t>Выделка и крашение меха</t>
  </si>
  <si>
    <t>Производство дорожных принадлежностей и аналогичных изделий</t>
  </si>
  <si>
    <t>Распиловка и строгание древесины</t>
  </si>
  <si>
    <t>Производство шпона, фанеры, плит и панелей из древесины</t>
  </si>
  <si>
    <t>Производство деревянных изделий для строительства</t>
  </si>
  <si>
    <t>Производство деревянных контейнерных, цельноперевозных и сборно-разборных зданий и помещений</t>
  </si>
  <si>
    <t>Деятельность по подготовке материалов к печати и рапространению</t>
  </si>
  <si>
    <t>Брошюровочно-переплетная, отделочная деятельность и сопутствующие услуги</t>
  </si>
  <si>
    <t>Агломерация и производство брикетов из каменного угля</t>
  </si>
  <si>
    <t>Агломерация и производство брикетов из лигнита</t>
  </si>
  <si>
    <t>Производство азотосодержащих соединений</t>
  </si>
  <si>
    <t>Производство пластмасс в первичных формах, кроме полимеров из углеводородного сырья</t>
  </si>
  <si>
    <t>Производство полимеров в первичных формах из углеводородного сырья</t>
  </si>
  <si>
    <t>Производство синтетического каучука в первичных формах</t>
  </si>
  <si>
    <t>Производство красок, лаков, эмалей и минеральных пигментов для них</t>
  </si>
  <si>
    <t>Производство взрывчатых веществ и прочих пиротехнических изделий</t>
  </si>
  <si>
    <t>Производство технического углерода (сажи), углеродных нанотрубок, нановолокон и других углеродных наноматериалов</t>
  </si>
  <si>
    <t>Производство резиновых шин, покрышек и камер</t>
  </si>
  <si>
    <t>Производство пластмассовых плит, листов, труб и профилей</t>
  </si>
  <si>
    <t>Производство пластмассовых упаковок для товаров</t>
  </si>
  <si>
    <t>Производство стеклянных изделий, не включенных в другие группировки</t>
  </si>
  <si>
    <t>Производство керамических санитарно-технических изделий</t>
  </si>
  <si>
    <t>Производство керамических электрических изоляторов и изолирующей арматуры</t>
  </si>
  <si>
    <t>Производство цемента</t>
  </si>
  <si>
    <t>Производство строительного гипса</t>
  </si>
  <si>
    <t>Производство строительных растворов</t>
  </si>
  <si>
    <t>Производство изделий из битума и аналогичных материалов</t>
  </si>
  <si>
    <t>Производство труб, трубок, полых профилей, фитингов из стали</t>
  </si>
  <si>
    <t>Холодная штамповка или гибка</t>
  </si>
  <si>
    <t>Производство проволоки путем холодного волочения</t>
  </si>
  <si>
    <t>Производство титана, порошка из титана, магния, вольфрама и молибдена</t>
  </si>
  <si>
    <t>Производство редких, редкоземельных металлов и полупроводниковых материалов</t>
  </si>
  <si>
    <t>Литье чугуна, кроме производства труб</t>
  </si>
  <si>
    <t>Производство готовых металлических изделий или полуфабрикатов путем ковки, прессования, штамповки и профилирования</t>
  </si>
  <si>
    <t>Основные технологические процессы машиностроения</t>
  </si>
  <si>
    <t>Производство ножевых изделий</t>
  </si>
  <si>
    <t>Производство сельскохозяйственного и садово-огородного инвентаря</t>
  </si>
  <si>
    <t>Производство крепежных и резьбовых изделий</t>
  </si>
  <si>
    <t>Производство металлического санитарно-технического оборудования</t>
  </si>
  <si>
    <t>Производство хозяйственной посуды и кухонного инвентаря из металла</t>
  </si>
  <si>
    <t>Производство электронной бытовой техники</t>
  </si>
  <si>
    <t>Производство оптических и оптико-механических приборов и оборудования</t>
  </si>
  <si>
    <t>Производство оборудования для систем позиционирования и мониторинга ответственных сооружений</t>
  </si>
  <si>
    <t>Производство магнитных и оптических носителей информации</t>
  </si>
  <si>
    <t xml:space="preserve">Производство электродвигателей, генераторов и трансформаторов </t>
  </si>
  <si>
    <t xml:space="preserve">Производство электрораспределительной и регулирующей аппаратуры </t>
  </si>
  <si>
    <t>Производство волоконно-оптических кабелей</t>
  </si>
  <si>
    <t>Производство прочих электрических проводов и кабелей</t>
  </si>
  <si>
    <t>Производство электрических бытовых приборов, кроме холодильников и морозильников</t>
  </si>
  <si>
    <t>Производство неэлектрических бытовых приборов</t>
  </si>
  <si>
    <t>Производство электрического сигнального оборудования</t>
  </si>
  <si>
    <t>Производство прочего электрического оборудования, не включенного в другие группировки</t>
  </si>
  <si>
    <t>Производство гидравлического и пневматического оборудования</t>
  </si>
  <si>
    <t>Производство прочих кранов, клапанов и вентилей</t>
  </si>
  <si>
    <t>Производство зубчатых передач, элементов зубчатых передач и приводов</t>
  </si>
  <si>
    <t>Производство прочего подъемно-транспортного оборудования</t>
  </si>
  <si>
    <t>Производство ручных механизированных  инструментов</t>
  </si>
  <si>
    <t>Производство весоизмерительного оборудования (кроме высокоточного лабораторного оборудования)</t>
  </si>
  <si>
    <t>Производство оборудования для фильтрования и очистки</t>
  </si>
  <si>
    <t xml:space="preserve">Производство сельскохозяйственных и лесохозяйственных тракторов </t>
  </si>
  <si>
    <t>Производство прочих станков, не включенных в другие группировки</t>
  </si>
  <si>
    <t>Производство машин и оборудования  для металлургии</t>
  </si>
  <si>
    <t xml:space="preserve">Производство  машин и оборудования для производства и переработки продуктов питания, напитков и табачных изделий  </t>
  </si>
  <si>
    <t xml:space="preserve">Производство швейных машин </t>
  </si>
  <si>
    <t>Производство машин и оборудования для обработки пластмасс и резины</t>
  </si>
  <si>
    <t>Производство автомобилей, кроме двигателей для автомобилей</t>
  </si>
  <si>
    <t>Производство электрического и электронного оборудования для автомобилей</t>
  </si>
  <si>
    <t>Производство прочих частей и принадлежностей автомобилей</t>
  </si>
  <si>
    <t>Строительство судов и плавучих средств</t>
  </si>
  <si>
    <t>Производство железнодорожных локомотивов и подвижного состава</t>
  </si>
  <si>
    <t>Производство воздушных летательных аппаратов</t>
  </si>
  <si>
    <t>Производство военных боевых транспортных средств</t>
  </si>
  <si>
    <t>Производство мебели для офисов и предприятий торговли, кроме стульев и другой мебели для сидения</t>
  </si>
  <si>
    <t>Производство ювелирных и аналогичных изделий</t>
  </si>
  <si>
    <t xml:space="preserve">Производство музыкальных инструментов </t>
  </si>
  <si>
    <t>Ремонт огнестрельного оружия и артиллерийских орудий</t>
  </si>
  <si>
    <t>Ремонт и техническое обслуживание электродвигателей, генераторов и трансформаторов</t>
  </si>
  <si>
    <t>Ремонт и техническое обслуживание прочего электрооборудования, не включенного в другие группировки</t>
  </si>
  <si>
    <t>Ремонт и техническое обслуживание судов</t>
  </si>
  <si>
    <t>Ремонт и техническое обслуживание воздушных и космических летательных аппаратов</t>
  </si>
  <si>
    <t>Монтаж, установка промышленных машин и оборудования</t>
  </si>
  <si>
    <t>Производство электроэнергии ветровыми электростанциями</t>
  </si>
  <si>
    <t>Производство электроэнергии солнечными электростанциями</t>
  </si>
  <si>
    <t>Техническая диспетчеризация отпуска в сеть и потребления электрической энергии, организация балансирования производства-потребления электрической энергии</t>
  </si>
  <si>
    <t>Эксплуатационное обслуживание оборудования Национальной электрической сети</t>
  </si>
  <si>
    <t xml:space="preserve">Продажа электроэнергии </t>
  </si>
  <si>
    <t>Передача тепловой энергии</t>
  </si>
  <si>
    <t>Распределение тепловой энергии</t>
  </si>
  <si>
    <t>Сбор и обработка сточных вод</t>
  </si>
  <si>
    <t>Разборка машин и оборудования, не подлежащих восстановлению</t>
  </si>
  <si>
    <t>Переработка неметаллических отходов</t>
  </si>
  <si>
    <t>Деятельность по ликвидации загрязнений и прочие услуги в области удаления отходов</t>
  </si>
  <si>
    <t>Строительство прочих трубопроводов</t>
  </si>
  <si>
    <t>Строительство линий электропередач и телекоммуникаций</t>
  </si>
  <si>
    <t>Электромонтажные работы по прокладке  телекоммуникационных, компьютерных и телевизионных сетей</t>
  </si>
  <si>
    <t>Прочие электромонтажные работы</t>
  </si>
  <si>
    <t>Прочие строительно-монтажные работы, не включенные в другие группировки</t>
  </si>
  <si>
    <t>Покрытие полов и облицовка стен</t>
  </si>
  <si>
    <t>Гидроизоляционные работы</t>
  </si>
  <si>
    <t>Прочие строительные работы, требующие специальной квалификации</t>
  </si>
  <si>
    <t>Оптовая торговля автомобилями и легкими автотранспортными средствами</t>
  </si>
  <si>
    <t>Розничная торговля автомобилями и легкими автотранспортными средствами в торговых объектах с торговой площадью менее 2000 кв.м</t>
  </si>
  <si>
    <t>Розничная торговля автомобилями и легкими автотранспортными средствами в торговых объектах с торговой площадью более 2000 кв.м (2000 кв.м и выше)</t>
  </si>
  <si>
    <t>Оптовая торговля прочими автотранспортными средствами</t>
  </si>
  <si>
    <t>Розничная торговля прочими автотранспортными средствами в торговых объектах с торговой площадью менее 2000 кв.м</t>
  </si>
  <si>
    <t>Розничная торговля прочими автотранспортными средствами в торговых объектах с торговой площадью более 2000 кв.м (2000 кв.м и выше)</t>
  </si>
  <si>
    <t>Техническое обслуживание и ремонт автомобилей, за исключением произведенных станциями технического обслуживания, находящимися на придорожной полосе</t>
  </si>
  <si>
    <t>Техническое обслуживание и ремонт автомобилей станциями технического обслуживания, находящимися на придорожной полосе</t>
  </si>
  <si>
    <t xml:space="preserve">Оптовая торговля автомобильными деталями, узлами и  принадлежностями </t>
  </si>
  <si>
    <t>Розничная торговля автомобильными деталями, узлами и  принадлежностями в торговых объектах с торговой площадью менее 2000 кв.м</t>
  </si>
  <si>
    <t>Розничная торговля автомобильными деталями, узлами и  принадлежностями  в торговых объектах с торговой площадью более 2000 кв.м (2000 кв.м и выше)</t>
  </si>
  <si>
    <t>Оптовая торговля мотоциклами, мотороллерами, деталями и принадлежностями к ним</t>
  </si>
  <si>
    <t>Розничная торговля мотоциклами, мотороллерами, деталями и принадлежностями к ним</t>
  </si>
  <si>
    <t>Деятельность агентов по оптовой  торговле сельскохозяйственным сырьем, живыми животными, текстильным сырьем и полуфабрикатами</t>
  </si>
  <si>
    <t>Деятельность агентов по оптовой торговле топливом, рудами, металлами и химическими веществами</t>
  </si>
  <si>
    <t>Деятельность агентов по оптовой торговле древесиной и строительными материалами</t>
  </si>
  <si>
    <t>Деятельность агентов по оптовой  торговле машинами, оборудованием, судами и летательными аппаратами</t>
  </si>
  <si>
    <t>Деятельность агентов по оптовой торговле мебелью, бытовыми товарами, скобяными и прочими металлическими изделиями</t>
  </si>
  <si>
    <t>Деятельность агентов по оптовой торговле текстильными изделиями, одеждой, обувью, изделиями из кожи и меха</t>
  </si>
  <si>
    <t>Деятельность агентов по оптовой торговле пищевыми продуктами, напитками и табачными изделиями</t>
  </si>
  <si>
    <t>Деятельность агентов, специализирующихся на оптовой торговле отдельными видами товаров или группами товаров, не включенными в другие группировки</t>
  </si>
  <si>
    <t>Деятельность агентов по оптовой торговле товарами широкого ассортимента</t>
  </si>
  <si>
    <t>Оптовая торговля масличными культурами</t>
  </si>
  <si>
    <t>Оптовая торговля напитками в магазинах, являющихся торговыми объектами, с торговой площадью менее 2000 кв.м</t>
  </si>
  <si>
    <t>Оптовая торговля кофе, чаем, какао и специями</t>
  </si>
  <si>
    <t>Оптовая торговля текстильными изделиями</t>
  </si>
  <si>
    <t>Оптовая торговля бытовыми электротоварами</t>
  </si>
  <si>
    <t>Оптовая торговля радио- и телевизионным оборудованием</t>
  </si>
  <si>
    <t>Оптовая торговля изделиями из керамики и стекла, чистящими средствами</t>
  </si>
  <si>
    <t>Оптовая торговля парфюмерными и косметическими средствами</t>
  </si>
  <si>
    <t>Оптовая торговля фармацевтическими товарами, кроме торговли медицинской техникой и ортопедическими изделиями</t>
  </si>
  <si>
    <t>Оптовая торговля часами и ювелирными изделиями</t>
  </si>
  <si>
    <t>Оптовая торговля канцелярскими принадлежностями</t>
  </si>
  <si>
    <t xml:space="preserve">Оптовая торговля музыкальными инструментами </t>
  </si>
  <si>
    <t>Оптовая торговля прочими непродовольственными товарами потребительского назначения, не включенными в другие группировки</t>
  </si>
  <si>
    <t xml:space="preserve">Оптовая торговля электронным и телекоммуникационным оборудованием и их частями </t>
  </si>
  <si>
    <t>Оптовая торговля сельскохозяйственной техникой, оборудованием, деталями и принадлежностями к ним</t>
  </si>
  <si>
    <t>Оптовая торговля  станками</t>
  </si>
  <si>
    <t>Оптовая торговля машинами и оборудованием для горнодобывающей промышленности и  строительства</t>
  </si>
  <si>
    <t>Оптовая торговля машинами и оборудованием для текстильной промышленности и швейными и вязальными машинами</t>
  </si>
  <si>
    <t>Оптовая торговля прочими офисными машинами и оборудованием</t>
  </si>
  <si>
    <t>Оптовая торговля прочими машинами и оборудованием</t>
  </si>
  <si>
    <t xml:space="preserve">Оптовая торговля листовым стеклом </t>
  </si>
  <si>
    <t>Оптовая торговля санитарно-техническим оборудованием</t>
  </si>
  <si>
    <t>Оптовая торговля скобяными изделиями, водопроводным и отопительным оборудованием и  инвентарем</t>
  </si>
  <si>
    <t>Оптовая торговля пластмассами в первичных формах и синтетическим каучуком</t>
  </si>
  <si>
    <t xml:space="preserve">Розничная торговля преимущественно продуктами питания, напитками и табачными изделиями в неспециализированных магазинах, являющихся торговыми объектами, с торговой площадью менее 2000 кв.м </t>
  </si>
  <si>
    <t>Розничная торговля преимущественно продуктами питания,  напитками и табачными изделиями, в неспециализированных магазинах, являющихся торговыми объектами, с торговой площадью более 2000 кв.м (2000 кв.м и выше)</t>
  </si>
  <si>
    <t xml:space="preserve">Прочая розничная торговля в неспециализированных магазинах, являющихся торговыми объектами, с торговой площадью менее 2000 кв.м </t>
  </si>
  <si>
    <t xml:space="preserve">Розничная торговля фруктами и овощами в специализированных магазинах, являющихся торговыми объектами, с торговой площадью менее 2000 кв.м </t>
  </si>
  <si>
    <t xml:space="preserve">Розничная торговля домашней птицей, дичью и изделиями из них в специализированных магазинах, являющихся торговыми объектами, с торговой площадью менее 2000 кв.м </t>
  </si>
  <si>
    <t xml:space="preserve">Прочая розничная торговля мясом и мясными продуктами в специализированных магазинах, являющихся торговыми объектами, с торговой площадью менее 2000 кв.м </t>
  </si>
  <si>
    <t xml:space="preserve">Розничная торговля рыбой, ракообразными и моллюсками в специализированных магазинах, являющихся торговыми объектами, с торговой площадью менее 2000 кв.м </t>
  </si>
  <si>
    <t xml:space="preserve">Розничная торговля хлебобулочными, мучными и сахаристыми кондитерскими изделиями в специализированных магазинах, являющихся торговыми объектами, с торговой площадью менее 2000 кв.м </t>
  </si>
  <si>
    <t xml:space="preserve">Розничная торговля напитками в специализированных магазинах, являющихся торговыми объектами, с торговой площадью менее 2000 кв.м </t>
  </si>
  <si>
    <t xml:space="preserve">Розничная торговля табачными изделиями в специализированных магазинах, являющихся торговыми объектами, с торговой площадью менее 2000 кв.м </t>
  </si>
  <si>
    <t xml:space="preserve">Прочая розничная торговля  продуктами питания в специализированных магазинах, являющихся торговыми объектами, с торговой площадью менее 2000 кв.м </t>
  </si>
  <si>
    <t>Прочая розничная торговля продуктами питания в специализированных магазинах, являющихся торговыми объектами, с торговой площадью более 2000 кв.м (2000 кв.м и выше)</t>
  </si>
  <si>
    <t>Розничная торговля моторным топливом в специализированных магазинах, за исключением находящихся на придорожной полосе</t>
  </si>
  <si>
    <t>Розничная торговля смазочными материалами в специализированных магазинах</t>
  </si>
  <si>
    <t>Розничная торговля моторным топливом в специализированных магазинах, находящихся на придорожной полосе</t>
  </si>
  <si>
    <t xml:space="preserve">Розничная торговля компьютерами, периферийным оборудованием и программным обеспечением в специализированных магазинах, являющихся торговыми объектами, с торговой площадью менее 2000 кв.м </t>
  </si>
  <si>
    <t xml:space="preserve">Розничная торговля телекоммуникационным оборудованием в специализированных магазинах, являющихся торговыми объектами, с торговой площадью менее 2000 кв.м </t>
  </si>
  <si>
    <t xml:space="preserve">Розничная торговля аудио- и видеоаппаратурой в специализированных магазинах, являющихся торговыми объектами, с торговой площадью менее 2000 кв.м </t>
  </si>
  <si>
    <t>Розничная торговля аудио- и видеоаппаратурой в специализированных магазинах, являющихся  торговыми объектами, с торговой площадью более 2000 кв.м (2000 кв.м и выше)</t>
  </si>
  <si>
    <t xml:space="preserve">Розничная торговля текстильными изделиями в специализированных магазинах, являющихся торговыми объектами, с торговой площадью менее 2000 кв.м </t>
  </si>
  <si>
    <t xml:space="preserve">Розничная торговля скобяными изделиями, лакокрасочными материалами и стеклом в специализированных магазинах, являющихся торговыми объектами, с торговой площадью менее 2000 кв.м </t>
  </si>
  <si>
    <t xml:space="preserve">Розничная торговля коврами, ковровыми изделиями, настенными и напольными покрытиями в специализированных магазинах, являющихся торговыми объектами, с торговой площадью менее 2000 кв.м </t>
  </si>
  <si>
    <t xml:space="preserve">Розничная торговля коврами, ковровыми изделиями, настенными и напольными покрытиями в специализированных магазинах, являющихся  торговыми объектами, с торговой площадью более 2000 кв.м (2000 кв.м и выше) </t>
  </si>
  <si>
    <t xml:space="preserve">Розничная торговля электрическими бытовыми приборами в специализированных магазинах, являющихся торговыми объектами, с торговой площадью менее 2000 кв.м  </t>
  </si>
  <si>
    <t>Розничная торговля мебелью в специализированных магазинах, являющихся торговыми объектами, с торговой площадью менее 2000 кв.м</t>
  </si>
  <si>
    <t>Розничная торговля музыкальными инструментами и партитурами в специализированных магазинах, являющихся торговыми объектами, с торговой площадью менее 2000 кв.м</t>
  </si>
  <si>
    <t>Розничная торговля осветительными приборами и бытовыми товарами, не включенными в другие группировки, в специализированных магазинах, являющихся торговыми объектами, с торговой площадью более 2000 кв.м (2000 кв.м и выше)</t>
  </si>
  <si>
    <t>Розничная торговля осветительными приборами и бытовыми товарами, не включенными в другие группировки, в специализированных магазинах, являющихся торговыми объектами, с торговой площадью менее 2000 кв.м</t>
  </si>
  <si>
    <t>Розничная торговля книгами в специализированных магазинах, являющихся торговыми объектами, с торговой площадью менее 2000 кв.м</t>
  </si>
  <si>
    <t>Розничная торговля газетами, журналами и канцелярскими товарами в специализированных магазинах, являющихся торговыми объектами, с торговой площадью менее 2000 кв.м</t>
  </si>
  <si>
    <t>Розничная торговля газетами, журналами и канцелярскими товарами в специализированных магазинах, являющихся торговыми объектами, с торговой площадью более 2000 кв.м (2000 кв.м и выше)</t>
  </si>
  <si>
    <t>Розничная торговля аудио и видеозаписями в специализированных магазинах, являющихся торговыми объектами, с торговой площадью менее 2000 кв.м</t>
  </si>
  <si>
    <t>Розничная торговля спортивным оборудованием в специализированных магазинах, являющихся торговыми объектами, с торговой площадью менее 2000 кв.м</t>
  </si>
  <si>
    <t>Розничная торговля играми и игрушками в специализированных магазинах, являющихся торговыми объектами, с торговой площадью менее 2000 кв.м</t>
  </si>
  <si>
    <t>Розничная торговля трикотажными и чулочно-носочными изделиями в специализированных магазинах, являющихся торговыми объектами, с торговой площадью менее 2000 кв.м</t>
  </si>
  <si>
    <t>Розничная торговля одеждой, кроме трикотажных и чулочно-носочных изделий, в специализированных магазинах, являющихся торговыми объектами, с торговой площадью менее 2000 кв.м</t>
  </si>
  <si>
    <t>Розничная торговля обувью в специализированных магазинах, являющихся торговыми объектами, с торговой площадью менее 2000 кв.м</t>
  </si>
  <si>
    <t>Розничная торговля кожаными изделиями в специализированных магазинах, являющихся торговыми объектами, с торговой площадью менее 2000 кв.м</t>
  </si>
  <si>
    <t>Розничная торговля фармацевтическими товарами в специализированных магазинах, являющихся торговыми объектами, с торговой площадью менее 2000 кв.м</t>
  </si>
  <si>
    <t>Розничная торговля медицинскими и ортопедическими товарами в специализированных магазинах, являющихся торговыми объектами, с торговой площадью менее 2000 кв.м</t>
  </si>
  <si>
    <t>Розничная торговля косметическими товарами и туалетными принадлежностями в специализированных магазинах, являющихся торговыми объектами, с торговой площадью менее 2000 кв.м</t>
  </si>
  <si>
    <t>Розничная торговля косметическими товарами и туалетными принадлежностями в специализированных магазинах, являющихся торговыми объектами, с торговой площадью более 2000 кв.м (2000 кв.м и выше)</t>
  </si>
  <si>
    <t>Розничная торговля цветами в специализированных магазинах, являющихся торговыми объектами, с торговой площадью менее 2000 кв.м</t>
  </si>
  <si>
    <t>Розничная торговля семенами и удобрениями в специализированных магазинах, являющихся торговыми объектами, с торговой площадью менее 2000 кв.м</t>
  </si>
  <si>
    <t>Розничная торговля домашними животными и кормами для домашних животных в специализированных магазинах, являющихся торговыми объектами, с торговой площадью менее 2000 кв.м</t>
  </si>
  <si>
    <t>Розничная торговля часами и ювелирными изделиями в специализированных магазинах, являющихся торговыми объектами, с торговой площадью менее 2000 кв.м</t>
  </si>
  <si>
    <t>Розничная торговля часами и ювелирными изделиями в специализированных магазинах, являющихся торговыми объектами, с торговой площадью более 2000 кв.м (2000 кв.м и выше)</t>
  </si>
  <si>
    <t>Розничная торговля фотографическим, оптическим и точным оборудованием в специализированных магазинах, являющихся торговыми объектами, с торговой площадью менее 2000 кв.м</t>
  </si>
  <si>
    <t>Розничная торговля велосипедами в специализированных магазинах, являющихся торговыми объектами, с торговой площадью менее 2000 кв.м</t>
  </si>
  <si>
    <t>Прочая розничная торговля в специализированных магазинах, являющихся торговыми объектами, с торговой площадью менее 2000 кв.м</t>
  </si>
  <si>
    <t>Розничная торговля подержанными товарами в магазинах, являющихся торговыми объектами, с торговой площадью менее 2000 кв.м</t>
  </si>
  <si>
    <t>Розничная торговля продуктами питания, напитками и табачными изделиями на рынках</t>
  </si>
  <si>
    <t>Розничная торговля одеждой, обувью и текстильными изделиями в торговых палатках, ларьках и киосках</t>
  </si>
  <si>
    <t>Розничная торговля одеждой, обувью и текстильными изделиями на рынках</t>
  </si>
  <si>
    <t>Розничная торговля прочими товарами на рынках</t>
  </si>
  <si>
    <t>Розничная торговля путем заказа товаров по почте или через сеть Интернет</t>
  </si>
  <si>
    <t>Прочая розничная торговля вне магазинов</t>
  </si>
  <si>
    <t>Деятельность пассажирского железнодорожного транспорта в междугородном сообщении</t>
  </si>
  <si>
    <t>Деятельность грузового железнодорожного транспорта</t>
  </si>
  <si>
    <t>Деятельность  прочего пассажирского сухопутного транспорта, не включенного в другие группировки</t>
  </si>
  <si>
    <t>Деятельность грузового автомобильного транспорта</t>
  </si>
  <si>
    <t>Предоставление услуг по переезду</t>
  </si>
  <si>
    <t>Деятельность трубопроводного транспорта</t>
  </si>
  <si>
    <t>Деятельность морского и прибрежного пассажирского транспорта</t>
  </si>
  <si>
    <t>Деятельность морского и прибрежного грузового транспорта</t>
  </si>
  <si>
    <t>Деятельность речного пассажирского транспорта</t>
  </si>
  <si>
    <t>Деятельность речного  грузового транспорта, кроме лесосплава</t>
  </si>
  <si>
    <t>Деятельность космического транспорта</t>
  </si>
  <si>
    <t>Складирование и хранение непродовольственных товаров, кроме зерна и нефти</t>
  </si>
  <si>
    <t>Складирование и хранение продовольственных товаров, кроме овощей и фруктов</t>
  </si>
  <si>
    <t>Хранение нефти</t>
  </si>
  <si>
    <t>Складирование и хранение овощей и фруктов</t>
  </si>
  <si>
    <t>Деятельность терминалов</t>
  </si>
  <si>
    <t>Деятельность автомобильных стоянок</t>
  </si>
  <si>
    <t>Деятельность по подсоединению (подключению) трубопровода к действующим магистральным и иным трубопроводам</t>
  </si>
  <si>
    <t>Прочая вспомогательная деятельность  сухопутного транспорта</t>
  </si>
  <si>
    <t>Вспомогательная деятельность водного транспорта</t>
  </si>
  <si>
    <t>Прочая деятельность, относящаяся к пассажирским и грузовым перевозкам воздушным транспортом</t>
  </si>
  <si>
    <t>Почтовая деятельность  в рамках предоставления услуг общего пользования</t>
  </si>
  <si>
    <t>Предоставление услуг гостиницами с ресторанами, за исключением гостиниц, находящихся на придорожной полосе</t>
  </si>
  <si>
    <t>Предоставление услуг гостиницами без ресторанов, за исключением гостиниц, находящихся на придорожной полосе</t>
  </si>
  <si>
    <t>Предоставление услуг гостиницами, находящимися на придорожной полосе</t>
  </si>
  <si>
    <t>Предоставление жилья на выходные дни и прочие периоды краткосрочного проживания</t>
  </si>
  <si>
    <t>Предоставление услуг кемпингами, стоянками для автофургонов  и автоприцепов для жилья, за исключением находящихся на придорожной полосе</t>
  </si>
  <si>
    <t>Предоставление услуг кемпингами, стоянками для автофургонов  и автоприцепов для жилья, находящимися на придорожной полосе</t>
  </si>
  <si>
    <t>Предоставление услуг общежитиями при школах-интернатах</t>
  </si>
  <si>
    <t xml:space="preserve">Предоставление услуг студенческими общежитиями </t>
  </si>
  <si>
    <t>Предоставление услуг прочими местами для проживания, не включенными в другие категории</t>
  </si>
  <si>
    <t>Деятельность ресторанов и предоставление услуг по доставке продуктов питания, за исключением деятельности объектов, находящихся на придорожной полосе</t>
  </si>
  <si>
    <t>Деятельность ресторанов и предоставление услуг по доставке продуктов питания объектами, находящимися на придорожной полосе</t>
  </si>
  <si>
    <t>Доставка готовой пищи на заказ</t>
  </si>
  <si>
    <t>Прочая деятельность по обеспечению питанием, не включенная в другие группировки</t>
  </si>
  <si>
    <t>Издание справочников и адресных списков</t>
  </si>
  <si>
    <t>Издание компьютерных игр</t>
  </si>
  <si>
    <t>Деятельность по завершению создания кино-, видеофильмов  и телевизионных программ</t>
  </si>
  <si>
    <t>Деятельность по распространению кино-, видеофильмов и телевизионных программ</t>
  </si>
  <si>
    <t xml:space="preserve">Деятельность в сфере звукозаписи и издания музыкальных произведений </t>
  </si>
  <si>
    <t>Прочая деятельность в области телекоммуникаций, не включенная в другие группировки</t>
  </si>
  <si>
    <t>Планирование и проектирование коммерческих информационных систем</t>
  </si>
  <si>
    <t>Деятельность в области кибербезопасности</t>
  </si>
  <si>
    <t>Другие виды деятельности в области информационных технологий и информационных систем, не включенные в другие группировки</t>
  </si>
  <si>
    <t>Размещений приложений (прикладных программ) и связанная с этим деятельность</t>
  </si>
  <si>
    <t>Деятельность веб-порталов</t>
  </si>
  <si>
    <t>Прочие виды деятельности в области информационного обслуживания</t>
  </si>
  <si>
    <t>Деятельность национального банка</t>
  </si>
  <si>
    <t>Деятельность трастовых компаний, инвестиционных фондов и аналогичных финансовых организаций</t>
  </si>
  <si>
    <t>Деятельность специальных фондов финансовой поддержки субъектов частного предпринимательства</t>
  </si>
  <si>
    <t>Прочие виды кредитования, не включенные в другие группировки</t>
  </si>
  <si>
    <t>Другие виды финансовых услуг, кроме страхования и пенсионного обеспечения, не включенные в другие группировки</t>
  </si>
  <si>
    <t>Деятельность по ведению системы реестров держателей ценных бумаг и участников хозяйственных товариществ</t>
  </si>
  <si>
    <t xml:space="preserve">Брокерская и дилерская деятельность, связанная с управлением активами Национального фонда, золотовалютными активами Национального Банка, пенсионными активами </t>
  </si>
  <si>
    <t xml:space="preserve">Брокерская деятельность по сделкам с ценными бумагами и товарами, за исключением деятельности, связанной с управлением активами Национального фонда, золотовалютными активами Национального Банка, пенсионными активами </t>
  </si>
  <si>
    <t>Прочая вспомогательная деятельность в сфере финансовых услуг, кроме страхования и пенсионного обеспечения</t>
  </si>
  <si>
    <t>Оценка страховых рисков и убытков</t>
  </si>
  <si>
    <t xml:space="preserve">Деятельность по управлению активами Национального фонда, золотовалютными активами Национального Банка, пенсионными активами </t>
  </si>
  <si>
    <t>Деятельность по доверительному управлению портфелем активов фондов</t>
  </si>
  <si>
    <t>Покупка и продажа многоквартирных и жилых домов (особняков)</t>
  </si>
  <si>
    <t>Покупка и продажа прочей недвижимости</t>
  </si>
  <si>
    <t>Адвокатская деятельность</t>
  </si>
  <si>
    <t>Деятельность по проведению финансовой ревизии (аудита)</t>
  </si>
  <si>
    <t>Деятельность в области составления счетов и бухгалтерского учета</t>
  </si>
  <si>
    <t>Консультрование в области налогообложения</t>
  </si>
  <si>
    <t>Деятельность, связанная с неплатежеспособностью и взысканием задолженности</t>
  </si>
  <si>
    <t>Деятельность в области инженерно-технического проектирования, за исключением объектов атомной промышленности и атомной энергетики</t>
  </si>
  <si>
    <t>Геодезическая деятельность</t>
  </si>
  <si>
    <t>Деятельность в области картографии</t>
  </si>
  <si>
    <t>Деятельность по предоставлению инженерно-технических консультаций</t>
  </si>
  <si>
    <t xml:space="preserve">Прочие исследования и разработки в области естественных и технических наук </t>
  </si>
  <si>
    <t>Прикладные исследования в области общественных и гуманитарных наук, направленные на содействие развитию отечественных производств</t>
  </si>
  <si>
    <t>Размещение рекламы в средствах массовой информации</t>
  </si>
  <si>
    <t>Специализированная дизайнерская деятельность</t>
  </si>
  <si>
    <t>Деятельность по устному и письменному переводу</t>
  </si>
  <si>
    <t>Иная профессиональная, научная и техническая деятельность, не включенная в другие группировки</t>
  </si>
  <si>
    <t>Аренда легковых автомобилей и легких автотранспортных средств</t>
  </si>
  <si>
    <t>Лизинг легковых автомобилей и легких автотранспортных средств</t>
  </si>
  <si>
    <t>Аренда и лизинг развлекательного и спортивного оборудования</t>
  </si>
  <si>
    <t>Прокат видеокассет и дисков</t>
  </si>
  <si>
    <t>Аренда и лизинг прочих предметов личного потребления и бытовых товаров</t>
  </si>
  <si>
    <t>Аренда сельскохозяйственных машин и оборудования</t>
  </si>
  <si>
    <t>Лизинг сельскохозяйственных машин  и оборудования</t>
  </si>
  <si>
    <t xml:space="preserve">Аренда строительных машин и оборудования </t>
  </si>
  <si>
    <t xml:space="preserve">Лизинг строительных машин и оборудования </t>
  </si>
  <si>
    <t>Аренда прочих машин, оборудования и материальных активов, не включенных в другие группировки</t>
  </si>
  <si>
    <t>Лизинг прочих машин, оборудования и материальных активов, не включенных в другие группировки</t>
  </si>
  <si>
    <t>Лизинг продуктов интеллектуальной собственности и аналогичных  продуктов, кроме работ, защищенным авторским правом</t>
  </si>
  <si>
    <t>Прочая деятельность по обеспечению трудовыми ресурсами (персоналом), кроме деятельности организаций, учрежденных национальными компаниями</t>
  </si>
  <si>
    <t>Прочие услуги по бронированию и сопутствующая деятельность</t>
  </si>
  <si>
    <t>Деятельность в области систем обеспечения безопасности</t>
  </si>
  <si>
    <t>Деятельность по проведению расследований</t>
  </si>
  <si>
    <t>Прочая деятельность (специализированная) по уборке зданий, чистке промышленных машин и оборудования</t>
  </si>
  <si>
    <t>Прочая деятельность по уборке</t>
  </si>
  <si>
    <t>Деятельность по благоустройству территорий</t>
  </si>
  <si>
    <t>Деятельность по предоставлению комплексных офисных административных услуг</t>
  </si>
  <si>
    <t>Деятельность по копированию, подготовке документов и прочая специализированная офисная вспомогательная деятельность</t>
  </si>
  <si>
    <t>Деятельность телефонных справочно-информационных служб</t>
  </si>
  <si>
    <t>Деятельность государственного кредитного бюро</t>
  </si>
  <si>
    <t>Деятельность агентств по сбору платежей и кредитных бюро, за исключением государственного</t>
  </si>
  <si>
    <t>Прочая деятельность по предоставлению вспомогательных коммерческих услуг, не включенная в другие группировки</t>
  </si>
  <si>
    <t>Регулирование деятельности учреждений здравоохранения, образования, культуры и других социальных услуг, кроме социального обеспечения</t>
  </si>
  <si>
    <t>Дошкольное образование</t>
  </si>
  <si>
    <t>Начальное образование (1-й уровень)</t>
  </si>
  <si>
    <t>Послевузовское образование</t>
  </si>
  <si>
    <t>Образование в области спорта и отдыха</t>
  </si>
  <si>
    <t>Образование в области культуры</t>
  </si>
  <si>
    <t>Прочая деятельность в области образования, не включенная в другие группировки</t>
  </si>
  <si>
    <t>Вспомогательная деятельность в области образования, предоставляемая национальными компаниями и их дочерними организациями</t>
  </si>
  <si>
    <t>Прочая вспомогательная деятельность в области образования</t>
  </si>
  <si>
    <t>Прочая деятельность в области здравоохранения</t>
  </si>
  <si>
    <t>Предоставление социальных услуг с услугами средних медицинских работников с обеспечением проживания</t>
  </si>
  <si>
    <t>Предоставление социальных услуг с обеспечением проживания лицам, страдающим  психическими расстройствами (заболеваниями), с умственными и физическими недостатками, алкогольной или наркотической зависимостью</t>
  </si>
  <si>
    <t>Предоставление социальных услуг  пожилым гражданам и инвалидам с обеспечением проживания</t>
  </si>
  <si>
    <t>Ппредоставление прочих социальных услуг  с обеспечением проживания</t>
  </si>
  <si>
    <t>Предоставление социальных услуг без обеспечения проживания пожилым гражданам и инвалидам</t>
  </si>
  <si>
    <t>Предоставление прочих социальных услуг без обеспечения проживания, не включенные в другие группировки</t>
  </si>
  <si>
    <t>Деятельность, способствующая проведению культурно-зрелищных мероприятий</t>
  </si>
  <si>
    <t>Художественное и литературное творчество</t>
  </si>
  <si>
    <t>Деятельность фильмо- и фонотек</t>
  </si>
  <si>
    <t>Деятельность исторических мест и зданий и аналогичных туристических достопримечательностей</t>
  </si>
  <si>
    <t>Эксплуатация спортивных сооружений</t>
  </si>
  <si>
    <t>Деятельность фитнес-клубов</t>
  </si>
  <si>
    <t>Деятельность развлекательных и тематических парков</t>
  </si>
  <si>
    <t>Деятельность коммерческих и предпринимательских общественных организаций</t>
  </si>
  <si>
    <t>Деятельность профессиональных общественных организаций</t>
  </si>
  <si>
    <t>Деятельность профессиональных союзов</t>
  </si>
  <si>
    <t>Ремонт  электронной бытовой техники</t>
  </si>
  <si>
    <t>Ремонт бытовых приборов, домашнего и садового оборудования</t>
  </si>
  <si>
    <t>Ремонт мебели и предметов интерьера</t>
  </si>
  <si>
    <t>Ремонт прочих предметов личного потребления и бытовых товаров, не включенных в другие группировки</t>
  </si>
  <si>
    <t>Химическая чистка и крашение</t>
  </si>
  <si>
    <t>Организация похорон и связанная с этим деятельность</t>
  </si>
  <si>
    <t>Деятельность по обеспечению физического комфорта</t>
  </si>
  <si>
    <t>Деятельность домашних хозяйств по предоставлению услуг для собственного потребления</t>
  </si>
  <si>
    <t>Деятельность экстерриториальных организаций и органов</t>
  </si>
  <si>
    <t>Сельское хозяйство, охота и лесное хозяйство</t>
  </si>
  <si>
    <t>Рыболовство, рыбоводство</t>
  </si>
  <si>
    <t>Горнодобывающая промышленность</t>
  </si>
  <si>
    <t>Обрабатывающая промышленность</t>
  </si>
  <si>
    <t>Производство и распределение электроэнергии, газа и воды</t>
  </si>
  <si>
    <t>Предоставление коммунальных, социальных и персональных услуг</t>
  </si>
  <si>
    <t>Строительство</t>
  </si>
  <si>
    <t>Торговля, ремонт автомобилей, бытовых изделий и предметов личного пользования</t>
  </si>
  <si>
    <t>Транспорт и связь</t>
  </si>
  <si>
    <t>Гостиницы и рестораны</t>
  </si>
  <si>
    <t>Операции с недвижимым имуществом, аренда и предоставление услуг потребителям</t>
  </si>
  <si>
    <t>Финансовая деятельность</t>
  </si>
  <si>
    <t>Деятельность домашних хозяйств, нанимающих домашнюю прислугу и производящих товары и услуги для собственного потребления</t>
  </si>
  <si>
    <t>Государственное управление</t>
  </si>
  <si>
    <t>Образование</t>
  </si>
  <si>
    <t>Здравоохранение и предоставление социальных услуг</t>
  </si>
  <si>
    <t>ГРУППИРОВКА ДЛЯ КФН</t>
  </si>
  <si>
    <t>ДЛЯ ТЕК.ФОРМ КФН</t>
  </si>
  <si>
    <t>1</t>
  </si>
  <si>
    <t>1.1</t>
  </si>
  <si>
    <t>Сельское хозяйство, охота и связанные с этим услуги</t>
  </si>
  <si>
    <t>01</t>
  </si>
  <si>
    <t>Растениеводство и животноводство, охота и предоставление услуг в этих областях</t>
  </si>
  <si>
    <t>1.2</t>
  </si>
  <si>
    <t>Лесоводство, лесозаготовки и связанные с этим услуги</t>
  </si>
  <si>
    <t>02</t>
  </si>
  <si>
    <t>2</t>
  </si>
  <si>
    <t>03</t>
  </si>
  <si>
    <t>Рыболовство и аквакультура</t>
  </si>
  <si>
    <t xml:space="preserve"> </t>
  </si>
  <si>
    <t>3</t>
  </si>
  <si>
    <t>3.1</t>
  </si>
  <si>
    <t>Добыча топливно-энергетических полезных ископаемых</t>
  </si>
  <si>
    <t>05</t>
  </si>
  <si>
    <t>Добыча угля и лигнита</t>
  </si>
  <si>
    <t>Технические услуги в области горнодобывающей промышленности</t>
  </si>
  <si>
    <t>Печать и воспроизведение записанных материалов</t>
  </si>
  <si>
    <t>3.2</t>
  </si>
  <si>
    <t>Горнодобывающая промышленность, кроме добычи топливно-энергетических полезных ископаемых</t>
  </si>
  <si>
    <t>07</t>
  </si>
  <si>
    <t>Добыча металлических руд</t>
  </si>
  <si>
    <t>Производство кожаной и относящейся к ней продукции</t>
  </si>
  <si>
    <t>08</t>
  </si>
  <si>
    <t>Прочие отрасли горнодобывающей промышленности</t>
  </si>
  <si>
    <t>06</t>
  </si>
  <si>
    <t>4</t>
  </si>
  <si>
    <t>4.1</t>
  </si>
  <si>
    <t>Производство пищевых продуктов, включая напитки и табака</t>
  </si>
  <si>
    <t>10</t>
  </si>
  <si>
    <t>Производство продуктов питания</t>
  </si>
  <si>
    <t>12</t>
  </si>
  <si>
    <t>4.2</t>
  </si>
  <si>
    <t>Текстильная и швейная промышленность</t>
  </si>
  <si>
    <t>13</t>
  </si>
  <si>
    <t>Производство текстильных изделий</t>
  </si>
  <si>
    <t>14</t>
  </si>
  <si>
    <t>Производство одежды</t>
  </si>
  <si>
    <t>4.3</t>
  </si>
  <si>
    <t>Обработка древесины и производство изделий из дерева</t>
  </si>
  <si>
    <t>16</t>
  </si>
  <si>
    <t>Производство деревянных и пробковых изделий, кроме мебели; производство изделий из соломки и материалов для плетения</t>
  </si>
  <si>
    <t>4.4</t>
  </si>
  <si>
    <t>Целлюлозно-бумажшая промышленность; издательское дело</t>
  </si>
  <si>
    <t>17</t>
  </si>
  <si>
    <t>Производство бумаги и бумажной продукции</t>
  </si>
  <si>
    <t>18</t>
  </si>
  <si>
    <t>4.5</t>
  </si>
  <si>
    <t>Производство кокса, нефтепродуктов и ядерных материалов</t>
  </si>
  <si>
    <t>19</t>
  </si>
  <si>
    <t>Производство кокса и продуктов нефтепереработки</t>
  </si>
  <si>
    <t>4.6</t>
  </si>
  <si>
    <t>Химическая промышленность</t>
  </si>
  <si>
    <t>20</t>
  </si>
  <si>
    <t>Производство продуктов химической промышленности</t>
  </si>
  <si>
    <t>Производство основных фармацевтических продуктов и препаратов</t>
  </si>
  <si>
    <t>4.7</t>
  </si>
  <si>
    <t>Производство резиновых и пластмассовых изделий</t>
  </si>
  <si>
    <t>22</t>
  </si>
  <si>
    <t>4.8</t>
  </si>
  <si>
    <t>Производство прочих неметаллических минеральных продуктов</t>
  </si>
  <si>
    <t>23</t>
  </si>
  <si>
    <t>Производство прочей не металлической минеральной продукции</t>
  </si>
  <si>
    <t>4.9</t>
  </si>
  <si>
    <t>Металлургическая промышленность и производство готовых металлических изделий</t>
  </si>
  <si>
    <t>24</t>
  </si>
  <si>
    <t>Металлургическая промышленность</t>
  </si>
  <si>
    <t>4.10</t>
  </si>
  <si>
    <t>Производство машин и оборудования</t>
  </si>
  <si>
    <t>25</t>
  </si>
  <si>
    <t>Производство готовых металлических изделий, кроме машин и оборудования</t>
  </si>
  <si>
    <t>4.11</t>
  </si>
  <si>
    <t>Производство электрооборудования, электронного и оптического оборудования</t>
  </si>
  <si>
    <t>Производство электрического оборудования</t>
  </si>
  <si>
    <t>26</t>
  </si>
  <si>
    <t>Производство компьютеров, электронной и оптической продукции</t>
  </si>
  <si>
    <t>Производство автотранспортных средств, трейлеров и полуприцепов</t>
  </si>
  <si>
    <t>Производство машин и оборудования, не включенных в другие категории</t>
  </si>
  <si>
    <t>4.12</t>
  </si>
  <si>
    <t>Производство транспортных средств и оборудования</t>
  </si>
  <si>
    <t>28</t>
  </si>
  <si>
    <t>30</t>
  </si>
  <si>
    <t>Производство прочих транспортных средств</t>
  </si>
  <si>
    <t>4.13</t>
  </si>
  <si>
    <t>Прочие отрасли промышленности</t>
  </si>
  <si>
    <t>31</t>
  </si>
  <si>
    <t>Производство мебели</t>
  </si>
  <si>
    <t>Производство прочих готовых изделий</t>
  </si>
  <si>
    <t>33</t>
  </si>
  <si>
    <t>Ремонт и установка машин и оборудования</t>
  </si>
  <si>
    <t>5</t>
  </si>
  <si>
    <t>5.1</t>
  </si>
  <si>
    <t>Производство и распределение электроэнергии, газа, пара и горячей воды</t>
  </si>
  <si>
    <t>35</t>
  </si>
  <si>
    <t>Электроснабжение, подача газа, пара и воздушное кондиционирование</t>
  </si>
  <si>
    <t>5.2</t>
  </si>
  <si>
    <t>36</t>
  </si>
  <si>
    <t>15</t>
  </si>
  <si>
    <t>15.1</t>
  </si>
  <si>
    <t>Сбор, обработка и удаление отходов; утилизация отходов</t>
  </si>
  <si>
    <t>6</t>
  </si>
  <si>
    <t>Гражданское строительство</t>
  </si>
  <si>
    <t>41</t>
  </si>
  <si>
    <t>Строительство зданий и сооружений</t>
  </si>
  <si>
    <t>Специализированные строительные работы</t>
  </si>
  <si>
    <t>7</t>
  </si>
  <si>
    <t>7.1</t>
  </si>
  <si>
    <t>Торговля автомобилями и мотоциклами, их техническое обслуживание и ремонт</t>
  </si>
  <si>
    <t>45</t>
  </si>
  <si>
    <t>Оптовая и розничная торговля автомобилями и мотоциклами и их ремонт</t>
  </si>
  <si>
    <t>7.2</t>
  </si>
  <si>
    <t>46</t>
  </si>
  <si>
    <t>Оптовая торговля, за исключением автомобилей и мотоциклов</t>
  </si>
  <si>
    <t>7.3</t>
  </si>
  <si>
    <t>47</t>
  </si>
  <si>
    <t>Розничная торговля, кроме торговли автомобилями и мотоциклами</t>
  </si>
  <si>
    <t>9</t>
  </si>
  <si>
    <t>9.1</t>
  </si>
  <si>
    <t>Деятельность сухопутного транспорта</t>
  </si>
  <si>
    <t>49</t>
  </si>
  <si>
    <t>Сухопутный транспорт и транспортирование по трубопроводам</t>
  </si>
  <si>
    <t>9.2</t>
  </si>
  <si>
    <t>50</t>
  </si>
  <si>
    <t>Водный транспорт</t>
  </si>
  <si>
    <t>9.3</t>
  </si>
  <si>
    <t>51</t>
  </si>
  <si>
    <t>Воздушный транспорт</t>
  </si>
  <si>
    <t>9.4</t>
  </si>
  <si>
    <t>Вспомогательная и дополнительная транспортная деятельность</t>
  </si>
  <si>
    <t>52</t>
  </si>
  <si>
    <t>Складское хозяйство и вспомогательная транспортная деятельность</t>
  </si>
  <si>
    <t>9.5</t>
  </si>
  <si>
    <t>Связь</t>
  </si>
  <si>
    <t>53</t>
  </si>
  <si>
    <t>Почтовая и курьерская деятельность</t>
  </si>
  <si>
    <t>8</t>
  </si>
  <si>
    <t>55</t>
  </si>
  <si>
    <t>Услуги по организации проживания</t>
  </si>
  <si>
    <t>Услуги по предоставлению продуктов питания и напитков</t>
  </si>
  <si>
    <t>11</t>
  </si>
  <si>
    <t>11.3</t>
  </si>
  <si>
    <t>Деятельность связанная с вычислительной техникой</t>
  </si>
  <si>
    <t>58</t>
  </si>
  <si>
    <t>15.3</t>
  </si>
  <si>
    <t>Деятельность по организации отдыха и развлечений, культуры и спорта</t>
  </si>
  <si>
    <t>59</t>
  </si>
  <si>
    <t>Производство кино-, видеофильмов и телевизионных программ, фонограмм и музыкальных записей</t>
  </si>
  <si>
    <t>Деятельность по созданию программ и телерадиовещание</t>
  </si>
  <si>
    <t>Деятельность в области спорта, организации отдыха и развлечений</t>
  </si>
  <si>
    <t>10.1</t>
  </si>
  <si>
    <t>64</t>
  </si>
  <si>
    <t>Финансовые услуги, за исключением услуг страховых и пенсионных фондов</t>
  </si>
  <si>
    <t>10.3</t>
  </si>
  <si>
    <t>Вспомогательная деятельность в сфере финансового посредничества и страхования</t>
  </si>
  <si>
    <t>10.2</t>
  </si>
  <si>
    <t>Вспомогательная деятельность по предоставлению финансовых услуг и страхования</t>
  </si>
  <si>
    <t>65</t>
  </si>
  <si>
    <t>Страхование, перестрахование и деятельность пенсионных фондов, кроме обязательного социального страхования</t>
  </si>
  <si>
    <t>11.1</t>
  </si>
  <si>
    <t>68</t>
  </si>
  <si>
    <t>11.5</t>
  </si>
  <si>
    <t>Прочая профессиональная, научная и техническая деятельность</t>
  </si>
  <si>
    <t>69</t>
  </si>
  <si>
    <t>Деятельность в области права и бухгалтерского учета</t>
  </si>
  <si>
    <t>Деятельность головных компаний; консультации по вопросам управления</t>
  </si>
  <si>
    <t>Деятельность в области архитектуры, инженерных изысканий, технических испытаний и анализа</t>
  </si>
  <si>
    <t>11.4</t>
  </si>
  <si>
    <t>Исследования и разработки</t>
  </si>
  <si>
    <t>71</t>
  </si>
  <si>
    <t>Научные исследования и разработки</t>
  </si>
  <si>
    <t>Рекламная деятельность и изучение рыночной конъюнктуры</t>
  </si>
  <si>
    <t>11.2</t>
  </si>
  <si>
    <t>77</t>
  </si>
  <si>
    <t>Аренда, прокат и лизинг</t>
  </si>
  <si>
    <t>Аренда машин и оборудования без оператора и прокат бытовых изделий и предметов личного пользования</t>
  </si>
  <si>
    <t>Трудоустройство</t>
  </si>
  <si>
    <t>Деятельность туроператоров, турагентов и прочих организаций, предоставляющих услуги в сфере туризма</t>
  </si>
  <si>
    <t>15.4</t>
  </si>
  <si>
    <t>Предоставление индивидуальных услуг</t>
  </si>
  <si>
    <t>80</t>
  </si>
  <si>
    <t>Деятельность по обеспечению безопасности и расследованию</t>
  </si>
  <si>
    <t>Деятельность в области обслуживания зданий и территорий</t>
  </si>
  <si>
    <t>81</t>
  </si>
  <si>
    <t>Деятельность в области административно-управленческого, хозяйственного и прочего вспомогательного обслуживания</t>
  </si>
  <si>
    <t>84</t>
  </si>
  <si>
    <t>Государственное управление и оборона; обязательное социальное обеспечение</t>
  </si>
  <si>
    <t>85</t>
  </si>
  <si>
    <t>86</t>
  </si>
  <si>
    <t>Деятельность в области здравоохранения</t>
  </si>
  <si>
    <t>Деятельность по уходу с обеспечением проживания</t>
  </si>
  <si>
    <t>Предоставление социальных услуг без обеспечения проживания</t>
  </si>
  <si>
    <t>Деятельность в области творчества, искусства и развлечений</t>
  </si>
  <si>
    <t>Деятельность библиотек, архивов, музеев и других учреждений культурного обслуживания</t>
  </si>
  <si>
    <t>Деятельность по организации азартных игр и заключения пари</t>
  </si>
  <si>
    <t>15.2</t>
  </si>
  <si>
    <t>94</t>
  </si>
  <si>
    <t>Деятельность членских организаций</t>
  </si>
  <si>
    <t>Ремонт компьютеров, предметов личного потребления и бытовых товаров</t>
  </si>
  <si>
    <t>99</t>
  </si>
  <si>
    <t>Член Андеррайтингового совета – Управляющий Директор Асанова М.В.</t>
  </si>
  <si>
    <t>Член Андеррайтингового совета – Заместитель Председателя Правления Медеубаев М.А.</t>
  </si>
  <si>
    <t>Член Андеррайтингового совета – Начальник Отдела рисков Джаугашева А.С.</t>
  </si>
  <si>
    <t>Нұрмұхамед Ә. Ж.</t>
  </si>
  <si>
    <t>БИН</t>
  </si>
  <si>
    <t>обязательно к заполнению</t>
  </si>
  <si>
    <t>автом.определяется/рассчитывается</t>
  </si>
  <si>
    <t>Договор</t>
  </si>
  <si>
    <t>прямое страхование</t>
  </si>
  <si>
    <t>входящее перестрахование</t>
  </si>
  <si>
    <t>выбор из списка</t>
  </si>
  <si>
    <t>АО КСЖ "Freedom Finance Life"</t>
  </si>
  <si>
    <t>АО КСЖ "ГАК"</t>
  </si>
  <si>
    <t>АО КСЖ "Коммеск-Өмір"</t>
  </si>
  <si>
    <t>АО КСЖ "KM Life"</t>
  </si>
  <si>
    <t>Статус договора</t>
  </si>
  <si>
    <t>МЗП за финансовый год</t>
  </si>
  <si>
    <t>Финансовый год</t>
  </si>
  <si>
    <t>МЗП</t>
  </si>
  <si>
    <t>год</t>
  </si>
  <si>
    <t>Статистика убытков</t>
  </si>
  <si>
    <t>Дата заключения</t>
  </si>
  <si>
    <t>Тариф по ст.17 Закона</t>
  </si>
  <si>
    <t>Итоговая Страховая Премия по договору</t>
  </si>
  <si>
    <t>Итоговая Страховая Сумма по договору</t>
  </si>
  <si>
    <t>Поправочный коэффициент</t>
  </si>
  <si>
    <t xml:space="preserve">4.1  с классом профессионального риска от 1 по 16 </t>
  </si>
  <si>
    <t>4.2  с классом профессионального риска от 17 по 22</t>
  </si>
  <si>
    <t xml:space="preserve"> ≤5 000 </t>
  </si>
  <si>
    <t>&gt;5 000</t>
  </si>
  <si>
    <t xml:space="preserve"> ≤3 000</t>
  </si>
  <si>
    <t>&gt;3 000</t>
  </si>
  <si>
    <t>ПА</t>
  </si>
  <si>
    <t>АС</t>
  </si>
  <si>
    <t>СТ (после станд.АВ=0)</t>
  </si>
  <si>
    <t>СТ ХЛ (после станд.АВ=0)</t>
  </si>
  <si>
    <t>Показатель убытков с учетом доли пере-
страховщика, 2015</t>
  </si>
  <si>
    <t>Показатель убытков с учетом доли пере-
страховщика, 2016</t>
  </si>
  <si>
    <t>Показатель убытков с учетом доли пере-
страховщика, 2017</t>
  </si>
  <si>
    <t>Показатель убытков с учетом доли пере-
страховщика, 2018</t>
  </si>
  <si>
    <t>Показатель убытков с учетом доли пере-
страховщика, 2019</t>
  </si>
  <si>
    <t>Показатель убытков с учетом доли пере-
страховщика, 2020</t>
  </si>
  <si>
    <t>Показатель убытков с учетом доли пере-
страховщика, 2021</t>
  </si>
  <si>
    <t>Показатель убытков с учетом доли пере-
страховщика, 2022</t>
  </si>
  <si>
    <t>Показатель убытков с учетом доли пере-
страховщика, 2023</t>
  </si>
  <si>
    <t>Показатель убытков с учетом доли пере-
страховщика, 2015-2022</t>
  </si>
  <si>
    <t>Итого</t>
  </si>
  <si>
    <t>СП</t>
  </si>
  <si>
    <t>КУ</t>
  </si>
  <si>
    <t>Опер. Расходы</t>
  </si>
  <si>
    <t>МВ</t>
  </si>
  <si>
    <t>Гросс (скидка, переменные)</t>
  </si>
  <si>
    <t>Нетто переменные (0,9; 0,9)</t>
  </si>
  <si>
    <t>ИТОГО:</t>
  </si>
  <si>
    <t>за 9 лет</t>
  </si>
  <si>
    <t>за послед 5 лет</t>
  </si>
  <si>
    <t>за послед 3 лет</t>
  </si>
  <si>
    <t>Расх.на проведение превентивных мер от СП</t>
  </si>
  <si>
    <t>понесенные затраты на проведение реабилитационных мер от СП</t>
  </si>
  <si>
    <t>Расходы на санаторно-курортное лечение, МРП</t>
  </si>
  <si>
    <t>МРП</t>
  </si>
  <si>
    <t>Размер расх</t>
  </si>
  <si>
    <t>951140000042</t>
  </si>
  <si>
    <t>Затраты на проведение реабилитационных мер</t>
  </si>
  <si>
    <t xml:space="preserve">Расходы на проведение превентивных мер </t>
  </si>
  <si>
    <t>Расходы при наличии пред ПА</t>
  </si>
  <si>
    <t>Равномерные транши</t>
  </si>
  <si>
    <t>Неравномерные транши</t>
  </si>
  <si>
    <t>Доп. АВ/мотивация</t>
  </si>
  <si>
    <t>СП нетто + АВ/мотивация</t>
  </si>
  <si>
    <t>Скидка - 10%</t>
  </si>
  <si>
    <t/>
  </si>
  <si>
    <t>АО КСЖ \"KM Life\"</t>
  </si>
  <si>
    <t>19.09.2023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</si>
</sst>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 _₽_-;\-* #,##0.00\ _₽_-;_-* &quot;-&quot;??\ _₽_-;_-@_-"/>
    <numFmt numFmtId="164" formatCode="_-* #,##0_р_._-;\-* #,##0_р_._-;_-* &quot;-&quot;_р_._-;_-@_-"/>
    <numFmt numFmtId="165" formatCode="_-* #,##0.00_р_._-;\-* #,##0.00_р_._-;_-* &quot;-&quot;??_р_._-;_-@_-"/>
    <numFmt numFmtId="166" formatCode="0.000%"/>
    <numFmt numFmtId="167" formatCode="#,##0.00\ &quot;тг&quot;"/>
    <numFmt numFmtId="168" formatCode="_-* #,##0_р_._-;\-* #,##0_р_._-;_-* &quot;-&quot;??_р_._-;_-@_-"/>
    <numFmt numFmtId="169" formatCode="0.0%"/>
    <numFmt numFmtId="170" formatCode="_-* #,##0.00_р_._-;\-* #,##0.00_р_._-;_-* &quot;-&quot;_р_._-;_-@_-"/>
    <numFmt numFmtId="171" formatCode="_-* #,##0.0_р_._-;\-* #,##0.0_р_._-;_-* &quot;-&quot;?_р_._-;_-@_-"/>
    <numFmt numFmtId="172" formatCode="#,##0.00_ ;\-#,##0.00\ "/>
  </numFmts>
  <fonts count="47" x14ac:knownFonts="1">
    <font>
      <sz val="10"/>
      <name val="Arial Cyr"/>
      <charset val="204"/>
    </font>
    <font>
      <i/>
      <sz val="10"/>
      <name val="Arial"/>
      <family val="2"/>
      <charset val="204"/>
    </font>
    <font>
      <b/>
      <sz val="10"/>
      <name val="Arial"/>
      <family val="2"/>
      <charset val="204"/>
    </font>
    <font>
      <sz val="10"/>
      <name val="Arial Cyr"/>
      <charset val="204"/>
    </font>
    <font>
      <sz val="20"/>
      <name val="Arial Cyr"/>
      <charset val="204"/>
    </font>
    <font>
      <sz val="16"/>
      <color indexed="8"/>
      <name val="Times New Roman"/>
      <family val="1"/>
      <charset val="204"/>
    </font>
    <font>
      <b/>
      <sz val="16"/>
      <color indexed="8"/>
      <name val="Times New Roman"/>
      <family val="1"/>
      <charset val="204"/>
    </font>
    <font>
      <sz val="12"/>
      <color indexed="8"/>
      <name val="Times New Roman"/>
      <family val="1"/>
      <charset val="204"/>
    </font>
    <font>
      <sz val="10"/>
      <name val="Arial"/>
      <family val="2"/>
      <charset val="204"/>
    </font>
    <font>
      <sz val="10"/>
      <name val="MS Sans Serif"/>
      <family val="2"/>
      <charset val="204"/>
    </font>
    <font>
      <sz val="11"/>
      <color indexed="8"/>
      <name val="Times New Roman"/>
      <family val="1"/>
      <charset val="204"/>
    </font>
    <font>
      <sz val="12"/>
      <name val="Arial Cyr"/>
      <charset val="204"/>
    </font>
    <font>
      <b/>
      <sz val="10"/>
      <color indexed="8"/>
      <name val="Calibri"/>
      <family val="2"/>
      <charset val="204"/>
    </font>
    <font>
      <sz val="10"/>
      <name val="Times New Roman"/>
      <family val="1"/>
      <charset val="204"/>
    </font>
    <font>
      <sz val="12"/>
      <name val="Times New Roman"/>
      <family val="1"/>
      <charset val="204"/>
    </font>
    <font>
      <sz val="10"/>
      <name val="Calibri"/>
      <family val="2"/>
      <charset val="204"/>
    </font>
    <font>
      <sz val="11"/>
      <color theme="1"/>
      <name val="Calibri"/>
      <family val="2"/>
      <charset val="204"/>
      <scheme val="minor"/>
    </font>
    <font>
      <b/>
      <u val="singleAccounting"/>
      <sz val="10"/>
      <color theme="1"/>
      <name val="Calibri"/>
      <family val="2"/>
      <charset val="204"/>
      <scheme val="minor"/>
    </font>
    <font>
      <b/>
      <sz val="10"/>
      <color theme="1"/>
      <name val="Calibri"/>
      <family val="2"/>
      <charset val="204"/>
      <scheme val="minor"/>
    </font>
    <font>
      <b/>
      <sz val="10"/>
      <name val="Calibri"/>
      <family val="2"/>
      <charset val="204"/>
      <scheme val="minor"/>
    </font>
    <font>
      <sz val="10"/>
      <color theme="1"/>
      <name val="Calibri"/>
      <family val="2"/>
      <charset val="204"/>
      <scheme val="minor"/>
    </font>
    <font>
      <sz val="10"/>
      <color rgb="FF000000"/>
      <name val="Times New Roman"/>
      <family val="1"/>
      <charset val="204"/>
    </font>
    <font>
      <sz val="10"/>
      <name val="Calibri"/>
      <family val="2"/>
      <charset val="204"/>
      <scheme val="minor"/>
    </font>
    <font>
      <b/>
      <sz val="11"/>
      <color theme="1"/>
      <name val="Calibri"/>
      <family val="2"/>
      <charset val="204"/>
      <scheme val="minor"/>
    </font>
    <font>
      <b/>
      <sz val="10"/>
      <color indexed="8"/>
      <name val="Calibri"/>
      <family val="2"/>
      <charset val="204"/>
      <scheme val="minor"/>
    </font>
    <font>
      <sz val="10"/>
      <color rgb="FFFF0000"/>
      <name val="Calibri"/>
      <family val="2"/>
      <charset val="204"/>
      <scheme val="minor"/>
    </font>
    <font>
      <sz val="10"/>
      <color indexed="8"/>
      <name val="Calibri"/>
      <family val="2"/>
      <charset val="204"/>
      <scheme val="minor"/>
    </font>
    <font>
      <sz val="12"/>
      <color rgb="FFFF0000"/>
      <name val="Calibri"/>
      <family val="2"/>
      <charset val="204"/>
      <scheme val="minor"/>
    </font>
    <font>
      <b/>
      <sz val="10"/>
      <color rgb="FFFF0000"/>
      <name val="Calibri"/>
      <family val="2"/>
      <charset val="204"/>
      <scheme val="minor"/>
    </font>
    <font>
      <sz val="12"/>
      <name val="Calibri"/>
      <family val="2"/>
      <charset val="204"/>
      <scheme val="minor"/>
    </font>
    <font>
      <sz val="10"/>
      <color theme="0"/>
      <name val="Calibri"/>
      <family val="2"/>
      <charset val="204"/>
      <scheme val="minor"/>
    </font>
    <font>
      <b/>
      <sz val="10"/>
      <color theme="0"/>
      <name val="Calibri"/>
      <family val="2"/>
      <charset val="204"/>
      <scheme val="minor"/>
    </font>
    <font>
      <sz val="11"/>
      <color rgb="FF000000"/>
      <name val="Calibri"/>
      <family val="2"/>
      <charset val="204"/>
    </font>
    <font>
      <b/>
      <sz val="14"/>
      <color rgb="FF000000"/>
      <name val="Times New Roman"/>
      <family val="1"/>
      <charset val="204"/>
    </font>
    <font>
      <b/>
      <sz val="14"/>
      <color rgb="FFFF0000"/>
      <name val="Times New Roman"/>
      <family val="1"/>
      <charset val="204"/>
    </font>
    <font>
      <sz val="9"/>
      <color indexed="81"/>
      <name val="Tahoma"/>
      <family val="2"/>
      <charset val="204"/>
    </font>
    <font>
      <b/>
      <sz val="9"/>
      <color indexed="81"/>
      <name val="Tahoma"/>
      <family val="2"/>
      <charset val="204"/>
    </font>
    <font>
      <b/>
      <sz val="10"/>
      <name val="Arial Cyr"/>
      <charset val="204"/>
    </font>
    <font>
      <b/>
      <sz val="11"/>
      <name val="Calibri"/>
      <family val="2"/>
      <charset val="204"/>
      <scheme val="minor"/>
    </font>
    <font>
      <b/>
      <i/>
      <sz val="10"/>
      <name val="Arial Cyr"/>
      <charset val="204"/>
    </font>
    <font>
      <sz val="10"/>
      <color rgb="FFFF0000"/>
      <name val="Arial Cyr"/>
      <charset val="204"/>
    </font>
    <font>
      <sz val="11"/>
      <name val="Arial Cyr"/>
      <charset val="204"/>
    </font>
    <font>
      <sz val="10"/>
      <color theme="1"/>
      <name val="Arial"/>
      <family val="2"/>
      <charset val="204"/>
    </font>
    <font>
      <b/>
      <i/>
      <sz val="10"/>
      <name val="Arial"/>
      <family val="2"/>
      <charset val="204"/>
    </font>
    <font>
      <b/>
      <sz val="10"/>
      <color rgb="FFFF0000"/>
      <name val="Arial"/>
      <family val="2"/>
      <charset val="204"/>
    </font>
    <font>
      <sz val="10"/>
      <color theme="0"/>
      <name val="Arial Cyr"/>
      <charset val="204"/>
    </font>
    <font>
      <b/>
      <sz val="14"/>
      <color rgb="FFFF0000"/>
      <name val="Arial Cyr"/>
      <charset val="204"/>
    </font>
  </fonts>
  <fills count="14">
    <fill>
      <patternFill patternType="none"/>
    </fill>
    <fill>
      <patternFill patternType="gray125"/>
    </fill>
    <fill>
      <patternFill patternType="solid">
        <fgColor indexed="13"/>
        <bgColor indexed="64"/>
      </patternFill>
    </fill>
    <fill>
      <patternFill patternType="solid">
        <fgColor indexed="51"/>
        <bgColor indexed="64"/>
      </patternFill>
    </fill>
    <fill>
      <patternFill patternType="solid">
        <fgColor indexed="50"/>
        <bgColor indexed="64"/>
      </patternFill>
    </fill>
    <fill>
      <patternFill patternType="solid">
        <fgColor indexed="2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9"/>
        <bgColor indexed="64"/>
      </patternFill>
    </fill>
    <fill>
      <patternFill patternType="solid">
        <fgColor theme="7" tint="0.59999389629810485"/>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8"/>
      </left>
      <right style="thin">
        <color indexed="8"/>
      </right>
      <top style="thin">
        <color indexed="64"/>
      </top>
      <bottom/>
      <diagonal/>
    </border>
    <border>
      <left style="thin">
        <color indexed="8"/>
      </left>
      <right style="thin">
        <color indexed="8"/>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8"/>
      </left>
      <right style="thin">
        <color indexed="8"/>
      </right>
      <top/>
      <bottom style="thin">
        <color indexed="64"/>
      </bottom>
      <diagonal/>
    </border>
    <border>
      <left style="thin">
        <color indexed="64"/>
      </left>
      <right style="thin">
        <color indexed="64"/>
      </right>
      <top/>
      <bottom/>
      <diagonal/>
    </border>
  </borders>
  <cellStyleXfs count="5">
    <xf numFmtId="0" fontId="0" fillId="0" borderId="0"/>
    <xf numFmtId="0" fontId="16" fillId="0" borderId="0"/>
    <xf numFmtId="9"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cellStyleXfs>
  <cellXfs count="421">
    <xf numFmtId="0" fontId="0" fillId="0" borderId="0" xfId="0"/>
    <xf numFmtId="0" fontId="0" fillId="0" borderId="0" xfId="0" applyProtection="1">
      <protection locked="0"/>
    </xf>
    <xf numFmtId="0" fontId="7" fillId="0" borderId="1" xfId="0" applyFont="1" applyBorder="1" applyAlignment="1">
      <alignment horizontal="center" vertical="center" wrapText="1"/>
    </xf>
    <xf numFmtId="0" fontId="0" fillId="0" borderId="0" xfId="0" applyProtection="1">
      <protection hidden="1"/>
    </xf>
    <xf numFmtId="165" fontId="0" fillId="0" borderId="0" xfId="0" applyNumberFormat="1" applyProtection="1">
      <protection locked="0"/>
    </xf>
    <xf numFmtId="0" fontId="9" fillId="0" borderId="1" xfId="0" quotePrefix="1" applyFont="1" applyBorder="1" applyAlignment="1">
      <alignment horizontal="center" vertical="center"/>
    </xf>
    <xf numFmtId="0" fontId="9" fillId="0" borderId="1" xfId="0" quotePrefix="1" applyFont="1" applyBorder="1"/>
    <xf numFmtId="49" fontId="9" fillId="0" borderId="0" xfId="0" applyNumberFormat="1" applyFont="1"/>
    <xf numFmtId="0" fontId="9" fillId="0" borderId="0" xfId="0" applyFont="1"/>
    <xf numFmtId="0" fontId="9" fillId="0" borderId="0" xfId="0" applyFont="1" applyAlignment="1">
      <alignment horizontal="center" vertical="center"/>
    </xf>
    <xf numFmtId="2" fontId="9" fillId="0" borderId="1" xfId="0" quotePrefix="1" applyNumberFormat="1" applyFont="1" applyBorder="1" applyAlignment="1">
      <alignment horizontal="left" vertical="center"/>
    </xf>
    <xf numFmtId="2" fontId="9" fillId="0" borderId="0" xfId="0" applyNumberFormat="1" applyFont="1" applyAlignment="1">
      <alignment horizontal="left" vertical="center"/>
    </xf>
    <xf numFmtId="10" fontId="3" fillId="6" borderId="0" xfId="2" applyNumberFormat="1" applyFont="1" applyFill="1" applyProtection="1">
      <protection locked="0"/>
    </xf>
    <xf numFmtId="165" fontId="0" fillId="0" borderId="0" xfId="4" applyFont="1" applyProtection="1">
      <protection locked="0"/>
    </xf>
    <xf numFmtId="165" fontId="9" fillId="0" borderId="0" xfId="4" applyFont="1" applyFill="1" applyAlignment="1">
      <alignment horizontal="center"/>
    </xf>
    <xf numFmtId="10" fontId="0" fillId="0" borderId="0" xfId="0" applyNumberFormat="1" applyProtection="1">
      <protection hidden="1"/>
    </xf>
    <xf numFmtId="0" fontId="11" fillId="0" borderId="0" xfId="0" applyFont="1" applyProtection="1">
      <protection hidden="1"/>
    </xf>
    <xf numFmtId="0" fontId="11" fillId="0" borderId="0" xfId="0" applyFont="1" applyAlignment="1">
      <alignment horizontal="left"/>
    </xf>
    <xf numFmtId="0" fontId="11" fillId="0" borderId="0" xfId="0" applyFont="1" applyProtection="1">
      <protection locked="0"/>
    </xf>
    <xf numFmtId="10" fontId="18" fillId="0" borderId="3" xfId="2" applyNumberFormat="1" applyFont="1" applyFill="1" applyBorder="1" applyAlignment="1" applyProtection="1">
      <alignment vertical="center"/>
      <protection hidden="1"/>
    </xf>
    <xf numFmtId="0" fontId="13" fillId="0" borderId="0" xfId="0" applyFont="1" applyAlignment="1">
      <alignment vertical="center" wrapText="1"/>
    </xf>
    <xf numFmtId="0" fontId="0" fillId="0" borderId="0" xfId="0" applyAlignment="1" applyProtection="1">
      <alignment vertical="center"/>
      <protection locked="0"/>
    </xf>
    <xf numFmtId="165" fontId="19" fillId="3" borderId="1" xfId="4" applyFont="1" applyFill="1" applyBorder="1" applyAlignment="1" applyProtection="1">
      <alignment horizontal="center" vertical="center"/>
      <protection hidden="1"/>
    </xf>
    <xf numFmtId="10" fontId="12" fillId="7" borderId="1" xfId="0" applyNumberFormat="1" applyFont="1" applyFill="1" applyBorder="1" applyAlignment="1" applyProtection="1">
      <alignment horizontal="center" vertical="center" wrapText="1"/>
      <protection locked="0"/>
    </xf>
    <xf numFmtId="165" fontId="0" fillId="0" borderId="0" xfId="4" applyFont="1" applyAlignment="1"/>
    <xf numFmtId="0" fontId="4" fillId="0" borderId="0" xfId="0" applyFont="1" applyAlignment="1">
      <alignment vertical="center" wrapText="1"/>
    </xf>
    <xf numFmtId="0" fontId="6" fillId="0" borderId="0" xfId="0" applyFont="1" applyAlignment="1">
      <alignment horizontal="left" vertical="center"/>
    </xf>
    <xf numFmtId="0" fontId="1" fillId="0" borderId="1" xfId="0" applyFont="1" applyBorder="1" applyAlignment="1">
      <alignment wrapText="1"/>
    </xf>
    <xf numFmtId="0" fontId="5" fillId="0" borderId="0" xfId="0" applyFont="1" applyAlignment="1">
      <alignment horizontal="left" vertical="center"/>
    </xf>
    <xf numFmtId="10" fontId="0" fillId="0" borderId="4" xfId="0" applyNumberFormat="1" applyBorder="1"/>
    <xf numFmtId="0" fontId="0" fillId="0" borderId="4" xfId="0" applyBorder="1"/>
    <xf numFmtId="0" fontId="0" fillId="0" borderId="5" xfId="0" applyBorder="1"/>
    <xf numFmtId="0" fontId="13" fillId="0" borderId="0" xfId="0" applyFont="1" applyAlignment="1">
      <alignment vertical="center"/>
    </xf>
    <xf numFmtId="10" fontId="13" fillId="0" borderId="0" xfId="0" applyNumberFormat="1" applyFont="1" applyAlignment="1">
      <alignment vertical="center"/>
    </xf>
    <xf numFmtId="166" fontId="7" fillId="0" borderId="1" xfId="2" applyNumberFormat="1" applyFont="1" applyBorder="1" applyAlignment="1">
      <alignment horizontal="center" vertical="center" wrapText="1"/>
    </xf>
    <xf numFmtId="0" fontId="2" fillId="0" borderId="6" xfId="0" applyFont="1" applyBorder="1" applyAlignment="1" applyProtection="1">
      <alignment horizontal="center" vertical="center" wrapText="1"/>
      <protection hidden="1"/>
    </xf>
    <xf numFmtId="0" fontId="2" fillId="4" borderId="6" xfId="0" applyFont="1" applyFill="1" applyBorder="1" applyAlignment="1" applyProtection="1">
      <alignment horizontal="center" vertical="center" wrapText="1"/>
      <protection hidden="1"/>
    </xf>
    <xf numFmtId="0" fontId="2" fillId="0" borderId="7" xfId="0" applyFont="1" applyBorder="1" applyAlignment="1" applyProtection="1">
      <alignment horizontal="center" vertical="center" wrapText="1"/>
      <protection hidden="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vertical="center" wrapText="1"/>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165" fontId="21" fillId="0" borderId="11" xfId="4" applyFont="1" applyBorder="1" applyAlignment="1">
      <alignment horizontal="center" vertical="center" wrapText="1"/>
    </xf>
    <xf numFmtId="168" fontId="21" fillId="0" borderId="12" xfId="4" applyNumberFormat="1" applyFont="1" applyBorder="1" applyAlignment="1">
      <alignment vertical="center" wrapText="1"/>
    </xf>
    <xf numFmtId="0" fontId="7" fillId="0" borderId="0" xfId="0" applyFont="1" applyAlignment="1">
      <alignment horizontal="center" vertical="center" wrapText="1"/>
    </xf>
    <xf numFmtId="166" fontId="7" fillId="0" borderId="0" xfId="2" applyNumberFormat="1" applyFont="1" applyBorder="1" applyAlignment="1">
      <alignment horizontal="center" vertical="center" wrapText="1"/>
    </xf>
    <xf numFmtId="0" fontId="21" fillId="0" borderId="13" xfId="0" applyFont="1" applyBorder="1" applyAlignment="1">
      <alignment horizontal="center" vertical="center" wrapText="1"/>
    </xf>
    <xf numFmtId="170" fontId="19" fillId="3" borderId="14" xfId="0" applyNumberFormat="1" applyFont="1" applyFill="1" applyBorder="1" applyAlignment="1" applyProtection="1">
      <alignment horizontal="center" vertical="center"/>
      <protection hidden="1"/>
    </xf>
    <xf numFmtId="170" fontId="19" fillId="3" borderId="15" xfId="0" applyNumberFormat="1" applyFont="1" applyFill="1" applyBorder="1" applyAlignment="1" applyProtection="1">
      <alignment horizontal="center" vertical="center"/>
      <protection hidden="1"/>
    </xf>
    <xf numFmtId="0" fontId="0" fillId="0" borderId="16" xfId="0" applyBorder="1"/>
    <xf numFmtId="165" fontId="0" fillId="0" borderId="0" xfId="4" applyFont="1"/>
    <xf numFmtId="0" fontId="0" fillId="0" borderId="17" xfId="0" applyBorder="1"/>
    <xf numFmtId="165" fontId="0" fillId="0" borderId="0" xfId="0" applyNumberFormat="1"/>
    <xf numFmtId="164" fontId="19" fillId="3" borderId="18" xfId="0" applyNumberFormat="1" applyFont="1" applyFill="1" applyBorder="1" applyAlignment="1" applyProtection="1">
      <alignment horizontal="center" vertical="center"/>
      <protection hidden="1"/>
    </xf>
    <xf numFmtId="170" fontId="22" fillId="3" borderId="14" xfId="0" applyNumberFormat="1" applyFont="1" applyFill="1" applyBorder="1" applyAlignment="1" applyProtection="1">
      <alignment horizontal="center" vertical="center"/>
      <protection hidden="1"/>
    </xf>
    <xf numFmtId="165" fontId="0" fillId="2" borderId="14" xfId="4" applyFont="1" applyFill="1" applyBorder="1" applyAlignment="1" applyProtection="1">
      <alignment vertical="center"/>
      <protection locked="0"/>
    </xf>
    <xf numFmtId="10" fontId="8" fillId="4" borderId="14" xfId="2" applyNumberFormat="1" applyFont="1" applyFill="1" applyBorder="1" applyAlignment="1" applyProtection="1">
      <alignment horizontal="center" vertical="center" wrapText="1"/>
      <protection hidden="1"/>
    </xf>
    <xf numFmtId="0" fontId="23" fillId="0" borderId="19" xfId="0" applyFont="1" applyBorder="1"/>
    <xf numFmtId="0" fontId="0" fillId="0" borderId="13" xfId="0" applyBorder="1"/>
    <xf numFmtId="14" fontId="3" fillId="6" borderId="20" xfId="4" applyNumberFormat="1" applyFont="1" applyFill="1" applyBorder="1" applyAlignment="1">
      <alignment horizontal="center"/>
    </xf>
    <xf numFmtId="0" fontId="0" fillId="0" borderId="12" xfId="0" applyBorder="1" applyAlignment="1">
      <alignment horizontal="center"/>
    </xf>
    <xf numFmtId="0" fontId="23" fillId="0" borderId="21" xfId="0" applyFont="1" applyBorder="1"/>
    <xf numFmtId="164" fontId="0" fillId="2" borderId="16" xfId="0" applyNumberFormat="1" applyFill="1" applyBorder="1" applyAlignment="1" applyProtection="1">
      <alignment horizontal="center" vertical="center"/>
      <protection locked="0"/>
    </xf>
    <xf numFmtId="170" fontId="22" fillId="3" borderId="6" xfId="0" applyNumberFormat="1" applyFont="1" applyFill="1" applyBorder="1" applyAlignment="1" applyProtection="1">
      <alignment horizontal="center" vertical="center"/>
      <protection hidden="1"/>
    </xf>
    <xf numFmtId="165" fontId="0" fillId="2" borderId="6" xfId="4" applyFont="1" applyFill="1" applyBorder="1" applyAlignment="1" applyProtection="1">
      <alignment vertical="center"/>
      <protection locked="0"/>
    </xf>
    <xf numFmtId="164" fontId="0" fillId="2" borderId="18" xfId="0" applyNumberFormat="1" applyFill="1" applyBorder="1" applyAlignment="1" applyProtection="1">
      <alignment horizontal="center" vertical="center"/>
      <protection locked="0"/>
    </xf>
    <xf numFmtId="0" fontId="0" fillId="0" borderId="21" xfId="0" applyBorder="1"/>
    <xf numFmtId="0" fontId="23" fillId="0" borderId="0" xfId="0" applyFont="1"/>
    <xf numFmtId="165" fontId="23" fillId="0" borderId="2" xfId="0" applyNumberFormat="1" applyFont="1" applyBorder="1"/>
    <xf numFmtId="0" fontId="23" fillId="0" borderId="22" xfId="0" applyFont="1" applyBorder="1"/>
    <xf numFmtId="164" fontId="22" fillId="3" borderId="7" xfId="0" applyNumberFormat="1" applyFont="1" applyFill="1" applyBorder="1" applyAlignment="1" applyProtection="1">
      <alignment horizontal="center" vertical="center"/>
      <protection hidden="1"/>
    </xf>
    <xf numFmtId="0" fontId="0" fillId="0" borderId="18" xfId="0" applyBorder="1"/>
    <xf numFmtId="164" fontId="22" fillId="3" borderId="14" xfId="0" applyNumberFormat="1" applyFont="1" applyFill="1" applyBorder="1" applyAlignment="1" applyProtection="1">
      <alignment horizontal="center" vertical="center"/>
      <protection hidden="1"/>
    </xf>
    <xf numFmtId="0" fontId="0" fillId="2" borderId="1" xfId="0" applyFill="1" applyBorder="1" applyAlignment="1" applyProtection="1">
      <alignment horizontal="center" vertical="center"/>
      <protection locked="0"/>
    </xf>
    <xf numFmtId="0" fontId="0" fillId="2" borderId="14" xfId="0" applyFill="1" applyBorder="1" applyAlignment="1" applyProtection="1">
      <alignment horizontal="center" vertical="center"/>
      <protection locked="0"/>
    </xf>
    <xf numFmtId="167" fontId="2" fillId="5" borderId="24" xfId="0" applyNumberFormat="1" applyFont="1" applyFill="1" applyBorder="1" applyAlignment="1" applyProtection="1">
      <alignment horizontal="center" vertical="center"/>
      <protection locked="0"/>
    </xf>
    <xf numFmtId="0" fontId="2" fillId="0" borderId="25" xfId="0" applyFont="1" applyBorder="1" applyAlignment="1" applyProtection="1">
      <alignment horizontal="center" vertical="center" wrapText="1"/>
      <protection hidden="1"/>
    </xf>
    <xf numFmtId="0" fontId="2" fillId="0" borderId="24" xfId="0" applyFont="1" applyBorder="1" applyAlignment="1" applyProtection="1">
      <alignment horizontal="center" vertical="center" wrapText="1"/>
      <protection hidden="1"/>
    </xf>
    <xf numFmtId="3" fontId="2" fillId="5" borderId="25" xfId="0" applyNumberFormat="1" applyFont="1" applyFill="1" applyBorder="1" applyAlignment="1" applyProtection="1">
      <alignment horizontal="center" vertical="center"/>
      <protection hidden="1"/>
    </xf>
    <xf numFmtId="49" fontId="9" fillId="0" borderId="1" xfId="0" quotePrefix="1" applyNumberFormat="1" applyFont="1" applyBorder="1" applyAlignment="1">
      <alignment horizontal="left" vertical="center"/>
    </xf>
    <xf numFmtId="0" fontId="9" fillId="0" borderId="1" xfId="0" applyFont="1" applyBorder="1"/>
    <xf numFmtId="0" fontId="10" fillId="0" borderId="0" xfId="0" applyFont="1" applyAlignment="1">
      <alignment horizontal="left" vertical="center"/>
    </xf>
    <xf numFmtId="1" fontId="9" fillId="0" borderId="1" xfId="0" quotePrefix="1" applyNumberFormat="1" applyFont="1" applyBorder="1" applyAlignment="1">
      <alignment horizontal="left" vertical="center"/>
    </xf>
    <xf numFmtId="2" fontId="9" fillId="0" borderId="1" xfId="0" applyNumberFormat="1" applyFont="1" applyBorder="1" applyAlignment="1">
      <alignment horizontal="left" vertical="center"/>
    </xf>
    <xf numFmtId="165" fontId="22" fillId="3" borderId="14" xfId="4" applyFont="1" applyFill="1" applyBorder="1" applyAlignment="1" applyProtection="1">
      <alignment horizontal="center" vertical="center"/>
      <protection hidden="1"/>
    </xf>
    <xf numFmtId="10" fontId="0" fillId="0" borderId="0" xfId="0" applyNumberFormat="1"/>
    <xf numFmtId="165" fontId="9" fillId="0" borderId="0" xfId="4" applyFont="1" applyFill="1"/>
    <xf numFmtId="10" fontId="0" fillId="0" borderId="1" xfId="2" applyNumberFormat="1" applyFont="1" applyBorder="1"/>
    <xf numFmtId="9" fontId="0" fillId="0" borderId="1" xfId="2" applyFont="1" applyBorder="1"/>
    <xf numFmtId="9" fontId="0" fillId="0" borderId="0" xfId="2" applyFont="1"/>
    <xf numFmtId="169" fontId="0" fillId="0" borderId="0" xfId="2" applyNumberFormat="1" applyFont="1"/>
    <xf numFmtId="0" fontId="22" fillId="0" borderId="0" xfId="0" applyFont="1" applyAlignment="1" applyProtection="1">
      <alignment vertical="center"/>
      <protection locked="0"/>
    </xf>
    <xf numFmtId="0" fontId="22" fillId="0" borderId="0" xfId="0" applyFont="1" applyAlignment="1">
      <alignment vertical="center"/>
    </xf>
    <xf numFmtId="165" fontId="22" fillId="0" borderId="0" xfId="0" applyNumberFormat="1" applyFont="1" applyAlignment="1" applyProtection="1">
      <alignment vertical="center"/>
      <protection locked="0"/>
    </xf>
    <xf numFmtId="165" fontId="22" fillId="0" borderId="0" xfId="4" applyFont="1" applyAlignment="1" applyProtection="1">
      <alignment vertical="center"/>
      <protection locked="0"/>
    </xf>
    <xf numFmtId="0" fontId="22" fillId="0" borderId="0" xfId="0" applyFont="1" applyAlignment="1" applyProtection="1">
      <alignment vertical="center"/>
      <protection hidden="1"/>
    </xf>
    <xf numFmtId="0" fontId="19" fillId="0" borderId="0" xfId="0" applyFont="1" applyAlignment="1" applyProtection="1">
      <alignment horizontal="right" vertical="center"/>
      <protection hidden="1"/>
    </xf>
    <xf numFmtId="165" fontId="25" fillId="0" borderId="0" xfId="4" applyFont="1" applyAlignment="1" applyProtection="1">
      <alignment vertical="center"/>
      <protection locked="0"/>
    </xf>
    <xf numFmtId="9" fontId="22" fillId="0" borderId="0" xfId="0" applyNumberFormat="1" applyFont="1" applyAlignment="1" applyProtection="1">
      <alignment vertical="center"/>
      <protection locked="0"/>
    </xf>
    <xf numFmtId="165" fontId="22" fillId="0" borderId="0" xfId="4" applyFont="1" applyAlignment="1">
      <alignment vertical="center"/>
    </xf>
    <xf numFmtId="171" fontId="22" fillId="0" borderId="0" xfId="0" applyNumberFormat="1" applyFont="1" applyAlignment="1" applyProtection="1">
      <alignment vertical="center"/>
      <protection locked="0"/>
    </xf>
    <xf numFmtId="0" fontId="26" fillId="0" borderId="1" xfId="0" applyFont="1" applyBorder="1" applyAlignment="1" applyProtection="1">
      <alignment horizontal="center" vertical="center"/>
      <protection locked="0"/>
    </xf>
    <xf numFmtId="165" fontId="26" fillId="0" borderId="1" xfId="4" applyFont="1" applyFill="1" applyBorder="1" applyAlignment="1" applyProtection="1">
      <alignment horizontal="center" vertical="center" wrapText="1"/>
      <protection hidden="1"/>
    </xf>
    <xf numFmtId="170" fontId="22" fillId="0" borderId="1" xfId="0" applyNumberFormat="1" applyFont="1" applyBorder="1" applyAlignment="1" applyProtection="1">
      <alignment horizontal="center" vertical="center"/>
      <protection hidden="1"/>
    </xf>
    <xf numFmtId="0" fontId="26" fillId="0" borderId="0" xfId="0" applyFont="1" applyAlignment="1">
      <alignment vertical="center"/>
    </xf>
    <xf numFmtId="0" fontId="26" fillId="0" borderId="0" xfId="0" applyFont="1" applyAlignment="1" applyProtection="1">
      <alignment vertical="center"/>
      <protection locked="0"/>
    </xf>
    <xf numFmtId="10" fontId="22" fillId="0" borderId="0" xfId="0" applyNumberFormat="1" applyFont="1" applyAlignment="1" applyProtection="1">
      <alignment vertical="center"/>
      <protection locked="0"/>
    </xf>
    <xf numFmtId="0" fontId="27" fillId="0" borderId="0" xfId="0" applyFont="1" applyAlignment="1" applyProtection="1">
      <alignment horizontal="right" vertical="center"/>
      <protection locked="0"/>
    </xf>
    <xf numFmtId="0" fontId="22" fillId="0" borderId="0" xfId="0" applyFont="1"/>
    <xf numFmtId="0" fontId="24" fillId="0" borderId="27" xfId="0" applyFont="1" applyBorder="1" applyAlignment="1" applyProtection="1">
      <alignment vertical="center"/>
      <protection locked="0"/>
    </xf>
    <xf numFmtId="0" fontId="19" fillId="0" borderId="0" xfId="0" applyFont="1" applyAlignment="1" applyProtection="1">
      <alignment vertical="center"/>
      <protection hidden="1"/>
    </xf>
    <xf numFmtId="0" fontId="24" fillId="0" borderId="28" xfId="0" applyFont="1" applyBorder="1" applyAlignment="1" applyProtection="1">
      <alignment vertical="center"/>
      <protection locked="0"/>
    </xf>
    <xf numFmtId="0" fontId="22" fillId="0" borderId="9" xfId="0" applyFont="1" applyBorder="1" applyAlignment="1" applyProtection="1">
      <alignment vertical="center"/>
      <protection hidden="1"/>
    </xf>
    <xf numFmtId="10" fontId="22" fillId="0" borderId="19" xfId="0" applyNumberFormat="1" applyFont="1" applyBorder="1" applyAlignment="1" applyProtection="1">
      <alignment vertical="center"/>
      <protection hidden="1"/>
    </xf>
    <xf numFmtId="10" fontId="22" fillId="0" borderId="19" xfId="2" applyNumberFormat="1" applyFont="1" applyBorder="1" applyAlignment="1" applyProtection="1">
      <alignment vertical="center"/>
      <protection hidden="1"/>
    </xf>
    <xf numFmtId="0" fontId="19" fillId="0" borderId="0" xfId="0" applyFont="1" applyAlignment="1" applyProtection="1">
      <alignment vertical="center"/>
      <protection locked="0"/>
    </xf>
    <xf numFmtId="0" fontId="22" fillId="0" borderId="29" xfId="0" applyFont="1" applyBorder="1" applyAlignment="1" applyProtection="1">
      <alignment vertical="center"/>
      <protection hidden="1"/>
    </xf>
    <xf numFmtId="10" fontId="22" fillId="0" borderId="21" xfId="0" applyNumberFormat="1" applyFont="1" applyBorder="1" applyAlignment="1" applyProtection="1">
      <alignment vertical="center"/>
      <protection hidden="1"/>
    </xf>
    <xf numFmtId="170" fontId="22" fillId="0" borderId="2" xfId="0" applyNumberFormat="1" applyFont="1" applyBorder="1" applyAlignment="1" applyProtection="1">
      <alignment vertical="center"/>
      <protection hidden="1"/>
    </xf>
    <xf numFmtId="0" fontId="22" fillId="0" borderId="8" xfId="0" applyFont="1" applyBorder="1" applyAlignment="1" applyProtection="1">
      <alignment vertical="center"/>
      <protection hidden="1"/>
    </xf>
    <xf numFmtId="0" fontId="22" fillId="0" borderId="22" xfId="0" applyFont="1" applyBorder="1" applyAlignment="1" applyProtection="1">
      <alignment vertical="center"/>
      <protection hidden="1"/>
    </xf>
    <xf numFmtId="0" fontId="22" fillId="0" borderId="3" xfId="0" applyFont="1" applyBorder="1" applyAlignment="1" applyProtection="1">
      <alignment vertical="center"/>
      <protection hidden="1"/>
    </xf>
    <xf numFmtId="0" fontId="19" fillId="0" borderId="9" xfId="0" applyFont="1" applyBorder="1" applyAlignment="1" applyProtection="1">
      <alignment vertical="center"/>
      <protection hidden="1"/>
    </xf>
    <xf numFmtId="10" fontId="19" fillId="0" borderId="21" xfId="0" applyNumberFormat="1" applyFont="1" applyBorder="1" applyAlignment="1" applyProtection="1">
      <alignment vertical="center"/>
      <protection hidden="1"/>
    </xf>
    <xf numFmtId="0" fontId="19" fillId="8" borderId="19" xfId="0" applyFont="1" applyFill="1" applyBorder="1" applyAlignment="1" applyProtection="1">
      <alignment vertical="center"/>
      <protection hidden="1"/>
    </xf>
    <xf numFmtId="0" fontId="22" fillId="0" borderId="21" xfId="0" applyFont="1" applyBorder="1" applyAlignment="1" applyProtection="1">
      <alignment vertical="center"/>
      <protection hidden="1"/>
    </xf>
    <xf numFmtId="0" fontId="22" fillId="0" borderId="8" xfId="0" applyFont="1" applyBorder="1" applyAlignment="1" applyProtection="1">
      <alignment horizontal="right" vertical="center"/>
      <protection hidden="1"/>
    </xf>
    <xf numFmtId="169" fontId="19" fillId="0" borderId="21" xfId="0" applyNumberFormat="1" applyFont="1" applyBorder="1" applyAlignment="1" applyProtection="1">
      <alignment vertical="center"/>
      <protection hidden="1"/>
    </xf>
    <xf numFmtId="166" fontId="19" fillId="7" borderId="2" xfId="0" applyNumberFormat="1" applyFont="1" applyFill="1" applyBorder="1" applyAlignment="1" applyProtection="1">
      <alignment vertical="center"/>
      <protection hidden="1"/>
    </xf>
    <xf numFmtId="0" fontId="19" fillId="0" borderId="9" xfId="0" applyFont="1" applyBorder="1" applyAlignment="1" applyProtection="1">
      <alignment horizontal="left" vertical="center"/>
      <protection hidden="1"/>
    </xf>
    <xf numFmtId="10" fontId="19" fillId="0" borderId="19" xfId="0" applyNumberFormat="1" applyFont="1" applyBorder="1" applyAlignment="1" applyProtection="1">
      <alignment vertical="center"/>
      <protection hidden="1"/>
    </xf>
    <xf numFmtId="165" fontId="22" fillId="0" borderId="0" xfId="0" applyNumberFormat="1" applyFont="1" applyAlignment="1" applyProtection="1">
      <alignment vertical="center"/>
      <protection hidden="1"/>
    </xf>
    <xf numFmtId="0" fontId="19" fillId="0" borderId="29" xfId="0" applyFont="1" applyBorder="1" applyAlignment="1" applyProtection="1">
      <alignment horizontal="left" vertical="center"/>
      <protection hidden="1"/>
    </xf>
    <xf numFmtId="10" fontId="22" fillId="7" borderId="21" xfId="0" applyNumberFormat="1" applyFont="1" applyFill="1" applyBorder="1" applyAlignment="1" applyProtection="1">
      <alignment vertical="center"/>
      <protection hidden="1"/>
    </xf>
    <xf numFmtId="0" fontId="19" fillId="0" borderId="8" xfId="0" applyFont="1" applyBorder="1" applyAlignment="1" applyProtection="1">
      <alignment horizontal="left" vertical="center"/>
      <protection hidden="1"/>
    </xf>
    <xf numFmtId="169" fontId="25" fillId="0" borderId="19" xfId="0" applyNumberFormat="1" applyFont="1" applyBorder="1" applyAlignment="1" applyProtection="1">
      <alignment vertical="center"/>
      <protection hidden="1"/>
    </xf>
    <xf numFmtId="165" fontId="22" fillId="0" borderId="0" xfId="4" applyFont="1" applyAlignment="1" applyProtection="1">
      <alignment vertical="center"/>
      <protection hidden="1"/>
    </xf>
    <xf numFmtId="0" fontId="19" fillId="0" borderId="8" xfId="0" applyFont="1" applyBorder="1" applyAlignment="1" applyProtection="1">
      <alignment vertical="center"/>
      <protection hidden="1"/>
    </xf>
    <xf numFmtId="169" fontId="28" fillId="0" borderId="22" xfId="0" applyNumberFormat="1" applyFont="1" applyBorder="1" applyAlignment="1" applyProtection="1">
      <alignment vertical="center"/>
      <protection hidden="1"/>
    </xf>
    <xf numFmtId="169" fontId="28" fillId="0" borderId="0" xfId="0" applyNumberFormat="1" applyFont="1" applyAlignment="1" applyProtection="1">
      <alignment vertical="center"/>
      <protection hidden="1"/>
    </xf>
    <xf numFmtId="10" fontId="22" fillId="0" borderId="21" xfId="2" applyNumberFormat="1" applyFont="1" applyBorder="1" applyAlignment="1" applyProtection="1">
      <alignment vertical="center"/>
      <protection hidden="1"/>
    </xf>
    <xf numFmtId="0" fontId="22" fillId="0" borderId="29" xfId="0" applyFont="1" applyBorder="1" applyAlignment="1" applyProtection="1">
      <alignment horizontal="right" vertical="center"/>
      <protection hidden="1"/>
    </xf>
    <xf numFmtId="0" fontId="22" fillId="0" borderId="30" xfId="0" applyFont="1" applyBorder="1" applyAlignment="1" applyProtection="1">
      <alignment vertical="center"/>
      <protection hidden="1"/>
    </xf>
    <xf numFmtId="169" fontId="22" fillId="0" borderId="30" xfId="0" applyNumberFormat="1" applyFont="1" applyBorder="1" applyAlignment="1" applyProtection="1">
      <alignment vertical="center"/>
      <protection hidden="1"/>
    </xf>
    <xf numFmtId="0" fontId="19" fillId="0" borderId="19" xfId="0" applyFont="1" applyBorder="1" applyAlignment="1" applyProtection="1">
      <alignment horizontal="left" vertical="center"/>
      <protection hidden="1"/>
    </xf>
    <xf numFmtId="0" fontId="19" fillId="0" borderId="21" xfId="0" applyFont="1" applyBorder="1" applyAlignment="1" applyProtection="1">
      <alignment horizontal="left" vertical="center"/>
      <protection hidden="1"/>
    </xf>
    <xf numFmtId="169" fontId="22" fillId="0" borderId="22" xfId="0" applyNumberFormat="1" applyFont="1" applyBorder="1" applyAlignment="1" applyProtection="1">
      <alignment vertical="center"/>
      <protection hidden="1"/>
    </xf>
    <xf numFmtId="169" fontId="19" fillId="0" borderId="22" xfId="0" applyNumberFormat="1" applyFont="1" applyBorder="1" applyAlignment="1" applyProtection="1">
      <alignment vertical="center"/>
      <protection hidden="1"/>
    </xf>
    <xf numFmtId="169" fontId="25" fillId="0" borderId="21" xfId="0" applyNumberFormat="1" applyFont="1" applyBorder="1" applyAlignment="1" applyProtection="1">
      <alignment vertical="center"/>
      <protection hidden="1"/>
    </xf>
    <xf numFmtId="10" fontId="19" fillId="0" borderId="22" xfId="0" applyNumberFormat="1" applyFont="1" applyBorder="1" applyAlignment="1" applyProtection="1">
      <alignment vertical="center"/>
      <protection hidden="1"/>
    </xf>
    <xf numFmtId="172" fontId="22" fillId="0" borderId="0" xfId="0" applyNumberFormat="1" applyFont="1" applyAlignment="1" applyProtection="1">
      <alignment vertical="center"/>
      <protection locked="0"/>
    </xf>
    <xf numFmtId="0" fontId="19" fillId="0" borderId="32" xfId="0" applyFont="1" applyBorder="1" applyAlignment="1" applyProtection="1">
      <alignment horizontal="left" vertical="center" wrapText="1"/>
      <protection hidden="1"/>
    </xf>
    <xf numFmtId="9" fontId="19" fillId="0" borderId="32" xfId="2" applyFont="1" applyFill="1" applyBorder="1" applyAlignment="1" applyProtection="1">
      <alignment horizontal="center" vertical="center"/>
      <protection hidden="1"/>
    </xf>
    <xf numFmtId="165" fontId="19" fillId="3" borderId="33" xfId="4" applyFont="1" applyFill="1" applyBorder="1" applyAlignment="1" applyProtection="1">
      <alignment horizontal="center" vertical="center"/>
      <protection hidden="1"/>
    </xf>
    <xf numFmtId="172" fontId="19" fillId="0" borderId="34" xfId="0" applyNumberFormat="1" applyFont="1" applyBorder="1" applyAlignment="1" applyProtection="1">
      <alignment horizontal="right" vertical="center"/>
      <protection hidden="1"/>
    </xf>
    <xf numFmtId="10" fontId="22" fillId="2" borderId="1" xfId="2" applyNumberFormat="1" applyFont="1" applyFill="1" applyBorder="1" applyAlignment="1" applyProtection="1">
      <alignment horizontal="center" vertical="center"/>
      <protection locked="0"/>
    </xf>
    <xf numFmtId="172" fontId="19" fillId="0" borderId="1" xfId="4" applyNumberFormat="1" applyFont="1" applyFill="1" applyBorder="1" applyAlignment="1" applyProtection="1">
      <alignment horizontal="right" vertical="center"/>
      <protection hidden="1"/>
    </xf>
    <xf numFmtId="172" fontId="22" fillId="0" borderId="1" xfId="4" applyNumberFormat="1" applyFont="1" applyFill="1" applyBorder="1" applyAlignment="1" applyProtection="1">
      <alignment horizontal="right" vertical="center"/>
      <protection hidden="1"/>
    </xf>
    <xf numFmtId="10" fontId="22" fillId="0" borderId="1" xfId="2" applyNumberFormat="1" applyFont="1" applyFill="1" applyBorder="1" applyAlignment="1" applyProtection="1">
      <alignment horizontal="center" vertical="center"/>
      <protection hidden="1"/>
    </xf>
    <xf numFmtId="172" fontId="22" fillId="0" borderId="34" xfId="0" applyNumberFormat="1" applyFont="1" applyBorder="1" applyAlignment="1" applyProtection="1">
      <alignment horizontal="right" vertical="center"/>
      <protection hidden="1"/>
    </xf>
    <xf numFmtId="43" fontId="22" fillId="0" borderId="0" xfId="0" applyNumberFormat="1" applyFont="1" applyAlignment="1" applyProtection="1">
      <alignment vertical="center"/>
      <protection locked="0"/>
    </xf>
    <xf numFmtId="0" fontId="0" fillId="0" borderId="9" xfId="0" applyBorder="1" applyProtection="1">
      <protection locked="0"/>
    </xf>
    <xf numFmtId="0" fontId="0" fillId="0" borderId="8" xfId="0" applyBorder="1" applyProtection="1">
      <protection locked="0"/>
    </xf>
    <xf numFmtId="10" fontId="0" fillId="0" borderId="0" xfId="2" applyNumberFormat="1" applyFont="1"/>
    <xf numFmtId="10" fontId="22" fillId="3" borderId="14" xfId="2" applyNumberFormat="1" applyFont="1" applyFill="1" applyBorder="1" applyAlignment="1" applyProtection="1">
      <alignment horizontal="center" vertical="center"/>
      <protection hidden="1"/>
    </xf>
    <xf numFmtId="39" fontId="22" fillId="0" borderId="0" xfId="0" applyNumberFormat="1" applyFont="1" applyAlignment="1" applyProtection="1">
      <alignment vertical="center"/>
      <protection locked="0"/>
    </xf>
    <xf numFmtId="9" fontId="0" fillId="0" borderId="0" xfId="0" applyNumberFormat="1"/>
    <xf numFmtId="43" fontId="22" fillId="0" borderId="0" xfId="0" applyNumberFormat="1" applyFont="1" applyAlignment="1" applyProtection="1">
      <alignment vertical="center"/>
      <protection hidden="1"/>
    </xf>
    <xf numFmtId="0" fontId="24" fillId="0" borderId="32" xfId="0" applyFont="1" applyBorder="1" applyAlignment="1" applyProtection="1">
      <alignment horizontal="left" vertical="center"/>
      <protection hidden="1"/>
    </xf>
    <xf numFmtId="43" fontId="0" fillId="0" borderId="0" xfId="0" applyNumberFormat="1"/>
    <xf numFmtId="2" fontId="0" fillId="0" borderId="0" xfId="0" applyNumberFormat="1"/>
    <xf numFmtId="165" fontId="22" fillId="0" borderId="0" xfId="4" applyFont="1"/>
    <xf numFmtId="165" fontId="19" fillId="0" borderId="0" xfId="4" applyFont="1" applyAlignment="1" applyProtection="1">
      <alignment vertical="center"/>
      <protection hidden="1"/>
    </xf>
    <xf numFmtId="165" fontId="30" fillId="0" borderId="0" xfId="4" applyFont="1" applyAlignment="1" applyProtection="1">
      <alignment vertical="center"/>
      <protection hidden="1"/>
    </xf>
    <xf numFmtId="0" fontId="0" fillId="0" borderId="10" xfId="0" applyBorder="1" applyAlignment="1">
      <alignment horizontal="center"/>
    </xf>
    <xf numFmtId="170" fontId="19" fillId="3" borderId="43" xfId="0" applyNumberFormat="1" applyFont="1" applyFill="1" applyBorder="1" applyAlignment="1" applyProtection="1">
      <alignment horizontal="center" vertical="center"/>
      <protection hidden="1"/>
    </xf>
    <xf numFmtId="165" fontId="23" fillId="0" borderId="29" xfId="0" applyNumberFormat="1" applyFont="1" applyBorder="1"/>
    <xf numFmtId="170" fontId="19" fillId="3" borderId="35" xfId="0" applyNumberFormat="1" applyFont="1" applyFill="1" applyBorder="1" applyAlignment="1" applyProtection="1">
      <alignment horizontal="center" vertical="center"/>
      <protection hidden="1"/>
    </xf>
    <xf numFmtId="0" fontId="0" fillId="0" borderId="9" xfId="0" applyBorder="1" applyAlignment="1">
      <alignment horizontal="center"/>
    </xf>
    <xf numFmtId="165" fontId="0" fillId="0" borderId="1" xfId="4" applyFont="1" applyBorder="1" applyProtection="1">
      <protection locked="0"/>
    </xf>
    <xf numFmtId="0" fontId="0" fillId="0" borderId="1" xfId="0" applyBorder="1" applyProtection="1">
      <protection locked="0"/>
    </xf>
    <xf numFmtId="0" fontId="29" fillId="0" borderId="0" xfId="0" applyFont="1" applyAlignment="1" applyProtection="1">
      <alignment vertical="center"/>
      <protection locked="0"/>
    </xf>
    <xf numFmtId="0" fontId="22" fillId="0" borderId="0" xfId="0" applyFont="1" applyProtection="1">
      <protection locked="0"/>
    </xf>
    <xf numFmtId="10" fontId="31" fillId="0" borderId="1" xfId="2" applyNumberFormat="1" applyFont="1" applyFill="1" applyBorder="1" applyAlignment="1" applyProtection="1">
      <alignment horizontal="center" vertical="center"/>
      <protection hidden="1"/>
    </xf>
    <xf numFmtId="172" fontId="0" fillId="0" borderId="0" xfId="4" applyNumberFormat="1" applyFont="1"/>
    <xf numFmtId="172" fontId="0" fillId="0" borderId="0" xfId="0" applyNumberFormat="1"/>
    <xf numFmtId="169" fontId="0" fillId="0" borderId="0" xfId="0" applyNumberFormat="1"/>
    <xf numFmtId="0" fontId="0" fillId="0" borderId="1" xfId="0" applyBorder="1" applyAlignment="1" applyProtection="1">
      <alignment horizontal="center"/>
      <protection locked="0"/>
    </xf>
    <xf numFmtId="0" fontId="0" fillId="0" borderId="1" xfId="0" applyBorder="1" applyAlignment="1">
      <alignment horizontal="center"/>
    </xf>
    <xf numFmtId="169" fontId="0" fillId="0" borderId="1" xfId="2" applyNumberFormat="1" applyFont="1" applyBorder="1"/>
    <xf numFmtId="10" fontId="0" fillId="0" borderId="1" xfId="0" applyNumberFormat="1" applyBorder="1" applyAlignment="1">
      <alignment horizontal="center"/>
    </xf>
    <xf numFmtId="172" fontId="22" fillId="0" borderId="12" xfId="4" applyNumberFormat="1" applyFont="1" applyBorder="1" applyAlignment="1" applyProtection="1">
      <alignment vertical="center"/>
      <protection hidden="1"/>
    </xf>
    <xf numFmtId="172" fontId="22" fillId="0" borderId="2" xfId="4" applyNumberFormat="1" applyFont="1" applyBorder="1" applyAlignment="1" applyProtection="1">
      <alignment vertical="center"/>
      <protection hidden="1"/>
    </xf>
    <xf numFmtId="172" fontId="19" fillId="0" borderId="2" xfId="4" applyNumberFormat="1" applyFont="1" applyBorder="1" applyAlignment="1" applyProtection="1">
      <alignment vertical="center"/>
      <protection hidden="1"/>
    </xf>
    <xf numFmtId="172" fontId="19" fillId="0" borderId="12" xfId="4" applyNumberFormat="1" applyFont="1" applyBorder="1" applyAlignment="1" applyProtection="1">
      <alignment vertical="center"/>
      <protection hidden="1"/>
    </xf>
    <xf numFmtId="172" fontId="17" fillId="0" borderId="12" xfId="4" applyNumberFormat="1" applyFont="1" applyFill="1" applyBorder="1" applyAlignment="1" applyProtection="1">
      <alignment vertical="center"/>
      <protection hidden="1"/>
    </xf>
    <xf numFmtId="4" fontId="22" fillId="0" borderId="12" xfId="0" applyNumberFormat="1" applyFont="1" applyBorder="1" applyAlignment="1" applyProtection="1">
      <alignment vertical="center"/>
      <protection hidden="1"/>
    </xf>
    <xf numFmtId="4" fontId="22" fillId="0" borderId="2" xfId="0" applyNumberFormat="1" applyFont="1" applyBorder="1" applyAlignment="1" applyProtection="1">
      <alignment vertical="center"/>
      <protection hidden="1"/>
    </xf>
    <xf numFmtId="4" fontId="19" fillId="0" borderId="2" xfId="0" applyNumberFormat="1" applyFont="1" applyBorder="1" applyAlignment="1" applyProtection="1">
      <alignment vertical="center"/>
      <protection hidden="1"/>
    </xf>
    <xf numFmtId="4" fontId="19" fillId="0" borderId="12" xfId="0" applyNumberFormat="1" applyFont="1" applyBorder="1" applyAlignment="1" applyProtection="1">
      <alignment vertical="center"/>
      <protection hidden="1"/>
    </xf>
    <xf numFmtId="4" fontId="19" fillId="0" borderId="2" xfId="2" applyNumberFormat="1" applyFont="1" applyBorder="1" applyAlignment="1" applyProtection="1">
      <alignment vertical="center"/>
      <protection hidden="1"/>
    </xf>
    <xf numFmtId="4" fontId="17" fillId="0" borderId="2" xfId="0" applyNumberFormat="1" applyFont="1" applyBorder="1" applyAlignment="1" applyProtection="1">
      <alignment vertical="center"/>
      <protection hidden="1"/>
    </xf>
    <xf numFmtId="4" fontId="22" fillId="7" borderId="2" xfId="0" applyNumberFormat="1" applyFont="1" applyFill="1" applyBorder="1" applyAlignment="1" applyProtection="1">
      <alignment vertical="center"/>
      <protection hidden="1"/>
    </xf>
    <xf numFmtId="4" fontId="22" fillId="7" borderId="2" xfId="4" applyNumberFormat="1" applyFont="1" applyFill="1" applyBorder="1" applyAlignment="1" applyProtection="1">
      <alignment vertical="center"/>
      <protection hidden="1"/>
    </xf>
    <xf numFmtId="10" fontId="22" fillId="0" borderId="0" xfId="2" applyNumberFormat="1" applyFont="1"/>
    <xf numFmtId="0" fontId="32" fillId="0" borderId="0" xfId="0" applyFont="1" applyAlignment="1">
      <alignment horizontal="center" wrapText="1"/>
    </xf>
    <xf numFmtId="0" fontId="33" fillId="0" borderId="0" xfId="0" applyFont="1" applyAlignment="1">
      <alignment horizontal="center" wrapText="1"/>
    </xf>
    <xf numFmtId="170" fontId="19" fillId="3" borderId="44" xfId="0" applyNumberFormat="1" applyFont="1" applyFill="1" applyBorder="1" applyAlignment="1" applyProtection="1">
      <alignment vertical="center"/>
      <protection hidden="1"/>
    </xf>
    <xf numFmtId="170" fontId="19" fillId="3" borderId="45" xfId="0" applyNumberFormat="1" applyFont="1" applyFill="1" applyBorder="1" applyAlignment="1" applyProtection="1">
      <alignment vertical="center"/>
      <protection hidden="1"/>
    </xf>
    <xf numFmtId="170" fontId="19" fillId="3" borderId="8" xfId="0" applyNumberFormat="1" applyFont="1" applyFill="1" applyBorder="1" applyAlignment="1" applyProtection="1">
      <alignment vertical="center"/>
      <protection hidden="1"/>
    </xf>
    <xf numFmtId="0" fontId="0" fillId="0" borderId="0" xfId="0" applyAlignment="1">
      <alignment vertical="center"/>
    </xf>
    <xf numFmtId="0" fontId="0" fillId="0" borderId="0" xfId="0" applyAlignment="1">
      <alignment vertical="center" wrapText="1"/>
    </xf>
    <xf numFmtId="0" fontId="37" fillId="0" borderId="0" xfId="0" applyFont="1" applyAlignment="1">
      <alignment vertical="center" wrapText="1"/>
    </xf>
    <xf numFmtId="0" fontId="38" fillId="0" borderId="0" xfId="0" applyFont="1" applyAlignment="1" applyProtection="1">
      <alignment horizontal="center" vertical="center" wrapText="1"/>
      <protection hidden="1"/>
    </xf>
    <xf numFmtId="2" fontId="39" fillId="0" borderId="1" xfId="0" applyNumberFormat="1" applyFont="1" applyBorder="1" applyAlignment="1">
      <alignment vertical="center" wrapText="1"/>
    </xf>
    <xf numFmtId="9" fontId="39" fillId="0" borderId="1" xfId="2" applyFont="1" applyFill="1" applyBorder="1" applyAlignment="1">
      <alignment vertical="center" wrapText="1"/>
    </xf>
    <xf numFmtId="0" fontId="37" fillId="0" borderId="1" xfId="0" applyFont="1" applyBorder="1" applyAlignment="1">
      <alignment vertical="center" wrapText="1"/>
    </xf>
    <xf numFmtId="0" fontId="38" fillId="0" borderId="1" xfId="0" applyFont="1" applyBorder="1" applyAlignment="1" applyProtection="1">
      <alignment vertical="center" wrapText="1"/>
      <protection hidden="1"/>
    </xf>
    <xf numFmtId="0" fontId="38" fillId="0" borderId="1" xfId="0" applyFont="1" applyBorder="1" applyAlignment="1" applyProtection="1">
      <alignment horizontal="center" vertical="center" wrapText="1"/>
      <protection hidden="1"/>
    </xf>
    <xf numFmtId="0" fontId="37" fillId="0" borderId="1" xfId="0" applyFont="1" applyBorder="1" applyAlignment="1">
      <alignment horizontal="center" vertical="center" wrapText="1"/>
    </xf>
    <xf numFmtId="4" fontId="0" fillId="0" borderId="0" xfId="0" applyNumberFormat="1" applyAlignment="1">
      <alignment vertical="center"/>
    </xf>
    <xf numFmtId="165" fontId="22" fillId="0" borderId="0" xfId="4" applyFont="1" applyFill="1" applyAlignment="1">
      <alignment vertical="center"/>
    </xf>
    <xf numFmtId="0" fontId="37" fillId="0" borderId="0" xfId="0" applyFont="1" applyAlignment="1">
      <alignment horizontal="center" vertical="center" wrapText="1"/>
    </xf>
    <xf numFmtId="9" fontId="39" fillId="0" borderId="0" xfId="2" applyFont="1" applyFill="1" applyBorder="1" applyAlignment="1">
      <alignment vertical="center" wrapText="1"/>
    </xf>
    <xf numFmtId="9" fontId="39" fillId="0" borderId="0" xfId="2" applyFont="1" applyFill="1" applyBorder="1" applyAlignment="1">
      <alignment vertical="center"/>
    </xf>
    <xf numFmtId="49" fontId="0" fillId="0" borderId="0" xfId="0" applyNumberFormat="1" applyAlignment="1">
      <alignment vertical="center"/>
    </xf>
    <xf numFmtId="0" fontId="0" fillId="0" borderId="0" xfId="0" applyAlignment="1">
      <alignment horizontal="center" vertical="center"/>
    </xf>
    <xf numFmtId="0" fontId="0" fillId="0" borderId="1" xfId="0" applyBorder="1" applyAlignment="1">
      <alignment horizontal="center" vertical="center" wrapText="1"/>
    </xf>
    <xf numFmtId="0" fontId="40" fillId="0" borderId="1" xfId="0" applyFont="1" applyBorder="1" applyProtection="1">
      <protection locked="0"/>
    </xf>
    <xf numFmtId="168" fontId="0" fillId="0" borderId="0" xfId="4" applyNumberFormat="1" applyFont="1" applyProtection="1">
      <protection locked="0"/>
    </xf>
    <xf numFmtId="168" fontId="22" fillId="0" borderId="0" xfId="0" applyNumberFormat="1" applyFont="1" applyAlignment="1" applyProtection="1">
      <alignment vertical="center"/>
      <protection locked="0"/>
    </xf>
    <xf numFmtId="165" fontId="37" fillId="0" borderId="0" xfId="4" applyFont="1" applyFill="1" applyBorder="1" applyAlignment="1">
      <alignment vertical="center"/>
    </xf>
    <xf numFmtId="0" fontId="19" fillId="0" borderId="1" xfId="0" applyFont="1" applyBorder="1" applyAlignment="1" applyProtection="1">
      <alignment horizontal="center" vertical="center" wrapText="1"/>
      <protection hidden="1"/>
    </xf>
    <xf numFmtId="0" fontId="19" fillId="0" borderId="19" xfId="0" applyFont="1" applyBorder="1" applyAlignment="1" applyProtection="1">
      <alignment vertical="center"/>
      <protection hidden="1"/>
    </xf>
    <xf numFmtId="0" fontId="19" fillId="0" borderId="12" xfId="0" applyFont="1" applyBorder="1" applyAlignment="1" applyProtection="1">
      <alignment vertical="center"/>
      <protection hidden="1"/>
    </xf>
    <xf numFmtId="170" fontId="19" fillId="3" borderId="19" xfId="0" applyNumberFormat="1" applyFont="1" applyFill="1" applyBorder="1" applyAlignment="1" applyProtection="1">
      <alignment vertical="center"/>
      <protection hidden="1"/>
    </xf>
    <xf numFmtId="170" fontId="19" fillId="3" borderId="22" xfId="0" applyNumberFormat="1" applyFont="1" applyFill="1" applyBorder="1" applyAlignment="1" applyProtection="1">
      <alignment vertical="center"/>
      <protection hidden="1"/>
    </xf>
    <xf numFmtId="0" fontId="0" fillId="0" borderId="28" xfId="0" applyBorder="1" applyAlignment="1">
      <alignment horizontal="center"/>
    </xf>
    <xf numFmtId="170" fontId="19" fillId="3" borderId="29" xfId="0" applyNumberFormat="1" applyFont="1" applyFill="1" applyBorder="1" applyAlignment="1" applyProtection="1">
      <alignment vertical="center"/>
      <protection hidden="1"/>
    </xf>
    <xf numFmtId="168" fontId="0" fillId="0" borderId="0" xfId="4" applyNumberFormat="1" applyFont="1"/>
    <xf numFmtId="0" fontId="8" fillId="0" borderId="1" xfId="0" applyFont="1" applyBorder="1" applyAlignment="1">
      <alignment horizontal="center" vertical="center" wrapText="1"/>
    </xf>
    <xf numFmtId="169" fontId="8" fillId="0" borderId="1" xfId="2" applyNumberFormat="1" applyFont="1" applyFill="1" applyBorder="1" applyAlignment="1">
      <alignment horizontal="center" vertical="center" wrapText="1"/>
    </xf>
    <xf numFmtId="169" fontId="2" fillId="0" borderId="1" xfId="2" applyNumberFormat="1" applyFont="1" applyFill="1" applyBorder="1" applyAlignment="1">
      <alignment horizontal="center" vertical="center" wrapText="1"/>
    </xf>
    <xf numFmtId="0" fontId="43" fillId="0" borderId="25" xfId="0" applyFont="1" applyBorder="1" applyAlignment="1">
      <alignment horizontal="center" vertical="center" wrapText="1"/>
    </xf>
    <xf numFmtId="0" fontId="43" fillId="0" borderId="24" xfId="0" applyFont="1" applyBorder="1" applyAlignment="1">
      <alignment horizontal="center" vertical="center" wrapText="1"/>
    </xf>
    <xf numFmtId="0" fontId="43" fillId="6" borderId="24" xfId="0" applyFont="1" applyFill="1" applyBorder="1" applyAlignment="1">
      <alignment horizontal="center" vertical="center" wrapText="1"/>
    </xf>
    <xf numFmtId="0" fontId="43" fillId="0" borderId="26" xfId="0" applyFont="1" applyBorder="1" applyAlignment="1">
      <alignment horizontal="center" vertical="center" wrapText="1"/>
    </xf>
    <xf numFmtId="0" fontId="8" fillId="0" borderId="39" xfId="0" applyFont="1" applyBorder="1" applyAlignment="1">
      <alignment horizontal="center" vertical="center" wrapText="1"/>
    </xf>
    <xf numFmtId="169" fontId="8" fillId="0" borderId="51" xfId="2" applyNumberFormat="1" applyFont="1" applyFill="1" applyBorder="1" applyAlignment="1">
      <alignment horizontal="center" vertical="center" wrapText="1"/>
    </xf>
    <xf numFmtId="10" fontId="8" fillId="0" borderId="51" xfId="2" applyNumberFormat="1" applyFont="1" applyFill="1" applyBorder="1" applyAlignment="1">
      <alignment horizontal="center" vertical="center" wrapText="1"/>
    </xf>
    <xf numFmtId="169" fontId="8" fillId="6" borderId="51" xfId="2" applyNumberFormat="1" applyFont="1" applyFill="1" applyBorder="1" applyAlignment="1">
      <alignment horizontal="center" vertical="center" wrapText="1"/>
    </xf>
    <xf numFmtId="169" fontId="8" fillId="0" borderId="52" xfId="2" applyNumberFormat="1" applyFont="1" applyFill="1" applyBorder="1" applyAlignment="1">
      <alignment horizontal="center" vertical="center" wrapText="1"/>
    </xf>
    <xf numFmtId="0" fontId="8" fillId="0" borderId="17" xfId="0" applyFont="1" applyBorder="1" applyAlignment="1">
      <alignment horizontal="center" vertical="center" wrapText="1"/>
    </xf>
    <xf numFmtId="10" fontId="8" fillId="0" borderId="1" xfId="2" applyNumberFormat="1" applyFont="1" applyFill="1" applyBorder="1" applyAlignment="1">
      <alignment horizontal="center" vertical="center" wrapText="1"/>
    </xf>
    <xf numFmtId="169" fontId="8" fillId="6" borderId="1" xfId="2" applyNumberFormat="1" applyFont="1" applyFill="1" applyBorder="1" applyAlignment="1">
      <alignment horizontal="center" vertical="center" wrapText="1"/>
    </xf>
    <xf numFmtId="169" fontId="8" fillId="0" borderId="23" xfId="2" applyNumberFormat="1" applyFont="1" applyFill="1" applyBorder="1" applyAlignment="1">
      <alignment horizontal="center" vertical="center" wrapText="1"/>
    </xf>
    <xf numFmtId="0" fontId="8" fillId="0" borderId="53" xfId="0" applyFont="1" applyBorder="1" applyAlignment="1">
      <alignment horizontal="center" vertical="center" wrapText="1"/>
    </xf>
    <xf numFmtId="169" fontId="8" fillId="0" borderId="33" xfId="2" applyNumberFormat="1" applyFont="1" applyFill="1" applyBorder="1" applyAlignment="1">
      <alignment horizontal="center" vertical="center" wrapText="1"/>
    </xf>
    <xf numFmtId="10" fontId="8" fillId="0" borderId="33" xfId="2" applyNumberFormat="1" applyFont="1" applyFill="1" applyBorder="1" applyAlignment="1">
      <alignment horizontal="center" vertical="center" wrapText="1"/>
    </xf>
    <xf numFmtId="169" fontId="8" fillId="6" borderId="33" xfId="2" applyNumberFormat="1" applyFont="1" applyFill="1" applyBorder="1" applyAlignment="1">
      <alignment horizontal="center" vertical="center" wrapText="1"/>
    </xf>
    <xf numFmtId="169" fontId="8" fillId="0" borderId="54" xfId="2" applyNumberFormat="1" applyFont="1" applyFill="1" applyBorder="1" applyAlignment="1">
      <alignment horizontal="center" vertical="center" wrapText="1"/>
    </xf>
    <xf numFmtId="0" fontId="8" fillId="0" borderId="25" xfId="0" applyFont="1" applyBorder="1" applyAlignment="1">
      <alignment horizontal="center" vertical="center" wrapText="1"/>
    </xf>
    <xf numFmtId="169" fontId="8" fillId="0" borderId="24" xfId="2" applyNumberFormat="1" applyFont="1" applyFill="1" applyBorder="1" applyAlignment="1">
      <alignment horizontal="center" vertical="center" wrapText="1"/>
    </xf>
    <xf numFmtId="10" fontId="8" fillId="0" borderId="24" xfId="2" applyNumberFormat="1" applyFont="1" applyFill="1" applyBorder="1" applyAlignment="1">
      <alignment horizontal="center" vertical="center" wrapText="1"/>
    </xf>
    <xf numFmtId="169" fontId="8" fillId="6" borderId="24" xfId="2" applyNumberFormat="1" applyFont="1" applyFill="1" applyBorder="1" applyAlignment="1">
      <alignment horizontal="center" vertical="center" wrapText="1"/>
    </xf>
    <xf numFmtId="169" fontId="8" fillId="0" borderId="26" xfId="2" applyNumberFormat="1" applyFont="1" applyFill="1" applyBorder="1" applyAlignment="1">
      <alignment horizontal="center" vertical="center" wrapText="1"/>
    </xf>
    <xf numFmtId="9" fontId="0" fillId="0" borderId="0" xfId="0" applyNumberFormat="1" applyAlignment="1">
      <alignment vertical="center"/>
    </xf>
    <xf numFmtId="166" fontId="19" fillId="0" borderId="2" xfId="2" applyNumberFormat="1" applyFont="1" applyBorder="1" applyAlignment="1" applyProtection="1">
      <alignment vertical="center"/>
      <protection hidden="1"/>
    </xf>
    <xf numFmtId="169" fontId="19" fillId="0" borderId="0" xfId="0" applyNumberFormat="1" applyFont="1" applyAlignment="1" applyProtection="1">
      <alignment horizontal="center" vertical="center"/>
      <protection hidden="1"/>
    </xf>
    <xf numFmtId="172" fontId="20" fillId="0" borderId="0" xfId="4" applyNumberFormat="1" applyFont="1" applyFill="1" applyBorder="1" applyAlignment="1" applyProtection="1">
      <alignment vertical="center"/>
      <protection hidden="1"/>
    </xf>
    <xf numFmtId="166" fontId="28" fillId="13" borderId="2" xfId="2" applyNumberFormat="1" applyFont="1" applyFill="1" applyBorder="1" applyAlignment="1" applyProtection="1">
      <alignment vertical="center"/>
      <protection hidden="1"/>
    </xf>
    <xf numFmtId="166" fontId="28" fillId="13" borderId="3" xfId="2" applyNumberFormat="1" applyFont="1" applyFill="1" applyBorder="1" applyAlignment="1" applyProtection="1">
      <alignment vertical="center"/>
      <protection hidden="1"/>
    </xf>
    <xf numFmtId="166" fontId="28" fillId="13" borderId="31" xfId="2" applyNumberFormat="1" applyFont="1" applyFill="1" applyBorder="1" applyAlignment="1" applyProtection="1">
      <alignment vertical="center"/>
      <protection hidden="1"/>
    </xf>
    <xf numFmtId="0" fontId="19" fillId="11" borderId="32" xfId="0" applyFont="1" applyFill="1" applyBorder="1" applyAlignment="1" applyProtection="1">
      <alignment horizontal="left" vertical="center" wrapText="1"/>
      <protection hidden="1"/>
    </xf>
    <xf numFmtId="0" fontId="24" fillId="0" borderId="0" xfId="0" applyFont="1" applyAlignment="1" applyProtection="1">
      <alignment horizontal="left" vertical="center" wrapText="1"/>
      <protection hidden="1"/>
    </xf>
    <xf numFmtId="49" fontId="0" fillId="0" borderId="0" xfId="0" applyNumberFormat="1" applyAlignment="1">
      <alignment horizontal="left" vertical="center" wrapText="1"/>
    </xf>
    <xf numFmtId="0" fontId="22" fillId="0" borderId="29" xfId="0" applyFont="1" applyBorder="1" applyAlignment="1" applyProtection="1">
      <alignment vertical="center" wrapText="1"/>
      <protection hidden="1"/>
    </xf>
    <xf numFmtId="43" fontId="22" fillId="0" borderId="2" xfId="0" applyNumberFormat="1" applyFont="1" applyBorder="1" applyAlignment="1" applyProtection="1">
      <alignment vertical="center"/>
      <protection hidden="1"/>
    </xf>
    <xf numFmtId="0" fontId="30" fillId="0" borderId="0" xfId="0" applyFont="1" applyAlignment="1" applyProtection="1">
      <alignment vertical="center"/>
      <protection locked="0"/>
    </xf>
    <xf numFmtId="49" fontId="41" fillId="9" borderId="0" xfId="0" applyNumberFormat="1" applyFont="1" applyFill="1" applyAlignment="1">
      <alignment vertical="center"/>
    </xf>
    <xf numFmtId="0" fontId="41" fillId="11" borderId="0" xfId="0" applyFont="1" applyFill="1" applyAlignment="1">
      <alignment vertical="center"/>
    </xf>
    <xf numFmtId="168" fontId="37" fillId="9" borderId="0" xfId="4" applyNumberFormat="1" applyFont="1" applyFill="1" applyAlignment="1" applyProtection="1">
      <alignment vertical="center"/>
      <protection hidden="1"/>
    </xf>
    <xf numFmtId="0" fontId="0" fillId="9" borderId="1" xfId="0" applyFill="1" applyBorder="1" applyAlignment="1" applyProtection="1">
      <alignment vertical="center" wrapText="1"/>
      <protection hidden="1"/>
    </xf>
    <xf numFmtId="0" fontId="0" fillId="9" borderId="1" xfId="0" applyFill="1" applyBorder="1" applyAlignment="1" applyProtection="1">
      <alignment horizontal="center" vertical="center" wrapText="1"/>
      <protection hidden="1"/>
    </xf>
    <xf numFmtId="10" fontId="0" fillId="9" borderId="1" xfId="2" applyNumberFormat="1" applyFont="1" applyFill="1" applyBorder="1" applyAlignment="1" applyProtection="1">
      <alignment horizontal="center" vertical="center"/>
      <protection hidden="1"/>
    </xf>
    <xf numFmtId="49" fontId="0" fillId="6" borderId="1" xfId="0" applyNumberFormat="1" applyFill="1" applyBorder="1" applyAlignment="1" applyProtection="1">
      <alignment vertical="center"/>
      <protection locked="0"/>
    </xf>
    <xf numFmtId="49" fontId="22" fillId="6" borderId="1" xfId="0" applyNumberFormat="1" applyFont="1" applyFill="1" applyBorder="1" applyAlignment="1" applyProtection="1">
      <alignment horizontal="center" vertical="center"/>
      <protection locked="0"/>
    </xf>
    <xf numFmtId="0" fontId="0" fillId="11" borderId="1" xfId="0" applyFill="1" applyBorder="1" applyAlignment="1" applyProtection="1">
      <alignment horizontal="center" vertical="center"/>
      <protection locked="0"/>
    </xf>
    <xf numFmtId="49" fontId="0" fillId="11" borderId="1" xfId="0" applyNumberFormat="1" applyFill="1" applyBorder="1" applyAlignment="1" applyProtection="1">
      <alignment horizontal="left" vertical="center" wrapText="1"/>
      <protection locked="0"/>
    </xf>
    <xf numFmtId="0" fontId="0" fillId="11" borderId="1" xfId="0" applyFill="1" applyBorder="1" applyAlignment="1" applyProtection="1">
      <alignment vertical="center"/>
      <protection locked="0"/>
    </xf>
    <xf numFmtId="14" fontId="0" fillId="6" borderId="1" xfId="0" applyNumberFormat="1" applyFill="1" applyBorder="1" applyAlignment="1" applyProtection="1">
      <alignment vertical="center"/>
      <protection locked="0"/>
    </xf>
    <xf numFmtId="3" fontId="0" fillId="6" borderId="1" xfId="0" applyNumberFormat="1" applyFill="1" applyBorder="1" applyAlignment="1" applyProtection="1">
      <alignment vertical="center"/>
      <protection locked="0"/>
    </xf>
    <xf numFmtId="4" fontId="0" fillId="6" borderId="1" xfId="0" applyNumberFormat="1" applyFill="1" applyBorder="1" applyAlignment="1" applyProtection="1">
      <alignment vertical="center"/>
      <protection locked="0"/>
    </xf>
    <xf numFmtId="4" fontId="0" fillId="9" borderId="1" xfId="0" applyNumberFormat="1" applyFill="1" applyBorder="1" applyAlignment="1" applyProtection="1">
      <alignment vertical="center"/>
      <protection hidden="1"/>
    </xf>
    <xf numFmtId="165" fontId="37" fillId="9" borderId="1" xfId="4" applyFont="1" applyFill="1" applyBorder="1" applyAlignment="1" applyProtection="1">
      <alignment vertical="center"/>
      <protection hidden="1"/>
    </xf>
    <xf numFmtId="4" fontId="37" fillId="0" borderId="1" xfId="0" applyNumberFormat="1" applyFont="1" applyBorder="1" applyAlignment="1" applyProtection="1">
      <alignment vertical="center"/>
      <protection hidden="1"/>
    </xf>
    <xf numFmtId="0" fontId="41" fillId="11" borderId="1" xfId="0" applyFont="1" applyFill="1" applyBorder="1" applyAlignment="1" applyProtection="1">
      <alignment horizontal="center" vertical="center"/>
      <protection locked="0"/>
    </xf>
    <xf numFmtId="0" fontId="45" fillId="0" borderId="0" xfId="0" applyFont="1" applyAlignment="1" applyProtection="1">
      <alignment vertical="center"/>
      <protection hidden="1"/>
    </xf>
    <xf numFmtId="0" fontId="37" fillId="0" borderId="0" xfId="0" applyFont="1" applyAlignment="1" applyProtection="1">
      <alignment vertical="center"/>
      <protection hidden="1"/>
    </xf>
    <xf numFmtId="165" fontId="0" fillId="9" borderId="1" xfId="4" applyFont="1" applyFill="1" applyBorder="1" applyAlignment="1" applyProtection="1">
      <alignment horizontal="center" vertical="center"/>
      <protection hidden="1"/>
    </xf>
    <xf numFmtId="165" fontId="37" fillId="9" borderId="1" xfId="4" applyFont="1" applyFill="1" applyBorder="1" applyAlignment="1" applyProtection="1">
      <alignment horizontal="center" vertical="center"/>
      <protection hidden="1"/>
    </xf>
    <xf numFmtId="10" fontId="22" fillId="7" borderId="21" xfId="0" applyNumberFormat="1" applyFont="1" applyFill="1" applyBorder="1" applyAlignment="1" applyProtection="1">
      <alignment vertical="center"/>
      <protection locked="0"/>
    </xf>
    <xf numFmtId="14" fontId="3" fillId="6" borderId="20" xfId="4" applyNumberFormat="1" applyFont="1" applyFill="1" applyBorder="1" applyAlignment="1" applyProtection="1">
      <alignment horizontal="center"/>
      <protection locked="0"/>
    </xf>
    <xf numFmtId="14" fontId="3" fillId="6" borderId="23" xfId="4" applyNumberFormat="1" applyFont="1" applyFill="1" applyBorder="1" applyAlignment="1" applyProtection="1">
      <alignment horizontal="center"/>
      <protection locked="0"/>
    </xf>
    <xf numFmtId="14" fontId="22" fillId="6" borderId="15" xfId="0" applyNumberFormat="1" applyFont="1" applyFill="1" applyBorder="1" applyAlignment="1" applyProtection="1">
      <alignment horizontal="center" vertical="center"/>
      <protection locked="0"/>
    </xf>
    <xf numFmtId="4" fontId="2" fillId="0" borderId="0" xfId="0" applyNumberFormat="1" applyFont="1" applyAlignment="1" applyProtection="1">
      <alignment vertical="center" wrapText="1"/>
      <protection hidden="1"/>
    </xf>
    <xf numFmtId="4" fontId="19" fillId="0" borderId="0" xfId="0" applyNumberFormat="1" applyFont="1" applyAlignment="1" applyProtection="1">
      <alignment vertical="center"/>
      <protection hidden="1"/>
    </xf>
    <xf numFmtId="9" fontId="39" fillId="0" borderId="1" xfId="2" applyFont="1" applyFill="1" applyBorder="1" applyAlignment="1" applyProtection="1">
      <alignment vertical="center"/>
      <protection hidden="1"/>
    </xf>
    <xf numFmtId="0" fontId="0" fillId="0" borderId="1" xfId="0" applyBorder="1" applyAlignment="1" applyProtection="1">
      <alignment vertical="center" wrapText="1"/>
      <protection hidden="1"/>
    </xf>
    <xf numFmtId="0" fontId="46" fillId="6" borderId="0" xfId="0" applyFont="1" applyFill="1" applyAlignment="1">
      <alignment vertical="center"/>
    </xf>
    <xf numFmtId="10" fontId="22" fillId="0" borderId="21" xfId="0" applyNumberFormat="1" applyFont="1" applyBorder="1" applyAlignment="1" applyProtection="1">
      <alignment vertical="center" wrapText="1"/>
      <protection locked="0"/>
    </xf>
    <xf numFmtId="10" fontId="22" fillId="0" borderId="21" xfId="0" applyNumberFormat="1" applyFont="1" applyBorder="1" applyAlignment="1" applyProtection="1">
      <alignment vertical="center"/>
      <protection locked="0" hidden="1"/>
    </xf>
    <xf numFmtId="10" fontId="22" fillId="0" borderId="21" xfId="2" applyNumberFormat="1" applyFont="1" applyBorder="1" applyAlignment="1" applyProtection="1">
      <alignment vertical="center"/>
      <protection locked="0"/>
    </xf>
    <xf numFmtId="10" fontId="22" fillId="0" borderId="21" xfId="2" applyNumberFormat="1" applyFont="1" applyBorder="1" applyAlignment="1" applyProtection="1">
      <alignment vertical="center"/>
      <protection locked="0" hidden="1"/>
    </xf>
    <xf numFmtId="10" fontId="22" fillId="0" borderId="21" xfId="0" applyNumberFormat="1" applyFont="1" applyBorder="1" applyAlignment="1" applyProtection="1">
      <alignment vertical="center"/>
      <protection locked="0"/>
    </xf>
    <xf numFmtId="166" fontId="19" fillId="7" borderId="2" xfId="0" applyNumberFormat="1" applyFont="1" applyFill="1" applyBorder="1" applyAlignment="1" applyProtection="1">
      <alignment vertical="center"/>
      <protection locked="0"/>
    </xf>
    <xf numFmtId="0" fontId="37" fillId="0" borderId="1" xfId="0" applyFont="1" applyBorder="1" applyAlignment="1" applyProtection="1">
      <alignment vertical="center"/>
      <protection locked="0"/>
    </xf>
    <xf numFmtId="0" fontId="8" fillId="0" borderId="49" xfId="0" applyFont="1" applyBorder="1" applyAlignment="1">
      <alignment horizontal="center" vertical="center" wrapText="1"/>
    </xf>
    <xf numFmtId="0" fontId="8" fillId="0" borderId="50" xfId="0" applyFont="1" applyBorder="1" applyAlignment="1">
      <alignment horizontal="center" vertical="center" wrapText="1"/>
    </xf>
    <xf numFmtId="4" fontId="0" fillId="0" borderId="0" xfId="0" applyNumberFormat="1" applyAlignment="1" applyProtection="1">
      <alignment vertical="center" wrapText="1"/>
      <protection locked="0"/>
    </xf>
    <xf numFmtId="10" fontId="22" fillId="0" borderId="1" xfId="2" applyNumberFormat="1" applyFont="1" applyFill="1" applyBorder="1" applyAlignment="1" applyProtection="1">
      <alignment horizontal="center" vertical="center"/>
      <protection locked="0"/>
    </xf>
    <xf numFmtId="165" fontId="22" fillId="0" borderId="0" xfId="4" applyFont="1" applyFill="1" applyAlignment="1" applyProtection="1">
      <alignment vertical="center"/>
      <protection locked="0"/>
    </xf>
    <xf numFmtId="10" fontId="22" fillId="6" borderId="1" xfId="2" applyNumberFormat="1" applyFont="1" applyFill="1" applyBorder="1" applyAlignment="1" applyProtection="1">
      <alignment horizontal="center" vertical="center"/>
      <protection hidden="1"/>
    </xf>
    <xf numFmtId="172" fontId="22" fillId="6" borderId="1" xfId="4" applyNumberFormat="1" applyFont="1" applyFill="1" applyBorder="1" applyAlignment="1" applyProtection="1">
      <alignment horizontal="right" vertical="center"/>
      <protection hidden="1"/>
    </xf>
    <xf numFmtId="0" fontId="42" fillId="0" borderId="1" xfId="0" applyFont="1" applyBorder="1" applyAlignment="1">
      <alignment vertical="center"/>
    </xf>
    <xf numFmtId="10" fontId="0" fillId="0" borderId="0" xfId="0" applyNumberFormat="1" applyAlignment="1">
      <alignment vertical="center"/>
    </xf>
    <xf numFmtId="9" fontId="0" fillId="0" borderId="0" xfId="2" applyFont="1" applyAlignment="1">
      <alignment vertical="center"/>
    </xf>
    <xf numFmtId="0" fontId="0" fillId="11" borderId="32" xfId="0" applyFill="1" applyBorder="1" applyAlignment="1" applyProtection="1">
      <alignment vertical="center"/>
      <protection locked="0"/>
    </xf>
    <xf numFmtId="0" fontId="0" fillId="0" borderId="33" xfId="0" applyBorder="1" applyAlignment="1" applyProtection="1">
      <alignment horizontal="center" vertical="center"/>
      <protection hidden="1"/>
    </xf>
    <xf numFmtId="0" fontId="0" fillId="0" borderId="56" xfId="0" applyBorder="1" applyAlignment="1" applyProtection="1">
      <alignment horizontal="center" vertical="center"/>
      <protection hidden="1"/>
    </xf>
    <xf numFmtId="4" fontId="19" fillId="0" borderId="0" xfId="0" applyNumberFormat="1" applyFont="1" applyAlignment="1" applyProtection="1">
      <alignment vertical="center"/>
      <protection locked="0"/>
    </xf>
    <xf numFmtId="0" fontId="0" fillId="11" borderId="46" xfId="0" applyFill="1" applyBorder="1" applyAlignment="1" applyProtection="1">
      <alignment horizontal="center" vertical="center" wrapText="1"/>
      <protection locked="0"/>
    </xf>
    <xf numFmtId="0" fontId="37" fillId="0" borderId="1" xfId="0" applyFont="1" applyBorder="1" applyAlignment="1">
      <alignment horizontal="center" vertical="center" wrapText="1"/>
    </xf>
    <xf numFmtId="3" fontId="19" fillId="12" borderId="28" xfId="0" applyNumberFormat="1" applyFont="1" applyFill="1" applyBorder="1" applyAlignment="1" applyProtection="1">
      <alignment horizontal="center" vertical="center" wrapText="1"/>
      <protection hidden="1"/>
    </xf>
    <xf numFmtId="3" fontId="19" fillId="12" borderId="11" xfId="0" applyNumberFormat="1" applyFont="1" applyFill="1" applyBorder="1" applyAlignment="1" applyProtection="1">
      <alignment horizontal="center" vertical="center" wrapText="1"/>
      <protection hidden="1"/>
    </xf>
    <xf numFmtId="0" fontId="24" fillId="0" borderId="4" xfId="0" applyFont="1" applyBorder="1" applyAlignment="1" applyProtection="1">
      <alignment horizontal="left" vertical="center" wrapText="1"/>
      <protection locked="0"/>
    </xf>
    <xf numFmtId="0" fontId="22" fillId="0" borderId="32" xfId="0" applyFont="1" applyBorder="1" applyAlignment="1" applyProtection="1">
      <alignment horizontal="center" vertical="center"/>
      <protection locked="0"/>
    </xf>
    <xf numFmtId="0" fontId="22" fillId="0" borderId="5" xfId="0" applyFont="1" applyBorder="1" applyAlignment="1" applyProtection="1">
      <alignment horizontal="center" vertical="center"/>
      <protection locked="0"/>
    </xf>
    <xf numFmtId="0" fontId="22" fillId="0" borderId="34" xfId="0" applyFont="1" applyBorder="1" applyAlignment="1" applyProtection="1">
      <alignment horizontal="center" vertical="center"/>
      <protection locked="0"/>
    </xf>
    <xf numFmtId="0" fontId="29" fillId="0" borderId="32" xfId="0" applyFont="1" applyBorder="1" applyAlignment="1" applyProtection="1">
      <alignment horizontal="center" vertical="center" wrapText="1"/>
      <protection locked="0"/>
    </xf>
    <xf numFmtId="0" fontId="29" fillId="0" borderId="5" xfId="0" applyFont="1" applyBorder="1" applyAlignment="1" applyProtection="1">
      <alignment horizontal="center" vertical="center" wrapText="1"/>
      <protection locked="0"/>
    </xf>
    <xf numFmtId="0" fontId="29" fillId="0" borderId="34" xfId="0" applyFont="1" applyBorder="1" applyAlignment="1" applyProtection="1">
      <alignment horizontal="center" vertical="center" wrapText="1"/>
      <protection locked="0"/>
    </xf>
    <xf numFmtId="0" fontId="37" fillId="0" borderId="33"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46" xfId="0" applyFont="1" applyBorder="1" applyAlignment="1">
      <alignment horizontal="center" vertical="center" wrapText="1"/>
    </xf>
    <xf numFmtId="0" fontId="37" fillId="0" borderId="0" xfId="0" applyFont="1" applyAlignment="1">
      <alignment horizontal="center" vertical="center" wrapText="1"/>
    </xf>
    <xf numFmtId="3" fontId="19" fillId="10" borderId="28" xfId="0" applyNumberFormat="1" applyFont="1" applyFill="1" applyBorder="1" applyAlignment="1" applyProtection="1">
      <alignment horizontal="center" vertical="center" wrapText="1"/>
      <protection hidden="1"/>
    </xf>
    <xf numFmtId="3" fontId="19" fillId="10" borderId="11" xfId="0" applyNumberFormat="1" applyFont="1" applyFill="1" applyBorder="1" applyAlignment="1" applyProtection="1">
      <alignment horizontal="center" vertical="center" wrapText="1"/>
      <protection hidden="1"/>
    </xf>
    <xf numFmtId="10" fontId="22" fillId="8" borderId="19" xfId="0" applyNumberFormat="1" applyFont="1" applyFill="1" applyBorder="1" applyAlignment="1" applyProtection="1">
      <alignment horizontal="center" vertical="center"/>
      <protection locked="0"/>
    </xf>
    <xf numFmtId="10" fontId="22" fillId="8" borderId="12" xfId="0" applyNumberFormat="1" applyFont="1" applyFill="1" applyBorder="1" applyAlignment="1" applyProtection="1">
      <alignment horizontal="center" vertical="center"/>
      <protection locked="0"/>
    </xf>
    <xf numFmtId="165" fontId="22" fillId="0" borderId="28" xfId="4" applyFont="1" applyBorder="1" applyAlignment="1" applyProtection="1">
      <alignment horizontal="center" vertical="center"/>
      <protection locked="0"/>
    </xf>
    <xf numFmtId="165" fontId="22" fillId="0" borderId="11" xfId="4" applyFont="1" applyBorder="1" applyAlignment="1" applyProtection="1">
      <alignment horizontal="center" vertical="center"/>
      <protection locked="0"/>
    </xf>
    <xf numFmtId="3" fontId="19" fillId="13" borderId="28" xfId="0" applyNumberFormat="1" applyFont="1" applyFill="1" applyBorder="1" applyAlignment="1" applyProtection="1">
      <alignment horizontal="center" vertical="center" wrapText="1"/>
      <protection hidden="1"/>
    </xf>
    <xf numFmtId="3" fontId="19" fillId="13" borderId="11" xfId="0" applyNumberFormat="1" applyFont="1" applyFill="1" applyBorder="1" applyAlignment="1" applyProtection="1">
      <alignment horizontal="center" vertical="center" wrapText="1"/>
      <protection hidden="1"/>
    </xf>
    <xf numFmtId="170" fontId="22" fillId="3" borderId="40" xfId="0" applyNumberFormat="1" applyFont="1" applyFill="1" applyBorder="1" applyAlignment="1" applyProtection="1">
      <alignment horizontal="center" vertical="center" wrapText="1"/>
      <protection hidden="1"/>
    </xf>
    <xf numFmtId="170" fontId="22" fillId="3" borderId="41" xfId="0" applyNumberFormat="1" applyFont="1" applyFill="1" applyBorder="1" applyAlignment="1" applyProtection="1">
      <alignment horizontal="center" vertical="center" wrapText="1"/>
      <protection hidden="1"/>
    </xf>
    <xf numFmtId="170" fontId="22" fillId="3" borderId="40" xfId="0" applyNumberFormat="1" applyFont="1" applyFill="1" applyBorder="1" applyAlignment="1" applyProtection="1">
      <alignment horizontal="center" vertical="center"/>
      <protection hidden="1"/>
    </xf>
    <xf numFmtId="170" fontId="22" fillId="3" borderId="41" xfId="0" applyNumberFormat="1" applyFont="1" applyFill="1" applyBorder="1" applyAlignment="1" applyProtection="1">
      <alignment horizontal="center" vertical="center"/>
      <protection hidden="1"/>
    </xf>
    <xf numFmtId="10" fontId="8" fillId="4" borderId="40" xfId="2" applyNumberFormat="1" applyFont="1" applyFill="1" applyBorder="1" applyAlignment="1" applyProtection="1">
      <alignment horizontal="center" vertical="center" wrapText="1"/>
      <protection hidden="1"/>
    </xf>
    <xf numFmtId="10" fontId="8" fillId="4" borderId="41" xfId="2" applyNumberFormat="1" applyFont="1" applyFill="1" applyBorder="1" applyAlignment="1" applyProtection="1">
      <alignment horizontal="center" vertical="center" wrapText="1"/>
      <protection hidden="1"/>
    </xf>
    <xf numFmtId="172" fontId="22" fillId="3" borderId="47" xfId="0" applyNumberFormat="1" applyFont="1" applyFill="1" applyBorder="1" applyAlignment="1" applyProtection="1">
      <alignment horizontal="center" vertical="center"/>
      <protection hidden="1"/>
    </xf>
    <xf numFmtId="172" fontId="22" fillId="3" borderId="48" xfId="0" applyNumberFormat="1" applyFont="1" applyFill="1" applyBorder="1" applyAlignment="1" applyProtection="1">
      <alignment horizontal="center" vertical="center"/>
      <protection hidden="1"/>
    </xf>
    <xf numFmtId="172" fontId="22" fillId="3" borderId="40" xfId="0" applyNumberFormat="1" applyFont="1" applyFill="1" applyBorder="1" applyAlignment="1" applyProtection="1">
      <alignment horizontal="center" vertical="center"/>
      <protection hidden="1"/>
    </xf>
    <xf numFmtId="172" fontId="22" fillId="3" borderId="41" xfId="0" applyNumberFormat="1" applyFont="1" applyFill="1" applyBorder="1" applyAlignment="1" applyProtection="1">
      <alignment horizontal="center" vertical="center"/>
      <protection hidden="1"/>
    </xf>
    <xf numFmtId="170" fontId="22" fillId="3" borderId="47" xfId="0" applyNumberFormat="1" applyFont="1" applyFill="1" applyBorder="1" applyAlignment="1" applyProtection="1">
      <alignment horizontal="center" vertical="center"/>
      <protection hidden="1"/>
    </xf>
    <xf numFmtId="170" fontId="22" fillId="3" borderId="48" xfId="0" applyNumberFormat="1" applyFont="1" applyFill="1" applyBorder="1" applyAlignment="1" applyProtection="1">
      <alignment horizontal="center" vertical="center"/>
      <protection hidden="1"/>
    </xf>
    <xf numFmtId="3" fontId="2" fillId="5" borderId="16" xfId="0" applyNumberFormat="1" applyFont="1" applyFill="1" applyBorder="1" applyAlignment="1" applyProtection="1">
      <alignment horizontal="center" vertical="center"/>
      <protection hidden="1"/>
    </xf>
    <xf numFmtId="3" fontId="2" fillId="5" borderId="39" xfId="0" applyNumberFormat="1" applyFont="1" applyFill="1" applyBorder="1" applyAlignment="1" applyProtection="1">
      <alignment horizontal="center" vertical="center"/>
      <protection hidden="1"/>
    </xf>
    <xf numFmtId="3" fontId="2" fillId="5" borderId="17" xfId="0" applyNumberFormat="1" applyFont="1" applyFill="1" applyBorder="1" applyAlignment="1" applyProtection="1">
      <alignment horizontal="center" vertical="center"/>
      <protection hidden="1"/>
    </xf>
    <xf numFmtId="3" fontId="2" fillId="5" borderId="18" xfId="0" applyNumberFormat="1" applyFont="1" applyFill="1" applyBorder="1" applyAlignment="1" applyProtection="1">
      <alignment horizontal="center" vertical="center"/>
      <protection hidden="1"/>
    </xf>
    <xf numFmtId="165" fontId="8" fillId="2" borderId="1" xfId="4" applyFont="1" applyFill="1" applyBorder="1" applyAlignment="1" applyProtection="1">
      <alignment horizontal="center" vertical="center"/>
      <protection locked="0"/>
    </xf>
    <xf numFmtId="165" fontId="8" fillId="2" borderId="23" xfId="4" applyFont="1" applyFill="1" applyBorder="1" applyAlignment="1" applyProtection="1">
      <alignment horizontal="center" vertical="center"/>
      <protection locked="0"/>
    </xf>
    <xf numFmtId="3" fontId="2" fillId="5" borderId="36" xfId="0" applyNumberFormat="1" applyFont="1" applyFill="1" applyBorder="1" applyAlignment="1" applyProtection="1">
      <alignment horizontal="center" vertical="center"/>
      <protection hidden="1"/>
    </xf>
    <xf numFmtId="3" fontId="2" fillId="5" borderId="37" xfId="0" applyNumberFormat="1" applyFont="1" applyFill="1" applyBorder="1" applyAlignment="1" applyProtection="1">
      <alignment horizontal="center" vertical="center"/>
      <protection hidden="1"/>
    </xf>
    <xf numFmtId="3" fontId="2" fillId="5" borderId="38" xfId="0" applyNumberFormat="1" applyFont="1" applyFill="1" applyBorder="1" applyAlignment="1" applyProtection="1">
      <alignment horizontal="center" vertical="center"/>
      <protection hidden="1"/>
    </xf>
    <xf numFmtId="170" fontId="22" fillId="3" borderId="1" xfId="0" applyNumberFormat="1" applyFont="1" applyFill="1" applyBorder="1" applyAlignment="1" applyProtection="1">
      <alignment vertical="center"/>
      <protection hidden="1"/>
    </xf>
    <xf numFmtId="165" fontId="8" fillId="2" borderId="14" xfId="4" applyFont="1" applyFill="1" applyBorder="1" applyAlignment="1" applyProtection="1">
      <alignment horizontal="center" vertical="center"/>
      <protection locked="0"/>
    </xf>
    <xf numFmtId="165" fontId="8" fillId="2" borderId="15" xfId="4" applyFont="1" applyFill="1" applyBorder="1" applyAlignment="1" applyProtection="1">
      <alignment horizontal="center" vertical="center"/>
      <protection locked="0"/>
    </xf>
    <xf numFmtId="3" fontId="2" fillId="9" borderId="1" xfId="0" applyNumberFormat="1" applyFont="1" applyFill="1" applyBorder="1" applyAlignment="1" applyProtection="1">
      <alignment horizontal="center" vertical="center"/>
      <protection hidden="1"/>
    </xf>
    <xf numFmtId="3" fontId="2" fillId="9" borderId="23" xfId="0" applyNumberFormat="1" applyFont="1" applyFill="1" applyBorder="1" applyAlignment="1" applyProtection="1">
      <alignment horizontal="center" vertical="center"/>
      <protection hidden="1"/>
    </xf>
    <xf numFmtId="170" fontId="22" fillId="3" borderId="14" xfId="0" applyNumberFormat="1" applyFont="1" applyFill="1" applyBorder="1" applyAlignment="1" applyProtection="1">
      <alignment vertical="center"/>
      <protection hidden="1"/>
    </xf>
    <xf numFmtId="3" fontId="2" fillId="9" borderId="6" xfId="0" applyNumberFormat="1" applyFont="1" applyFill="1" applyBorder="1" applyAlignment="1" applyProtection="1">
      <alignment horizontal="center" vertical="center"/>
      <protection hidden="1"/>
    </xf>
    <xf numFmtId="3" fontId="2" fillId="9" borderId="7" xfId="0" applyNumberFormat="1" applyFont="1" applyFill="1" applyBorder="1" applyAlignment="1" applyProtection="1">
      <alignment horizontal="center" vertical="center"/>
      <protection hidden="1"/>
    </xf>
    <xf numFmtId="3" fontId="2" fillId="5" borderId="24" xfId="0" applyNumberFormat="1" applyFont="1" applyFill="1" applyBorder="1" applyAlignment="1" applyProtection="1">
      <alignment horizontal="center" vertical="center" wrapText="1"/>
      <protection locked="0"/>
    </xf>
    <xf numFmtId="166" fontId="2" fillId="5" borderId="24" xfId="0" applyNumberFormat="1" applyFont="1" applyFill="1" applyBorder="1" applyAlignment="1" applyProtection="1">
      <alignment horizontal="center" vertical="center"/>
      <protection locked="0"/>
    </xf>
    <xf numFmtId="166" fontId="2" fillId="5" borderId="26" xfId="0" applyNumberFormat="1" applyFont="1" applyFill="1" applyBorder="1" applyAlignment="1" applyProtection="1">
      <alignment horizontal="center" vertical="center"/>
      <protection locked="0"/>
    </xf>
    <xf numFmtId="3" fontId="2" fillId="5" borderId="21" xfId="0" applyNumberFormat="1" applyFont="1" applyFill="1" applyBorder="1" applyAlignment="1" applyProtection="1">
      <alignment horizontal="center" vertical="center"/>
      <protection hidden="1"/>
    </xf>
    <xf numFmtId="0" fontId="21" fillId="0" borderId="19"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28" xfId="0" applyFont="1" applyBorder="1" applyAlignment="1">
      <alignment horizontal="center" vertical="center" wrapText="1"/>
    </xf>
    <xf numFmtId="0" fontId="21" fillId="0" borderId="42"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22" xfId="0" applyFont="1" applyBorder="1" applyAlignment="1">
      <alignment horizontal="center" vertical="center" wrapText="1"/>
    </xf>
    <xf numFmtId="0" fontId="21" fillId="0" borderId="3" xfId="0" applyFont="1" applyBorder="1" applyAlignment="1">
      <alignment horizontal="center" vertical="center" wrapText="1"/>
    </xf>
    <xf numFmtId="0" fontId="33" fillId="0" borderId="0" xfId="0" applyFont="1" applyAlignment="1">
      <alignment horizontal="center" wrapText="1"/>
    </xf>
    <xf numFmtId="0" fontId="34" fillId="0" borderId="0" xfId="0" applyFont="1" applyAlignment="1">
      <alignment horizontal="center" wrapText="1"/>
    </xf>
    <xf numFmtId="0" fontId="8" fillId="0" borderId="49" xfId="0" applyFont="1" applyBorder="1" applyAlignment="1">
      <alignment horizontal="center" vertical="center" wrapText="1"/>
    </xf>
    <xf numFmtId="0" fontId="8" fillId="0" borderId="50" xfId="0" applyFont="1" applyBorder="1" applyAlignment="1">
      <alignment horizontal="center" vertical="center" wrapText="1"/>
    </xf>
    <xf numFmtId="0" fontId="8" fillId="0" borderId="55"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50"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4" xfId="0" applyFont="1" applyBorder="1" applyAlignment="1">
      <alignment horizontal="center" vertical="center" wrapText="1"/>
    </xf>
    <xf numFmtId="0" fontId="44" fillId="0" borderId="6" xfId="0" applyFont="1" applyBorder="1" applyAlignment="1">
      <alignment horizontal="center" vertical="center" wrapText="1"/>
    </xf>
    <xf numFmtId="0" fontId="44" fillId="0" borderId="1" xfId="0" applyFont="1" applyBorder="1" applyAlignment="1">
      <alignment horizontal="center" vertical="center" wrapText="1"/>
    </xf>
    <xf numFmtId="0" fontId="44" fillId="0" borderId="14" xfId="0" applyFont="1" applyBorder="1" applyAlignment="1">
      <alignment horizontal="center" vertical="center" wrapText="1"/>
    </xf>
    <xf numFmtId="0" fontId="2" fillId="6" borderId="6"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5" xfId="0" applyFont="1" applyBorder="1" applyAlignment="1">
      <alignment horizontal="center" vertical="center" wrapText="1"/>
    </xf>
  </cellXfs>
  <cellStyles count="5">
    <cellStyle name="Обычный" xfId="0" builtinId="0"/>
    <cellStyle name="Обычный 3" xfId="1"/>
    <cellStyle name="Процентный" xfId="2" builtinId="5"/>
    <cellStyle name="Процентный 2" xfId="3"/>
    <cellStyle name="Финансовый" xfId="4" builtinId="3"/>
  </cellStyles>
  <dxfs count="25">
    <dxf>
      <fill>
        <patternFill>
          <bgColor theme="6" tint="0.39994506668294322"/>
        </patternFill>
      </fill>
    </dxf>
    <dxf>
      <fill>
        <patternFill>
          <bgColor theme="6" tint="0.39994506668294322"/>
        </patternFill>
      </fill>
    </dxf>
    <dxf>
      <font>
        <color theme="0"/>
      </font>
      <fill>
        <patternFill patternType="none">
          <fgColor indexed="64"/>
          <bgColor indexed="65"/>
        </patternFill>
      </fill>
      <border>
        <left/>
        <right/>
        <top/>
        <bottom/>
      </border>
    </dxf>
    <dxf>
      <font>
        <color theme="0"/>
      </font>
      <fill>
        <patternFill patternType="none">
          <fgColor indexed="64"/>
          <bgColor indexed="65"/>
        </patternFill>
      </fill>
      <border>
        <left/>
        <right/>
        <top/>
        <bottom/>
      </border>
    </dxf>
    <dxf>
      <fill>
        <patternFill>
          <bgColor rgb="FFFFFF00"/>
        </patternFill>
      </fill>
    </dxf>
    <dxf>
      <fill>
        <patternFill>
          <bgColor theme="6" tint="0.39994506668294322"/>
        </patternFill>
      </fill>
    </dxf>
    <dxf>
      <font>
        <color theme="0"/>
      </font>
      <fill>
        <patternFill patternType="none">
          <fgColor indexed="64"/>
          <bgColor indexed="65"/>
        </patternFill>
      </fill>
      <border>
        <left/>
        <right/>
        <top/>
        <bottom/>
      </border>
    </dxf>
    <dxf>
      <font>
        <color theme="0"/>
      </font>
      <fill>
        <patternFill patternType="none">
          <fgColor indexed="64"/>
          <bgColor indexed="65"/>
        </patternFill>
      </fill>
      <border>
        <left/>
        <right/>
        <top/>
        <bottom/>
      </border>
    </dxf>
    <dxf>
      <fill>
        <patternFill>
          <bgColor theme="6" tint="0.39994506668294322"/>
        </patternFill>
      </fill>
    </dxf>
    <dxf>
      <font>
        <color auto="1"/>
      </font>
      <fill>
        <patternFill>
          <bgColor rgb="FF92D050"/>
        </patternFill>
      </fill>
    </dxf>
    <dxf>
      <fill>
        <patternFill>
          <bgColor rgb="FFFFFF00"/>
        </patternFill>
      </fill>
    </dxf>
    <dxf>
      <font>
        <color theme="0"/>
      </font>
      <fill>
        <patternFill patternType="none">
          <fgColor indexed="64"/>
          <bgColor indexed="65"/>
        </patternFill>
      </fill>
      <border>
        <left/>
        <right/>
        <top/>
        <bottom/>
      </border>
    </dxf>
    <dxf>
      <font>
        <color theme="0"/>
      </font>
      <fill>
        <patternFill patternType="none">
          <fgColor indexed="64"/>
          <bgColor indexed="65"/>
        </patternFill>
      </fill>
      <border>
        <left/>
        <right/>
        <top/>
        <bottom/>
      </border>
    </dxf>
    <dxf>
      <font>
        <color rgb="FFFF0000"/>
      </font>
    </dxf>
    <dxf>
      <fill>
        <patternFill>
          <bgColor rgb="FFFFFF00"/>
        </patternFill>
      </fill>
    </dxf>
    <dxf>
      <font>
        <color rgb="FFFF0000"/>
      </font>
      <fill>
        <patternFill>
          <bgColor rgb="FFFFFF00"/>
        </patternFill>
      </fill>
    </dxf>
    <dxf>
      <font>
        <color rgb="FFFF0000"/>
      </font>
      <fill>
        <patternFill>
          <bgColor rgb="FFFFFF00"/>
        </patternFill>
      </fill>
    </dxf>
    <dxf>
      <font>
        <color rgb="FF9C0006"/>
      </font>
      <fill>
        <patternFill>
          <bgColor rgb="FFFFC7CE"/>
        </patternFill>
      </fill>
    </dxf>
    <dxf>
      <font>
        <color auto="1"/>
      </font>
      <fill>
        <patternFill>
          <bgColor rgb="FFFF0000"/>
        </patternFill>
      </fill>
    </dxf>
    <dxf>
      <fill>
        <patternFill>
          <bgColor rgb="FFFFFF00"/>
        </patternFill>
      </fill>
    </dxf>
    <dxf>
      <fill>
        <patternFill>
          <bgColor rgb="FF92D050"/>
        </patternFill>
      </fill>
    </dxf>
    <dxf>
      <fill>
        <patternFill>
          <bgColor rgb="FF92D050"/>
        </patternFill>
      </fill>
    </dxf>
    <dxf>
      <fill>
        <patternFill>
          <bgColor theme="6" tint="0.39994506668294322"/>
        </patternFill>
      </fill>
    </dxf>
    <dxf>
      <fill>
        <patternFill>
          <bgColor rgb="FFFF0000"/>
        </patternFill>
      </fill>
    </dxf>
    <dxf>
      <font>
        <color theme="0"/>
      </font>
      <fill>
        <patternFill patternType="none">
          <fgColor indexed="64"/>
          <bgColor indexed="65"/>
        </patternFill>
      </fill>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theme="6" tint="0.39997558519241921"/>
    <pageSetUpPr fitToPage="1"/>
  </sheetPr>
  <dimension ref="A1:Y151"/>
  <sheetViews>
    <sheetView tabSelected="1" zoomScale="85" zoomScaleNormal="85" zoomScaleSheetLayoutView="100" workbookViewId="0"/>
  </sheetViews>
  <sheetFormatPr defaultColWidth="9.109375" defaultRowHeight="13.8" outlineLevelRow="1" x14ac:dyDescent="0.25"/>
  <cols>
    <col min="1" max="1" customWidth="true" style="93" width="26.0"/>
    <col min="2" max="2" customWidth="true" style="93" width="23.5546875"/>
    <col min="3" max="3" customWidth="true" style="93" width="25.5546875"/>
    <col min="4" max="4" customWidth="true" style="93" width="27.0"/>
    <col min="5" max="5" customWidth="true" style="93" width="25.44140625"/>
    <col min="6" max="6" customWidth="true" style="93" width="22.0"/>
    <col min="7" max="7" customWidth="true" style="93" width="25.44140625"/>
    <col min="8" max="8" customWidth="true" style="93" width="13.0"/>
    <col min="9" max="9" customWidth="true" style="93" width="29.21875"/>
    <col min="10" max="10" customWidth="true" style="93" width="20.77734375"/>
    <col min="11" max="11" customWidth="true" style="93" width="19.21875"/>
    <col min="12" max="13" customWidth="true" style="101" width="17.0"/>
    <col min="14" max="14" customWidth="true" style="94" width="21.21875"/>
    <col min="15" max="15" bestFit="true" customWidth="true" style="93" width="12.44140625"/>
    <col min="16" max="23" style="93" width="9.109375"/>
    <col min="24" max="24" customWidth="true" style="93" width="8.88671875"/>
    <col min="25" max="25" customWidth="true" hidden="true" style="93" width="9.109375"/>
    <col min="26" max="32" style="93" width="9.109375"/>
    <col min="33" max="33" customWidth="true" style="93" width="8.109375"/>
    <col min="34" max="34" customWidth="true" style="93" width="9.5546875"/>
    <col min="35" max="16384" style="93" width="9.109375"/>
  </cols>
  <sheetData>
    <row r="1" spans="1:13" ht="17.399999999999999" x14ac:dyDescent="0.25">
      <c r="A1" s="311" t="s">
        <v>2902</v>
      </c>
    </row>
    <row r="2" spans="1:13" x14ac:dyDescent="0.25">
      <c r="A2" s="281" t="s">
        <v>2903</v>
      </c>
    </row>
    <row r="3" spans="1:13" x14ac:dyDescent="0.25">
      <c r="A3" s="282" t="s">
        <v>2907</v>
      </c>
    </row>
    <row r="4" spans="1:13" ht="14.4" x14ac:dyDescent="0.25">
      <c r="A4" s="213"/>
      <c r="B4" s="212"/>
      <c r="C4" s="215" t="s">
        <v>2913</v>
      </c>
    </row>
    <row r="5" spans="1:13" ht="14.4" x14ac:dyDescent="0.25">
      <c r="A5" s="219" t="s">
        <v>2914</v>
      </c>
      <c r="B5" s="318">
        <v>2024</v>
      </c>
      <c r="C5" s="283" t="n">
        <f>VLOOKUP(B5,данные!$O$3:$P$4,2,FALSE)</f>
        <v>85000.0</v>
      </c>
    </row>
    <row r="7" spans="1:13" ht="25.5" customHeight="1" x14ac:dyDescent="0.25">
      <c r="A7" s="220" t="s">
        <v>0</v>
      </c>
      <c r="B7" s="220" t="s">
        <v>2901</v>
      </c>
      <c r="C7" s="333" t="s">
        <v>1773</v>
      </c>
    </row>
    <row r="8" spans="1:13" x14ac:dyDescent="0.25">
      <c r="A8" t="s" s="93">
        <v>2968</v>
      </c>
      <c r="B8" t="s" s="93">
        <v>2959</v>
      </c>
      <c r="C8" t="s" s="93">
        <v>2969</v>
      </c>
    </row>
    <row r="9" spans="1:13" x14ac:dyDescent="0.25">
      <c r="C9" s="212"/>
    </row>
    <row r="11" spans="1:13" ht="28.8" x14ac:dyDescent="0.25">
      <c r="A11" s="220" t="s">
        <v>1745</v>
      </c>
      <c r="B11" s="220" t="s">
        <v>1</v>
      </c>
      <c r="C11" s="220" t="s">
        <v>321</v>
      </c>
      <c r="D11" s="229" t="s">
        <v>2919</v>
      </c>
    </row>
    <row r="12" spans="1:13" ht="132" x14ac:dyDescent="0.25">
      <c r="A12" t="s" s="93">
        <v>1888</v>
      </c>
      <c r="B12" s="284" t="str">
        <f>IF(OR(B8="",A12=""),"не все данные заполнены",VLOOKUP(A12,ОКЭД!$B$2:$I$1091,2,FALSE))</f>
        <v xml:space="preserve">Розничная торговля преимущественно продуктами питания, напитками и табачными изделиями в неспециализированных магазинах, являющихся торговыми объектами, с торговой площадью менее 2000 кв.м </v>
      </c>
      <c r="C12" s="285" t="n">
        <f>IF(B12="не все данные заполнены","не все данные заполнены",IF(A12="",VLOOKUP(B12,ОКЭД!$B$2:$I$1098,2,0),VLOOKUP(A12,ОКЭД!B2:I1098,8,0)))</f>
        <v>4.0</v>
      </c>
      <c r="D12" s="286" t="n">
        <f>VLOOKUP(C12,Тариф!$A$2:$B$23,2,FALSE)</f>
        <v>0.0049</v>
      </c>
    </row>
    <row r="13" spans="1:13" x14ac:dyDescent="0.25">
      <c r="A13" s="227"/>
      <c r="B13" s="213"/>
      <c r="C13" s="228"/>
      <c r="L13" s="223"/>
      <c r="M13" s="223"/>
    </row>
    <row r="14" spans="1:13" ht="26.4" x14ac:dyDescent="0.25">
      <c r="A14" s="221" t="s">
        <v>2199</v>
      </c>
      <c r="B14" s="220" t="s">
        <v>2</v>
      </c>
      <c r="C14" s="215"/>
      <c r="L14" s="223"/>
      <c r="M14" s="223"/>
    </row>
    <row r="15" spans="1:13" ht="26.4" x14ac:dyDescent="0.25">
      <c r="A15" t="s" s="93">
        <v>2202</v>
      </c>
      <c r="B15" t="s" s="93">
        <v>1790</v>
      </c>
      <c r="C15" s="277"/>
      <c r="L15" s="223"/>
      <c r="M15" s="223"/>
    </row>
    <row r="16" spans="1:13" x14ac:dyDescent="0.25">
      <c r="A16" s="227"/>
      <c r="B16" s="213"/>
      <c r="C16" s="228"/>
      <c r="L16" s="223"/>
      <c r="M16" s="223"/>
    </row>
    <row r="17" spans="1:13" x14ac:dyDescent="0.25">
      <c r="A17" s="221" t="s">
        <v>2912</v>
      </c>
      <c r="B17" s="221" t="s">
        <v>2251</v>
      </c>
      <c r="C17" s="228"/>
      <c r="E17" s="212"/>
      <c r="L17" s="223"/>
      <c r="M17" s="223"/>
    </row>
    <row r="18" spans="1:13" x14ac:dyDescent="0.25">
      <c r="A18" t="s" s="93">
        <v>2906</v>
      </c>
      <c r="B18" t="s" s="93">
        <v>2254</v>
      </c>
      <c r="C18" s="228"/>
      <c r="F18" s="232"/>
      <c r="L18" s="223"/>
      <c r="M18" s="223"/>
    </row>
    <row r="19" spans="1:13" x14ac:dyDescent="0.25">
      <c r="A19" s="227"/>
      <c r="B19" s="213"/>
      <c r="C19" s="228"/>
      <c r="F19" s="162"/>
      <c r="L19" s="223"/>
      <c r="M19" s="223"/>
    </row>
    <row r="20" spans="1:13" x14ac:dyDescent="0.25">
      <c r="A20" s="218" t="s">
        <v>2918</v>
      </c>
      <c r="B20" t="s" s="93">
        <v>2970</v>
      </c>
      <c r="C20" s="228"/>
      <c r="L20" s="223"/>
      <c r="M20" s="223"/>
    </row>
    <row r="22" spans="1:13" x14ac:dyDescent="0.25">
      <c r="A22" s="218" t="s">
        <v>3</v>
      </c>
      <c r="B22" t="n" s="93">
        <v>10.0</v>
      </c>
    </row>
    <row r="23" spans="1:13" x14ac:dyDescent="0.25">
      <c r="A23" s="214"/>
      <c r="B23" s="212"/>
    </row>
    <row r="24" spans="1:13" ht="26.4" x14ac:dyDescent="0.25">
      <c r="A24" s="221" t="s">
        <v>1855</v>
      </c>
      <c r="B24" s="221" t="s">
        <v>1856</v>
      </c>
      <c r="C24" s="221" t="s">
        <v>1857</v>
      </c>
      <c r="D24" s="221" t="s">
        <v>1858</v>
      </c>
      <c r="E24" s="221" t="s">
        <v>2921</v>
      </c>
    </row>
    <row r="25" spans="1:13" x14ac:dyDescent="0.25">
      <c r="A25" t="n" s="93">
        <v>5000.0</v>
      </c>
      <c r="B25" s="295" t="n">
        <f>IFERROR(IF(D25&lt;IF((A25*D25*IF(A37=0,1,A37))&lt;C5,(C5/D25/IF(A37=0,1,A37)),IF(A25&gt;(C5*B22*120),IF((C5*B22*120)*D25&lt;C5,(C5/D25/IF(A37=0,1,A37)),(C5*B22*120)),A25)),"ГФЗП больше СС",IF((A25*D25*IF(A37=0,1,A37))&lt;C5,(C5/D25/IF(A37=0,1,A37)),IF(A25&gt;(C5*B22*120),IF((C5*B22*120)*D25&lt;C5,(C5/D25/IF(A37=0,1,A37)),(C5*B22*120)),A25))),0)</f>
        <v>5000.0</v>
      </c>
      <c r="C25" t="n" s="93">
        <v>63300.0</v>
      </c>
      <c r="D25" s="295" t="n">
        <f>IF(C25&lt;A25,A25,C25)</f>
        <v>63300.0</v>
      </c>
      <c r="E25" s="296" t="n">
        <f>IF(B29="нет",IF(D12*D25&lt;C5,D25*C5/(D12*D25),D25),IF(C31=" ","укажите количество пострадавших",IF(D12*C31*D25&lt;C5,D25*C5/(D12*C31*D25),D25)))</f>
        <v>1.7346938775510203E7</v>
      </c>
    </row>
    <row r="26" spans="1:13" x14ac:dyDescent="0.25">
      <c r="A26" s="222"/>
      <c r="B26" s="222"/>
      <c r="C26" s="222"/>
      <c r="D26" s="222"/>
      <c r="E26" s="233"/>
      <c r="L26" s="223"/>
      <c r="M26" s="223"/>
    </row>
    <row r="27" spans="1:13" x14ac:dyDescent="0.25">
      <c r="A27" s="234" t="s">
        <v>1854</v>
      </c>
      <c r="B27" s="297" t="n">
        <f>IF(B22=0,0,(A25/B22/12))</f>
        <v>41.666666666666664</v>
      </c>
      <c r="L27" s="223"/>
      <c r="M27" s="223"/>
    </row>
    <row r="28" spans="1:13" x14ac:dyDescent="0.25">
      <c r="A28" s="213"/>
      <c r="B28" s="212"/>
      <c r="C28" s="212"/>
      <c r="D28" s="212"/>
      <c r="F28" s="299" t="str">
        <f>IF(F29=" "," ",1)</f>
        <v xml:space="preserve"> </v>
      </c>
      <c r="G28" s="299" t="str">
        <f t="shared" ref="G28:J28" si="0">IF(G29=" "," ",1)</f>
        <v xml:space="preserve"> </v>
      </c>
      <c r="H28" s="299" t="str">
        <f t="shared" si="0"/>
        <v xml:space="preserve"> </v>
      </c>
      <c r="I28" s="299" t="e">
        <f t="shared" si="0"/>
        <v xml:space="preserve">#VALUE!</v>
      </c>
      <c r="J28" s="299" t="e">
        <f t="shared" si="0"/>
        <v xml:space="preserve">#VALUE!</v>
      </c>
      <c r="K28" s="280"/>
    </row>
    <row r="29" spans="1:13" x14ac:dyDescent="0.25">
      <c r="A29" s="218" t="s">
        <v>2917</v>
      </c>
      <c r="B29" t="s" s="93">
        <v>2203</v>
      </c>
      <c r="C29" s="212"/>
      <c r="D29" s="212"/>
      <c r="E29" s="212" t="str">
        <f>IF(B29="нет"," ","год")</f>
        <v xml:space="preserve"> </v>
      </c>
      <c r="F29" s="300" t="str">
        <f>IF(E29=" "," ",YEAR(B20)-1)</f>
        <v xml:space="preserve"> </v>
      </c>
      <c r="G29" s="300" t="str">
        <f>IF(F29=" "," ",F29-1)</f>
        <v xml:space="preserve"> </v>
      </c>
      <c r="H29" s="300" t="str">
        <f>IF(G29=" "," ",G29-1)</f>
        <v xml:space="preserve"> </v>
      </c>
      <c r="I29" s="300" t="e">
        <f>IF(YEAR($B$20)&gt;2023," ",IF(H29=" "," ",H29-1))</f>
        <v xml:space="preserve">#VALUE!</v>
      </c>
      <c r="J29" s="300" t="e">
        <f>IF(YEAR($B$20)&gt;2023," ",IF(I29=" "," ",I29-1))</f>
        <v xml:space="preserve">#VALUE!</v>
      </c>
    </row>
    <row r="30" spans="1:13" x14ac:dyDescent="0.25">
      <c r="A30" s="213"/>
      <c r="B30" s="212"/>
      <c r="C30" s="212"/>
      <c r="D30" s="212"/>
      <c r="E30" s="213" t="str">
        <f>IF(B29="нет"," ","количество пострадавших работников")</f>
        <v xml:space="preserve"> </v>
      </c>
      <c r="F30" s="212"/>
      <c r="G30" s="212"/>
      <c r="H30" s="212"/>
      <c r="I30" s="212"/>
      <c r="J30" s="212"/>
    </row>
    <row r="31" spans="1:13" ht="37.5" customHeight="1" x14ac:dyDescent="0.25">
      <c r="A31" s="334" t="s">
        <v>2922</v>
      </c>
      <c r="B31" s="216" t="str">
        <f>IF(B29="нет"," ","при наличии статистики убытков")</f>
        <v xml:space="preserve"> </v>
      </c>
      <c r="C31" s="310" t="str">
        <f>IF(B29="нет","",IF(SUM(F30:J30)=0,"укажите количество пострадавших",IF((SUM(F30:H30)+IF(I29=" ",0,I30)+IF(J29=" ",0,J30))/SUM(F28:J28)&lt;2,1,HLOOKUP(B22,Тариф!$D$29:$I$36,VLOOKUP((SUM(F30:H30)+IF(I29=" ",0,I30)+IF(J29=" ",0,J30))/SUM(F28:J28),Тариф!$B$30:$C$36,2,-1)))))</f>
        <v/>
      </c>
      <c r="D31" s="212"/>
      <c r="E31" s="213"/>
      <c r="F31" s="212"/>
      <c r="G31" s="212"/>
      <c r="H31" s="212"/>
      <c r="I31" s="212"/>
      <c r="J31" s="212"/>
    </row>
    <row r="32" spans="1:13" ht="49.5" customHeight="1" x14ac:dyDescent="0.25">
      <c r="A32" s="334"/>
      <c r="B32" s="217" t="str">
        <f>IF(B29="да"," ","при отсут. статистики убытков/Размер скидки")</f>
        <v>при отсут. статистики убытков/Размер скидки</v>
      </c>
      <c r="C32" s="309" t="e">
        <f>IF(B29="да","",B59)</f>
        <v>#VALUE!</v>
      </c>
      <c r="D32" s="212"/>
      <c r="E32" s="213"/>
      <c r="F32" s="212"/>
      <c r="G32" s="212"/>
      <c r="H32" s="212"/>
      <c r="I32" s="212"/>
      <c r="J32" s="212"/>
    </row>
    <row r="33" spans="1:13" x14ac:dyDescent="0.25">
      <c r="A33" s="224"/>
      <c r="B33" s="225"/>
      <c r="C33" s="226"/>
      <c r="D33" s="212"/>
      <c r="E33" s="213"/>
      <c r="F33" s="212"/>
      <c r="G33" s="212"/>
      <c r="H33" s="212"/>
      <c r="I33" s="212"/>
      <c r="J33" s="212"/>
      <c r="L33" s="223"/>
      <c r="M33" s="223"/>
    </row>
    <row r="34" spans="1:13" x14ac:dyDescent="0.25">
      <c r="C34" s="226"/>
      <c r="D34" s="212"/>
      <c r="E34" s="213"/>
      <c r="F34" s="212"/>
      <c r="G34" s="212"/>
      <c r="H34" s="212"/>
      <c r="I34" s="212"/>
      <c r="J34" s="212"/>
      <c r="L34" s="223"/>
      <c r="M34" s="223"/>
    </row>
    <row r="35" spans="1:13" ht="27.75" customHeight="1" x14ac:dyDescent="0.25">
      <c r="A35" s="344" t="str">
        <f>IF(B29="нет","Страховая Премия по ст.17 Закона","Рассчитанная Страховая Премия")</f>
        <v>Страховая Премия по ст.17 Закона</v>
      </c>
      <c r="B35" s="344" t="s">
        <v>2920</v>
      </c>
      <c r="C35" s="344" t="s">
        <v>1859</v>
      </c>
      <c r="D35" s="221" t="str">
        <f>IF(C37="Единовременно"," ","Количество транша")</f>
        <v xml:space="preserve"> </v>
      </c>
      <c r="E35" s="346" t="str">
        <f>IF(C37="Единовременно"," ","Сумма транша")</f>
        <v xml:space="preserve"> </v>
      </c>
      <c r="F35" s="347"/>
      <c r="G35" s="212"/>
      <c r="H35" s="212"/>
      <c r="I35" s="212"/>
      <c r="J35" s="212"/>
      <c r="L35" s="223"/>
      <c r="M35" s="223"/>
    </row>
    <row r="36" spans="1:13" ht="18" customHeight="1" x14ac:dyDescent="0.25">
      <c r="A36" s="345"/>
      <c r="B36" s="345"/>
      <c r="C36" s="345"/>
      <c r="D36" s="221"/>
      <c r="E36" s="224"/>
      <c r="F36" s="212"/>
      <c r="G36" s="212"/>
      <c r="H36" s="212"/>
      <c r="I36" s="212"/>
      <c r="J36" s="212"/>
      <c r="L36" s="223"/>
      <c r="M36" s="223"/>
    </row>
    <row r="37" spans="1:13" ht="22.5" customHeight="1" x14ac:dyDescent="0.25">
      <c r="A37" s="301" t="n">
        <f>IF(B29="да",MAX(D12*C31*D25,C5),MAX((D12*D25),C5))</f>
        <v>85000.0</v>
      </c>
      <c r="B37" s="302" t="e">
        <f>IF(B29="нет",MAX(A37*(1-C32),C5),MAX(A37,C5))</f>
        <v>#VALUE!</v>
      </c>
      <c r="C37" t="s" s="93">
        <v>1782</v>
      </c>
      <c r="D37" s="330" t="str">
        <f>IF(D35=" "," ",IF(D36&lt;2,"укажите количество транша",1))</f>
        <v xml:space="preserve"> </v>
      </c>
      <c r="E37" s="321"/>
      <c r="F37" s="222" t="str">
        <f>IFERROR(IF($C$37="Равномерные транши",IF(D37=" "," ",$B$37/$D$36)," "),"укажите количество транша")</f>
        <v xml:space="preserve"> </v>
      </c>
      <c r="G37" s="212"/>
      <c r="H37" s="212"/>
      <c r="I37" s="212"/>
      <c r="J37" s="212"/>
      <c r="L37" s="223"/>
      <c r="M37" s="223"/>
    </row>
    <row r="38" spans="1:13" x14ac:dyDescent="0.25">
      <c r="D38" s="331" t="str">
        <f>IF(D37=" "," ",IF($D$36&lt;2,"укажите количество транша",D37+1))</f>
        <v xml:space="preserve"> </v>
      </c>
      <c r="E38" s="321"/>
      <c r="F38" s="222" t="str">
        <f t="shared" ref="F38:F48" si="1">IFERROR(IF($C$37="Равномерные транши",IF(D38=" "," ",$B$37/$D$36)," "),"укажите количество транша")</f>
        <v xml:space="preserve"> </v>
      </c>
    </row>
    <row r="39" spans="1:13" x14ac:dyDescent="0.25">
      <c r="D39" s="331" t="str">
        <f>IF(D38=" "," ",IF($D$36&lt;2,"укажите количество транша",IF(D38=$D$36," ",D38+1)))</f>
        <v xml:space="preserve"> </v>
      </c>
      <c r="E39" s="321"/>
      <c r="F39" s="222" t="str">
        <f t="shared" si="1"/>
        <v xml:space="preserve"> </v>
      </c>
    </row>
    <row r="40" spans="1:13" x14ac:dyDescent="0.25">
      <c r="D40" s="331" t="str">
        <f t="shared" ref="D40:D48" si="2">IF(D39=" "," ",IF($D$36&lt;2,"укажите количество транша",IF(D39=$D$36," ",D39+1)))</f>
        <v xml:space="preserve"> </v>
      </c>
      <c r="E40" s="321"/>
      <c r="F40" s="222" t="str">
        <f t="shared" si="1"/>
        <v xml:space="preserve"> </v>
      </c>
    </row>
    <row r="41" spans="1:13" x14ac:dyDescent="0.25">
      <c r="D41" s="331" t="str">
        <f t="shared" si="2"/>
        <v xml:space="preserve"> </v>
      </c>
      <c r="E41" s="321"/>
      <c r="F41" s="222" t="str">
        <f t="shared" si="1"/>
        <v xml:space="preserve"> </v>
      </c>
    </row>
    <row r="42" spans="1:13" x14ac:dyDescent="0.25">
      <c r="D42" s="331" t="str">
        <f t="shared" si="2"/>
        <v xml:space="preserve"> </v>
      </c>
      <c r="E42" s="321"/>
      <c r="F42" s="222" t="str">
        <f t="shared" si="1"/>
        <v xml:space="preserve"> </v>
      </c>
    </row>
    <row r="43" spans="1:13" x14ac:dyDescent="0.25">
      <c r="D43" s="331" t="str">
        <f t="shared" si="2"/>
        <v xml:space="preserve"> </v>
      </c>
      <c r="E43" s="321"/>
      <c r="F43" s="222" t="str">
        <f t="shared" si="1"/>
        <v xml:space="preserve"> </v>
      </c>
    </row>
    <row r="44" spans="1:13" x14ac:dyDescent="0.25">
      <c r="D44" s="331" t="str">
        <f t="shared" si="2"/>
        <v xml:space="preserve"> </v>
      </c>
      <c r="E44" s="321"/>
      <c r="F44" s="222" t="str">
        <f t="shared" si="1"/>
        <v xml:space="preserve"> </v>
      </c>
    </row>
    <row r="45" spans="1:13" x14ac:dyDescent="0.25">
      <c r="D45" s="331" t="str">
        <f t="shared" si="2"/>
        <v xml:space="preserve"> </v>
      </c>
      <c r="E45" s="321"/>
      <c r="F45" s="222" t="str">
        <f t="shared" si="1"/>
        <v xml:space="preserve"> </v>
      </c>
    </row>
    <row r="46" spans="1:13" x14ac:dyDescent="0.25">
      <c r="D46" s="331" t="str">
        <f t="shared" si="2"/>
        <v xml:space="preserve"> </v>
      </c>
      <c r="E46" s="321"/>
      <c r="F46" s="222" t="str">
        <f t="shared" si="1"/>
        <v xml:space="preserve"> </v>
      </c>
    </row>
    <row r="47" spans="1:13" x14ac:dyDescent="0.25">
      <c r="D47" s="331" t="str">
        <f t="shared" si="2"/>
        <v xml:space="preserve"> </v>
      </c>
      <c r="E47" s="321"/>
      <c r="F47" s="222" t="str">
        <f t="shared" si="1"/>
        <v xml:space="preserve"> </v>
      </c>
    </row>
    <row r="48" spans="1:13" x14ac:dyDescent="0.25">
      <c r="D48" s="331" t="str">
        <f t="shared" si="2"/>
        <v xml:space="preserve"> </v>
      </c>
      <c r="E48" s="321"/>
      <c r="F48" s="222" t="str">
        <f t="shared" si="1"/>
        <v xml:space="preserve"> </v>
      </c>
    </row>
    <row r="49" spans="1:14" ht="31.5" customHeight="1" x14ac:dyDescent="0.25">
      <c r="D49" s="307" t="str">
        <f>IF(C37="Единовременно"," ",IF(C37="Неравномерные транши",IF(E49=B37,"Итого","неверно распределены транши"),"Итого"))</f>
        <v xml:space="preserve"> </v>
      </c>
      <c r="E49" s="308" t="str">
        <f>IF(C37="Неравномерные транши",SUM(E37:E48)," ")</f>
        <v xml:space="preserve"> </v>
      </c>
      <c r="F49" s="332" t="str">
        <f>IF(C37="Равномерные транши",SUM(F37:F48)," ")</f>
        <v xml:space="preserve"> </v>
      </c>
    </row>
    <row r="57" spans="1:14" x14ac:dyDescent="0.25">
      <c r="A57" s="98"/>
      <c r="D57" s="167"/>
      <c r="E57" s="167"/>
      <c r="H57" s="96"/>
      <c r="L57" s="96"/>
    </row>
    <row r="58" spans="1:14" x14ac:dyDescent="0.25">
      <c r="A58" s="98"/>
      <c r="B58" s="155" t="s">
        <v>1778</v>
      </c>
      <c r="C58" s="22" t="s">
        <v>1779</v>
      </c>
      <c r="H58" s="96"/>
      <c r="J58" s="167"/>
      <c r="K58" s="167"/>
      <c r="L58" s="96"/>
    </row>
    <row r="59" spans="1:14" x14ac:dyDescent="0.25">
      <c r="A59" s="275" t="s">
        <v>2967</v>
      </c>
      <c r="B59" s="160" t="e">
        <f>IF((C59/A37)&gt;Лист1!P175,"Л/П",C59/A37)</f>
        <v>#VALUE!</v>
      </c>
      <c r="C59" s="159" t="e">
        <f>IF(B29="да",0,IF(A37-(A37*(RIGHT(A59,(LEN(A59)-FIND("-",A59)))))&lt;C5,0,A37*(RIGHT(A59,(LEN(A59)-FIND("-",A59))))))</f>
        <v>#VALUE!</v>
      </c>
      <c r="D59" s="155" t="s">
        <v>1780</v>
      </c>
      <c r="E59" s="22" t="s">
        <v>1781</v>
      </c>
      <c r="F59" s="96"/>
      <c r="G59" s="162"/>
      <c r="H59" s="96"/>
      <c r="L59" s="96"/>
    </row>
    <row r="60" spans="1:14" x14ac:dyDescent="0.25">
      <c r="A60" s="153" t="s">
        <v>2191</v>
      </c>
      <c r="B60" s="160" t="e">
        <f>C60/B37</f>
        <v>#VALUE!</v>
      </c>
      <c r="C60" s="159" t="e">
        <f>IF(((IF(C37="Единовременно",$B$37*D60,IF(C37="Равномерные транши",F37,E37)*D60))/0.9/0.9)-((IF(C37="Единовременно",$B$37*D60,IF(C37="Равномерные транши",F37,E37)*D60))/0.9)&gt;($C$5*50*10%),E60/0.9,(E60/0.9/0.9))</f>
        <v>#VALUE!</v>
      </c>
      <c r="D60" s="157">
        <v>0.45</v>
      </c>
      <c r="E60" s="161" t="n">
        <f>IFERROR($A$37*D60,"")</f>
        <v>38250.0</v>
      </c>
      <c r="F60" s="96"/>
      <c r="G60" s="96"/>
      <c r="I60" s="95"/>
      <c r="L60" s="96"/>
      <c r="M60" s="93"/>
      <c r="N60" s="93"/>
    </row>
    <row r="61" spans="1:14" ht="27.6" x14ac:dyDescent="0.25">
      <c r="A61" s="153" t="s">
        <v>2961</v>
      </c>
      <c r="B61" s="324">
        <v>0.06</v>
      </c>
      <c r="C61" s="159" t="n">
        <f>B61*A37</f>
        <v>5100.0</v>
      </c>
      <c r="D61" s="322"/>
      <c r="E61" s="161"/>
      <c r="F61" s="323"/>
      <c r="G61" s="323"/>
      <c r="I61" s="95"/>
      <c r="L61" s="323"/>
      <c r="M61" s="93"/>
      <c r="N61" s="93"/>
    </row>
    <row r="62" spans="1:14" ht="27.6" x14ac:dyDescent="0.25">
      <c r="A62" s="153" t="s">
        <v>2960</v>
      </c>
      <c r="B62" s="324">
        <v>0.05</v>
      </c>
      <c r="C62" s="159" t="n">
        <f>B62*A37</f>
        <v>4250.0</v>
      </c>
      <c r="D62" s="322"/>
      <c r="E62" s="161"/>
      <c r="F62" s="323"/>
      <c r="G62" s="323"/>
      <c r="I62" s="95"/>
      <c r="L62" s="323"/>
      <c r="M62" s="93"/>
      <c r="N62" s="93"/>
    </row>
    <row r="63" spans="1:14" ht="27.6" x14ac:dyDescent="0.25">
      <c r="A63" s="153" t="s">
        <v>2962</v>
      </c>
      <c r="B63" s="160" t="n">
        <f>C63/A37</f>
        <v>0.0</v>
      </c>
      <c r="C63" s="325"/>
      <c r="D63" s="322"/>
      <c r="E63" s="161"/>
      <c r="F63" s="323"/>
      <c r="G63" s="323"/>
      <c r="I63" s="95"/>
      <c r="L63" s="323"/>
      <c r="M63" s="93"/>
      <c r="N63" s="93"/>
    </row>
    <row r="64" spans="1:14" x14ac:dyDescent="0.25">
      <c r="A64" s="154"/>
      <c r="B64" s="185" t="e">
        <f>SUM(B59:B60)</f>
        <v>#VALUE!</v>
      </c>
      <c r="C64" s="158" t="e">
        <f>SUM(C59:C63)</f>
        <v>#VALUE!</v>
      </c>
      <c r="D64" s="185" t="n">
        <f>SUMIF(D60:$D$60,"&gt;0",$D$60:$D$60)</f>
        <v>0.45</v>
      </c>
      <c r="E64" s="156" t="n">
        <f>SUM(E60:E60)</f>
        <v>38250.0</v>
      </c>
      <c r="F64" s="162"/>
      <c r="G64" s="152"/>
      <c r="I64" s="95"/>
      <c r="L64" s="96"/>
      <c r="M64" s="93"/>
      <c r="N64" s="93"/>
    </row>
    <row r="65" spans="1:17" x14ac:dyDescent="0.25">
      <c r="C65" s="108"/>
      <c r="D65" s="108"/>
      <c r="E65" s="108"/>
      <c r="F65" s="152"/>
      <c r="G65" s="152"/>
      <c r="H65" s="95"/>
      <c r="I65" s="95"/>
      <c r="L65" s="99"/>
      <c r="M65" s="93"/>
      <c r="N65" s="93"/>
    </row>
    <row r="66" spans="1:17" x14ac:dyDescent="0.25">
      <c r="A66" s="337" t="s">
        <v>322</v>
      </c>
      <c r="B66" s="337"/>
      <c r="D66" s="152"/>
      <c r="F66" s="152"/>
      <c r="G66" s="102"/>
      <c r="H66" s="96"/>
      <c r="I66" s="96"/>
      <c r="L66" s="99"/>
      <c r="M66" s="93"/>
      <c r="N66" s="93"/>
    </row>
    <row r="67" spans="1:17" ht="17.25" customHeight="1" x14ac:dyDescent="0.25">
      <c r="A67" s="103" t="s">
        <v>323</v>
      </c>
      <c r="B67" s="103" t="s">
        <v>324</v>
      </c>
      <c r="C67" s="103" t="s">
        <v>325</v>
      </c>
      <c r="D67" s="103" t="s">
        <v>326</v>
      </c>
      <c r="E67" s="338" t="s">
        <v>1777</v>
      </c>
      <c r="F67" s="339"/>
      <c r="G67" s="339"/>
      <c r="H67" s="339"/>
      <c r="I67" s="340"/>
      <c r="J67" s="95"/>
      <c r="K67" s="167"/>
      <c r="L67" s="99"/>
      <c r="M67" s="93"/>
      <c r="N67" s="93"/>
    </row>
    <row r="68" spans="1:17" ht="45.75" customHeight="1" x14ac:dyDescent="0.25">
      <c r="A68" s="104" t="str">
        <f>VLOOKUP($B$68,Лист1!$C$102:$D$107,2,0)</f>
        <v xml:space="preserve">  </v>
      </c>
      <c r="B68" s="105" t="s">
        <v>1789</v>
      </c>
      <c r="C68" s="103"/>
      <c r="D68" s="103"/>
      <c r="E68" s="341" t="s">
        <v>1807</v>
      </c>
      <c r="F68" s="342"/>
      <c r="G68" s="342"/>
      <c r="H68" s="342"/>
      <c r="I68" s="343"/>
      <c r="J68" s="100"/>
      <c r="L68" s="99"/>
      <c r="M68" s="93"/>
      <c r="N68" s="93"/>
    </row>
    <row r="69" spans="1:17" x14ac:dyDescent="0.25">
      <c r="A69" s="106"/>
      <c r="B69" s="106"/>
      <c r="C69" s="107"/>
      <c r="D69" s="107"/>
      <c r="J69" s="100"/>
      <c r="K69" s="100"/>
      <c r="N69" s="93"/>
    </row>
    <row r="70" spans="1:17" x14ac:dyDescent="0.25">
      <c r="D70" s="108"/>
      <c r="E70" s="96"/>
      <c r="F70" s="95"/>
      <c r="G70" s="95"/>
      <c r="K70" s="100"/>
      <c r="N70" s="93"/>
    </row>
    <row r="71" spans="1:17" outlineLevel="1" x14ac:dyDescent="0.25">
      <c r="D71" s="108"/>
      <c r="E71" s="96"/>
      <c r="F71" s="95"/>
      <c r="G71" s="95"/>
      <c r="J71" s="108"/>
      <c r="K71" s="100"/>
      <c r="N71" s="93"/>
    </row>
    <row r="72" spans="1:17" outlineLevel="1" x14ac:dyDescent="0.25">
      <c r="D72" s="108"/>
      <c r="E72" s="96"/>
      <c r="F72" s="95"/>
      <c r="G72" s="95"/>
      <c r="K72" s="100"/>
      <c r="N72" s="93"/>
    </row>
    <row r="73" spans="1:17" ht="18.75" customHeight="1" outlineLevel="1" x14ac:dyDescent="0.25">
      <c r="G73" s="109"/>
      <c r="H73" s="97"/>
      <c r="K73" s="109"/>
      <c r="L73" s="96"/>
      <c r="N73" s="100"/>
      <c r="O73" s="109"/>
      <c r="P73" s="94"/>
    </row>
    <row r="74" spans="1:17" s="110" customFormat="1" ht="18.75" customHeight="1" outlineLevel="1" thickBot="1" x14ac:dyDescent="0.35">
      <c r="D74" s="206"/>
      <c r="L74" s="173"/>
      <c r="M74" s="173"/>
    </row>
    <row r="75" spans="1:17" s="112" customFormat="1" ht="21" customHeight="1" outlineLevel="1" thickBot="1" x14ac:dyDescent="0.3">
      <c r="A75" s="111"/>
      <c r="B75" s="335" t="s">
        <v>1784</v>
      </c>
      <c r="C75" s="336"/>
      <c r="E75" s="111"/>
      <c r="F75" s="335" t="str">
        <f>IF(K83&lt;&gt;"","Вариант №2 (пропорция)",IF($G$82&gt;$A$102,"выше лимита СУ","Вариант №2 (пропорция)"))</f>
        <v>Вариант №2 (пропорция)</v>
      </c>
      <c r="G75" s="336"/>
      <c r="I75" s="113"/>
      <c r="J75" s="335" t="str">
        <f>IF($F$82&lt;100%,"Вариант №3 (емкость или смешанное)",IF($K$83&gt;$A$102,"выше лимита СУ","Вариант №3 (емкость или смешанное)"))</f>
        <v>выше лимита СУ</v>
      </c>
      <c r="K75" s="336"/>
      <c r="L75" s="174"/>
      <c r="M75" s="174"/>
      <c r="N75" s="93"/>
      <c r="O75" s="93"/>
      <c r="P75" s="93"/>
      <c r="Q75" s="93"/>
    </row>
    <row r="76" spans="1:17" s="97" customFormat="1" outlineLevel="1" x14ac:dyDescent="0.25">
      <c r="A76" s="114" t="s">
        <v>2182</v>
      </c>
      <c r="B76" s="115" t="e">
        <f>C76/A37</f>
        <v>#VALUE!</v>
      </c>
      <c r="C76" s="193" t="e">
        <f>C64</f>
        <v>#VALUE!</v>
      </c>
      <c r="D76" s="169"/>
      <c r="E76" s="114" t="s">
        <v>2958</v>
      </c>
      <c r="F76" s="116" t="e">
        <f>G76/A37</f>
        <v>#VALUE!</v>
      </c>
      <c r="G76" s="198" t="e">
        <f>C64</f>
        <v>#VALUE!</v>
      </c>
      <c r="I76" s="114" t="s">
        <v>2958</v>
      </c>
      <c r="J76" s="115" t="e">
        <f>K76/B37</f>
        <v>#VALUE!</v>
      </c>
      <c r="K76" s="198" t="n">
        <f>IF(K90="",C64,K90)</f>
        <v>42977.52808988764</v>
      </c>
      <c r="L76" s="138"/>
      <c r="M76" s="138"/>
      <c r="Q76" s="117"/>
    </row>
    <row r="77" spans="1:17" s="97" customFormat="1" outlineLevel="1" x14ac:dyDescent="0.25">
      <c r="A77" s="118" t="s">
        <v>2231</v>
      </c>
      <c r="B77" s="313" t="e">
        <f>IF(AND($D$60=0,$B$59&gt;0),1.5%,VLOOKUP(D60,Лист1!$J$3:$K$5,2,1))</f>
        <v>#VALUE!</v>
      </c>
      <c r="C77" s="194" t="e">
        <f>IF(B77*($B$37*$B$81)&gt;1000000,1000000,B77*($B$37*$B$81))</f>
        <v>#VALUE!</v>
      </c>
      <c r="D77" s="138"/>
      <c r="E77" s="118" t="s">
        <v>2253</v>
      </c>
      <c r="F77" s="314">
        <v>1.4999999999999999E-2</v>
      </c>
      <c r="G77" s="199" t="e">
        <f>IF(F77*($A$37*$F$81)&gt;1000000,1000000,F77*($A$37*$F$81))</f>
        <v>#VALUE!</v>
      </c>
      <c r="I77" s="118" t="s">
        <v>2253</v>
      </c>
      <c r="J77" s="316">
        <v>1.4999999999999999E-2</v>
      </c>
      <c r="K77" s="199" t="e">
        <f>IF(J77*($A$37*$F$81)&gt;1000000,1000000,J77*($A$37*$F$81))</f>
        <v>#VALUE!</v>
      </c>
      <c r="L77" s="138"/>
      <c r="M77" s="138"/>
      <c r="Q77" s="117"/>
    </row>
    <row r="78" spans="1:17" s="97" customFormat="1" outlineLevel="1" x14ac:dyDescent="0.25">
      <c r="A78" s="118" t="s">
        <v>2238</v>
      </c>
      <c r="B78" s="313" t="n">
        <f>VLOOKUP($B$18,Лист1!$B$31:$C$38,2,0)</f>
        <v>0.0</v>
      </c>
      <c r="C78" s="194" t="e">
        <f>$B$37*B78</f>
        <v>#VALUE!</v>
      </c>
      <c r="E78" s="118" t="s">
        <v>2238</v>
      </c>
      <c r="F78" s="315" t="n">
        <f>VLOOKUP($B$18,Лист1!$B$31:$C$38,2,0)</f>
        <v>0.0</v>
      </c>
      <c r="G78" s="199" t="e">
        <f>$B$37*F78</f>
        <v>#VALUE!</v>
      </c>
      <c r="I78" s="118" t="s">
        <v>2238</v>
      </c>
      <c r="J78" s="119" t="n">
        <f>VLOOKUP($B$18,Лист1!$B$31:$C$38,2,0)</f>
        <v>0.0</v>
      </c>
      <c r="K78" s="199" t="e">
        <f>$B$37*J78</f>
        <v>#VALUE!</v>
      </c>
      <c r="L78" s="138"/>
      <c r="M78" s="138"/>
      <c r="Q78" s="117"/>
    </row>
    <row r="79" spans="1:17" s="97" customFormat="1" outlineLevel="1" x14ac:dyDescent="0.25">
      <c r="A79" s="118" t="s">
        <v>2189</v>
      </c>
      <c r="B79" s="312">
        <v>2.7400000000000001E-2</v>
      </c>
      <c r="C79" s="194" t="n">
        <f>B79*($A$37*$B$81)</f>
        <v>2329.0</v>
      </c>
      <c r="E79" s="118" t="s">
        <v>2180</v>
      </c>
      <c r="F79" s="142" t="n">
        <f>IFERROR(C79/B37,0)</f>
        <v>0.0</v>
      </c>
      <c r="G79" s="199" t="str">
        <f>IFERROR((B37-C60)*VLOOKUP(B15,Лист1!$F$4:$G$20,2,0),"не выбран регион")</f>
        <v>не выбран регион</v>
      </c>
      <c r="I79" s="118" t="s">
        <v>2180</v>
      </c>
      <c r="J79" s="119" t="n">
        <f>IFERROR(C79/B37,0)</f>
        <v>0.0</v>
      </c>
      <c r="K79" s="199" t="str">
        <f>IFERROR((B37-C60)*VLOOKUP(B15,Лист1!$F$4:$G$20,2,0),"не выбран регион")</f>
        <v>не выбран регион</v>
      </c>
      <c r="L79" s="138"/>
      <c r="M79" s="138"/>
    </row>
    <row r="80" spans="1:17" s="97" customFormat="1" ht="13.95" customHeight="1" outlineLevel="1" thickBot="1" x14ac:dyDescent="0.3">
      <c r="A80" s="118" t="s">
        <v>2931</v>
      </c>
      <c r="B80" s="119"/>
      <c r="C80" s="269" t="n">
        <f>IF(B29="нет",$D$12,D12*C31)</f>
        <v>0.0049</v>
      </c>
      <c r="E80" s="118" t="s">
        <v>2932</v>
      </c>
      <c r="F80" s="119"/>
      <c r="G80" s="269" t="n">
        <f>IF(B29="нет",$D$12,D12*C31)</f>
        <v>0.0049</v>
      </c>
      <c r="I80" s="118" t="s">
        <v>2932</v>
      </c>
      <c r="J80" s="119"/>
      <c r="K80" s="269" t="n">
        <f>IF(B29="нет",$D$12,D12*C31)</f>
        <v>0.0049</v>
      </c>
      <c r="L80" s="138"/>
      <c r="M80" s="138"/>
    </row>
    <row r="81" spans="1:25" s="97" customFormat="1" ht="14.4" outlineLevel="1" thickBot="1" x14ac:dyDescent="0.3">
      <c r="A81" s="118" t="s">
        <v>2237</v>
      </c>
      <c r="B81" s="119" t="n">
        <f>B82</f>
        <v>1.0</v>
      </c>
      <c r="C81" s="194" t="e">
        <f>B82*B37</f>
        <v>#VALUE!</v>
      </c>
      <c r="D81" s="138"/>
      <c r="E81" s="118" t="s">
        <v>2237</v>
      </c>
      <c r="F81" s="119" t="e">
        <f>G81/$B$37</f>
        <v>#VALUE!</v>
      </c>
      <c r="G81" s="199" t="e">
        <f>F82*B37</f>
        <v>#VALUE!</v>
      </c>
      <c r="I81" s="118"/>
      <c r="J81" s="354" t="s">
        <v>1785</v>
      </c>
      <c r="K81" s="355"/>
      <c r="L81" s="138"/>
      <c r="M81" s="138"/>
    </row>
    <row r="82" spans="1:25" s="97" customFormat="1" outlineLevel="1" x14ac:dyDescent="0.25">
      <c r="A82" s="118" t="s">
        <v>2225</v>
      </c>
      <c r="B82" s="119" t="n">
        <f>1-B78</f>
        <v>1.0</v>
      </c>
      <c r="C82" s="194" t="n">
        <f>$E$25*B82</f>
        <v>1.73469387755102E7</v>
      </c>
      <c r="E82" s="118" t="s">
        <v>2193</v>
      </c>
      <c r="F82" s="119" t="n">
        <f>1-F78-F89</f>
        <v>1.0</v>
      </c>
      <c r="G82" s="199" t="n">
        <f>$E$25*F82</f>
        <v>1.73469387755102E7</v>
      </c>
      <c r="I82" s="118" t="s">
        <v>2237</v>
      </c>
      <c r="J82" s="119" t="n">
        <f>J83</f>
        <v>0.85</v>
      </c>
      <c r="K82" s="199" t="n">
        <f>J82*$E$25*$D$12</f>
        <v>72250.00000000013</v>
      </c>
      <c r="L82" s="138"/>
      <c r="M82" s="138"/>
    </row>
    <row r="83" spans="1:25" s="97" customFormat="1" ht="14.4" outlineLevel="1" thickBot="1" x14ac:dyDescent="0.3">
      <c r="A83" s="121"/>
      <c r="B83" s="122"/>
      <c r="C83" s="123"/>
      <c r="E83" s="278"/>
      <c r="F83" s="119"/>
      <c r="G83" s="279"/>
      <c r="I83" s="121" t="s">
        <v>2193</v>
      </c>
      <c r="J83" s="119">
        <v>0.85</v>
      </c>
      <c r="K83" s="204" t="n">
        <f>J83*J84</f>
        <v>8.5E8</v>
      </c>
      <c r="L83" s="138"/>
      <c r="M83" s="138"/>
    </row>
    <row r="84" spans="1:25" s="97" customFormat="1" ht="14.4" outlineLevel="1" thickBot="1" x14ac:dyDescent="0.3">
      <c r="A84" s="124" t="s">
        <v>328</v>
      </c>
      <c r="B84" s="125" t="n">
        <f>VLOOKUP($C$12,Лист1!$B$131:$C$152,2,0)</f>
        <v>0.086</v>
      </c>
      <c r="C84" s="195" t="n">
        <f>B84*$A$37</f>
        <v>7310.0</v>
      </c>
      <c r="D84" s="169"/>
      <c r="E84" s="126" t="s">
        <v>351</v>
      </c>
      <c r="F84" s="350" t="s">
        <v>1771</v>
      </c>
      <c r="G84" s="351"/>
      <c r="I84" s="127" t="s">
        <v>2169</v>
      </c>
      <c r="J84" s="352">
        <v>1000000000</v>
      </c>
      <c r="K84" s="353"/>
      <c r="L84" s="138"/>
      <c r="M84" s="96"/>
      <c r="N84" s="112"/>
    </row>
    <row r="85" spans="1:25" s="97" customFormat="1" ht="14.4" outlineLevel="1" thickBot="1" x14ac:dyDescent="0.3">
      <c r="A85" s="128" t="s">
        <v>2185</v>
      </c>
      <c r="B85" s="119" t="n">
        <f>B82</f>
        <v>1.0</v>
      </c>
      <c r="C85" s="194" t="n">
        <f>B85*C84</f>
        <v>7310.0</v>
      </c>
      <c r="E85" s="127" t="s">
        <v>339</v>
      </c>
      <c r="F85" s="129"/>
      <c r="G85" s="130" t="n">
        <f>IF(B29="нет",$D$12,D12*C31)</f>
        <v>0.0049</v>
      </c>
      <c r="I85" s="126" t="s">
        <v>351</v>
      </c>
      <c r="J85" s="348" t="s">
        <v>1771</v>
      </c>
      <c r="K85" s="349"/>
      <c r="L85" s="138"/>
      <c r="M85" s="96"/>
      <c r="N85" s="133"/>
    </row>
    <row r="86" spans="1:25" s="97" customFormat="1" outlineLevel="1" x14ac:dyDescent="0.25">
      <c r="A86" s="131" t="s">
        <v>2186</v>
      </c>
      <c r="B86" s="132" t="e">
        <f>C86/$A$37</f>
        <v>#VALUE!</v>
      </c>
      <c r="C86" s="196" t="e">
        <f>$A$37-C76-C77-C78-C79</f>
        <v>#VALUE!</v>
      </c>
      <c r="E86" s="127" t="s">
        <v>348</v>
      </c>
      <c r="F86" s="119" t="e">
        <f>G86/B37</f>
        <v>#VALUE!</v>
      </c>
      <c r="G86" s="199" t="n">
        <f>G89*G85</f>
        <v>0.0</v>
      </c>
      <c r="I86" s="127" t="s">
        <v>339</v>
      </c>
      <c r="J86" s="129"/>
      <c r="K86" s="317">
        <v>1E-4</v>
      </c>
      <c r="L86" s="138"/>
      <c r="M86" s="96"/>
      <c r="N86" s="133"/>
    </row>
    <row r="87" spans="1:25" s="97" customFormat="1" outlineLevel="1" x14ac:dyDescent="0.25">
      <c r="A87" s="134" t="s">
        <v>2187</v>
      </c>
      <c r="B87" s="125" t="n">
        <f>$B$82</f>
        <v>1.0</v>
      </c>
      <c r="C87" s="195" t="n">
        <f>C82</f>
        <v>1.73469387755102E7</v>
      </c>
      <c r="E87" s="127" t="s">
        <v>337</v>
      </c>
      <c r="F87" s="303"/>
      <c r="G87" s="199" t="e">
        <f>G76</f>
        <v>#VALUE!</v>
      </c>
      <c r="I87" s="127" t="s">
        <v>348</v>
      </c>
      <c r="J87" s="119" t="e">
        <f>K87/$B$37</f>
        <v>#VALUE!</v>
      </c>
      <c r="K87" s="199" t="e">
        <f>J92*B37*(1-57%)</f>
        <v>#VALUE!</v>
      </c>
      <c r="L87" s="138"/>
      <c r="M87" s="101"/>
      <c r="Y87" s="93" t="e">
        <f>IF(#REF!="",0,1)</f>
        <v>#REF!</v>
      </c>
    </row>
    <row r="88" spans="1:25" s="97" customFormat="1" ht="14.4" outlineLevel="1" thickBot="1" x14ac:dyDescent="0.3">
      <c r="A88" s="136" t="s">
        <v>2188</v>
      </c>
      <c r="B88" s="129"/>
      <c r="C88" s="272" t="e">
        <f>C86/C87</f>
        <v>#VALUE!</v>
      </c>
      <c r="E88" s="127" t="s">
        <v>340</v>
      </c>
      <c r="F88" s="119" t="e">
        <f>G88/$B$37</f>
        <v>#VALUE!</v>
      </c>
      <c r="G88" s="199" t="e">
        <f>G86-G87</f>
        <v>#VALUE!</v>
      </c>
      <c r="I88" s="127" t="s">
        <v>337</v>
      </c>
      <c r="J88" s="303">
        <v>0</v>
      </c>
      <c r="K88" s="199" t="e">
        <f>K87*J88</f>
        <v>#VALUE!</v>
      </c>
      <c r="L88" s="175" t="n">
        <f>IF(K90="","",(K90*0.85))</f>
        <v>36530.89887640446</v>
      </c>
      <c r="M88" s="101"/>
      <c r="N88" s="138"/>
      <c r="Y88" s="93" t="e">
        <f>IF(#REF!="",0,1)</f>
        <v>#REF!</v>
      </c>
    </row>
    <row r="89" spans="1:25" s="97" customFormat="1" ht="15.6" outlineLevel="1" x14ac:dyDescent="0.25">
      <c r="A89" s="124" t="s">
        <v>336</v>
      </c>
      <c r="B89" s="137"/>
      <c r="C89" s="197" t="e">
        <f>C86-C85</f>
        <v>#VALUE!</v>
      </c>
      <c r="E89" s="127" t="s">
        <v>346</v>
      </c>
      <c r="F89" s="303"/>
      <c r="G89" s="199" t="n">
        <f>F89*$E$25</f>
        <v>0.0</v>
      </c>
      <c r="I89" s="127" t="s">
        <v>340</v>
      </c>
      <c r="J89" s="119" t="e">
        <f>K89/$B$37</f>
        <v>#VALUE!</v>
      </c>
      <c r="K89" s="199" t="e">
        <f>K87-K88</f>
        <v>#VALUE!</v>
      </c>
      <c r="L89" s="138"/>
      <c r="M89" s="101"/>
    </row>
    <row r="90" spans="1:25" s="97" customFormat="1" ht="14.4" outlineLevel="1" thickBot="1" x14ac:dyDescent="0.3">
      <c r="A90" s="139" t="s">
        <v>331</v>
      </c>
      <c r="B90" s="140"/>
      <c r="C90" s="19" t="e">
        <f>C89/$A$37</f>
        <v>#VALUE!</v>
      </c>
      <c r="E90" s="122" t="s">
        <v>341</v>
      </c>
      <c r="F90" s="122"/>
      <c r="G90" s="273" t="e">
        <f>G88/G89</f>
        <v>#VALUE!</v>
      </c>
      <c r="I90" s="127" t="s">
        <v>2965</v>
      </c>
      <c r="J90" s="119" t="e">
        <f>K90/B37</f>
        <v>#VALUE!</v>
      </c>
      <c r="K90" s="205" t="n">
        <f>E60/0.89</f>
        <v>42977.52808988764</v>
      </c>
      <c r="L90" s="138"/>
      <c r="M90" s="101"/>
    </row>
    <row r="91" spans="1:25" s="97" customFormat="1" outlineLevel="1" x14ac:dyDescent="0.25">
      <c r="A91" s="93"/>
      <c r="B91" s="93"/>
      <c r="C91" s="93"/>
      <c r="E91" s="124" t="s">
        <v>328</v>
      </c>
      <c r="F91" s="125" t="n">
        <f>VLOOKUP($C$12,Лист1!$B$131:$C$152,2,0)</f>
        <v>0.086</v>
      </c>
      <c r="G91" s="200" t="e">
        <f>F91*$B$37</f>
        <v>#VALUE!</v>
      </c>
      <c r="I91" s="127" t="s">
        <v>2966</v>
      </c>
      <c r="J91" s="142" t="e">
        <f>K91/$B$37</f>
        <v>#VALUE!</v>
      </c>
      <c r="K91" s="199" t="e">
        <f>K89+K90+K95</f>
        <v>#VALUE!</v>
      </c>
      <c r="L91" s="138"/>
      <c r="M91" s="101"/>
    </row>
    <row r="92" spans="1:25" s="97" customFormat="1" outlineLevel="1" x14ac:dyDescent="0.25">
      <c r="A92" s="270"/>
      <c r="B92" s="93"/>
      <c r="C92" s="93"/>
      <c r="E92" s="118" t="s">
        <v>329</v>
      </c>
      <c r="F92" s="119" t="n">
        <f>F93+F94</f>
        <v>1.0</v>
      </c>
      <c r="G92" s="120"/>
      <c r="I92" s="127" t="s">
        <v>346</v>
      </c>
      <c r="J92" s="119" t="n">
        <f>1-J83</f>
        <v>0.15000000000000002</v>
      </c>
      <c r="K92" s="199" t="n">
        <f>J92*J84</f>
        <v>1.5E8</v>
      </c>
      <c r="L92" s="138"/>
      <c r="M92" s="101"/>
    </row>
    <row r="93" spans="1:25" s="97" customFormat="1" outlineLevel="1" x14ac:dyDescent="0.25">
      <c r="A93" s="271"/>
      <c r="B93" s="93"/>
      <c r="C93" s="96"/>
      <c r="E93" s="143" t="s">
        <v>334</v>
      </c>
      <c r="F93" s="119" t="n">
        <f>$F$89</f>
        <v>0.0</v>
      </c>
      <c r="G93" s="199" t="e">
        <f>F93*G91</f>
        <v>#VALUE!</v>
      </c>
      <c r="I93" s="144" t="s">
        <v>341</v>
      </c>
      <c r="J93" s="145"/>
      <c r="K93" s="274" t="e">
        <f>K89/K92</f>
        <v>#VALUE!</v>
      </c>
      <c r="L93" s="138"/>
      <c r="M93" s="101"/>
    </row>
    <row r="94" spans="1:25" s="97" customFormat="1" ht="14.4" outlineLevel="1" thickBot="1" x14ac:dyDescent="0.3">
      <c r="A94" s="93"/>
      <c r="B94" s="93"/>
      <c r="C94" s="95"/>
      <c r="E94" s="128" t="s">
        <v>2233</v>
      </c>
      <c r="F94" s="119" t="n">
        <f>1-F93</f>
        <v>1.0</v>
      </c>
      <c r="G94" s="199" t="e">
        <f>F94*G91</f>
        <v>#VALUE!</v>
      </c>
      <c r="I94" s="127" t="s">
        <v>342</v>
      </c>
      <c r="J94" s="129"/>
      <c r="K94" s="317">
        <v>1E-4</v>
      </c>
      <c r="L94" s="138"/>
      <c r="M94" s="101"/>
    </row>
    <row r="95" spans="1:25" s="97" customFormat="1" outlineLevel="1" x14ac:dyDescent="0.25">
      <c r="A95" s="270"/>
      <c r="E95" s="131" t="s">
        <v>2234</v>
      </c>
      <c r="F95" s="235" t="e">
        <f>G95/$B$37</f>
        <v>#VALUE!</v>
      </c>
      <c r="G95" s="236" t="e">
        <f>$B$37-G76-G88-G79-G77-G78</f>
        <v>#VALUE!</v>
      </c>
      <c r="I95" s="127" t="s">
        <v>347</v>
      </c>
      <c r="J95" s="119" t="e">
        <f>K95/$B$37</f>
        <v>#VALUE!</v>
      </c>
      <c r="K95" s="199" t="n">
        <f>$K$98*K94</f>
        <v>-98265.306122449</v>
      </c>
      <c r="L95" s="138"/>
      <c r="M95" s="101"/>
    </row>
    <row r="96" spans="1:25" s="97" customFormat="1" outlineLevel="1" x14ac:dyDescent="0.25">
      <c r="A96" s="271"/>
      <c r="E96" s="134" t="s">
        <v>2235</v>
      </c>
      <c r="F96" s="125" t="n">
        <f>G96/E25</f>
        <v>1.0</v>
      </c>
      <c r="G96" s="200" t="n">
        <f>E25-G89</f>
        <v>1.7346938775510203E7</v>
      </c>
      <c r="I96" s="127" t="s">
        <v>338</v>
      </c>
      <c r="J96" s="303">
        <v>0</v>
      </c>
      <c r="K96" s="199" t="n">
        <f>K95*J96</f>
        <v>0.0</v>
      </c>
      <c r="L96" s="138"/>
      <c r="M96" s="101"/>
      <c r="N96" s="133"/>
    </row>
    <row r="97" spans="1:18" s="97" customFormat="1" ht="14.4" outlineLevel="1" thickBot="1" x14ac:dyDescent="0.3">
      <c r="A97" s="93"/>
      <c r="E97" s="136" t="s">
        <v>2236</v>
      </c>
      <c r="F97" s="129"/>
      <c r="G97" s="272" t="e">
        <f>G95/G96</f>
        <v>#VALUE!</v>
      </c>
      <c r="I97" s="127" t="s">
        <v>343</v>
      </c>
      <c r="J97" s="119" t="e">
        <f>K97/$B$37</f>
        <v>#VALUE!</v>
      </c>
      <c r="K97" s="199" t="n">
        <f>K95-K96</f>
        <v>-98265.306122449</v>
      </c>
      <c r="L97" s="138"/>
      <c r="M97" s="101"/>
    </row>
    <row r="98" spans="1:18" s="97" customFormat="1" outlineLevel="1" x14ac:dyDescent="0.25">
      <c r="A98" s="270"/>
      <c r="E98" s="146" t="s">
        <v>2172</v>
      </c>
      <c r="F98" s="132" t="e">
        <f>G98/$B$37</f>
        <v>#VALUE!</v>
      </c>
      <c r="G98" s="201" t="n">
        <f>G86</f>
        <v>0.0</v>
      </c>
      <c r="I98" s="127" t="s">
        <v>345</v>
      </c>
      <c r="J98" s="135" t="n">
        <f>K98/E25</f>
        <v>-56.647058823529434</v>
      </c>
      <c r="K98" s="199" t="n">
        <f>E25-J84</f>
        <v>-9.826530612244898E8</v>
      </c>
      <c r="L98" s="138"/>
      <c r="M98" s="101"/>
      <c r="N98" s="133"/>
    </row>
    <row r="99" spans="1:18" ht="14.4" outlineLevel="1" thickBot="1" x14ac:dyDescent="0.3">
      <c r="A99" s="271"/>
      <c r="E99" s="147" t="s">
        <v>335</v>
      </c>
      <c r="F99" s="125" t="e">
        <f>$G$99/$G$98</f>
        <v>#VALUE!</v>
      </c>
      <c r="G99" s="202" t="e">
        <f>G87</f>
        <v>#VALUE!</v>
      </c>
      <c r="I99" s="122" t="s">
        <v>344</v>
      </c>
      <c r="J99" s="148"/>
      <c r="K99" s="273" t="n">
        <f>K97/K98</f>
        <v>1.0E-4</v>
      </c>
      <c r="L99" s="96"/>
      <c r="N99" s="133"/>
      <c r="R99" s="97"/>
    </row>
    <row r="100" spans="1:18" outlineLevel="1" x14ac:dyDescent="0.25">
      <c r="E100" s="147" t="s">
        <v>2173</v>
      </c>
      <c r="F100" s="125" t="e">
        <f>G100/$B$37</f>
        <v>#VALUE!</v>
      </c>
      <c r="G100" s="202" t="e">
        <f>G88</f>
        <v>#VALUE!</v>
      </c>
      <c r="I100" s="124" t="s">
        <v>328</v>
      </c>
      <c r="J100" s="125" t="n">
        <f>VLOOKUP($C$12,Лист1!$B$131:$C$152,2,0)</f>
        <v>0.086</v>
      </c>
      <c r="K100" s="200" t="e">
        <f>J100*$B$37</f>
        <v>#VALUE!</v>
      </c>
      <c r="L100" s="96"/>
      <c r="N100" s="97"/>
      <c r="R100" s="97"/>
    </row>
    <row r="101" spans="1:18" outlineLevel="1" x14ac:dyDescent="0.25">
      <c r="A101" s="270"/>
      <c r="E101" s="147" t="s">
        <v>2174</v>
      </c>
      <c r="F101" s="125" t="n">
        <f>G101/$E$25</f>
        <v>0.0</v>
      </c>
      <c r="G101" s="200" t="n">
        <f>G89</f>
        <v>0.0</v>
      </c>
      <c r="I101" s="118" t="s">
        <v>329</v>
      </c>
      <c r="J101" s="119" t="n">
        <f>J102+J103</f>
        <v>1.0</v>
      </c>
      <c r="K101" s="120"/>
      <c r="L101" s="96"/>
      <c r="N101" s="97"/>
      <c r="R101" s="97"/>
    </row>
    <row r="102" spans="1:18" ht="14.4" outlineLevel="1" thickBot="1" x14ac:dyDescent="0.3">
      <c r="A102" s="271"/>
      <c r="E102" s="147" t="s">
        <v>2175</v>
      </c>
      <c r="F102" s="149"/>
      <c r="G102" s="273" t="e">
        <f>G100/G101</f>
        <v>#VALUE!</v>
      </c>
      <c r="I102" s="143" t="s">
        <v>334</v>
      </c>
      <c r="J102" s="119" t="n">
        <f>J92</f>
        <v>0.15000000000000002</v>
      </c>
      <c r="K102" s="199" t="e">
        <f>J102*K100</f>
        <v>#VALUE!</v>
      </c>
      <c r="L102" s="96"/>
      <c r="N102" s="97"/>
      <c r="R102" s="97"/>
    </row>
    <row r="103" spans="1:18" ht="16.2" outlineLevel="1" thickBot="1" x14ac:dyDescent="0.3">
      <c r="E103" s="124" t="s">
        <v>336</v>
      </c>
      <c r="F103" s="150"/>
      <c r="G103" s="203" t="str">
        <f>IF((F87+F89)=0,"",G95-G94)</f>
        <v/>
      </c>
      <c r="I103" s="128" t="s">
        <v>330</v>
      </c>
      <c r="J103" s="119" t="n">
        <f>1-J102</f>
        <v>0.85</v>
      </c>
      <c r="K103" s="199" t="e">
        <f>J103*K100</f>
        <v>#VALUE!</v>
      </c>
      <c r="L103" s="96"/>
      <c r="N103" s="97"/>
    </row>
    <row r="104" spans="1:18" ht="14.4" outlineLevel="1" thickBot="1" x14ac:dyDescent="0.3">
      <c r="A104" s="270"/>
      <c r="E104" s="139" t="s">
        <v>331</v>
      </c>
      <c r="F104" s="140"/>
      <c r="G104" s="19" t="str">
        <f>IF(G103="","",(G103/$B$37))</f>
        <v/>
      </c>
      <c r="I104" s="131" t="s">
        <v>2234</v>
      </c>
      <c r="J104" s="235" t="e">
        <f>K104/$B$37</f>
        <v>#VALUE!</v>
      </c>
      <c r="K104" s="236" t="e">
        <f>$B$37-K76-K91-K97-K79-K77-K78</f>
        <v>#VALUE!</v>
      </c>
      <c r="L104" s="96"/>
      <c r="N104" s="97"/>
    </row>
    <row r="105" spans="1:18" ht="13.5" customHeight="1" outlineLevel="1" x14ac:dyDescent="0.25">
      <c r="A105" s="271"/>
      <c r="E105" s="141"/>
      <c r="I105" s="134" t="s">
        <v>2235</v>
      </c>
      <c r="J105" s="125" t="n">
        <f>K105/$E$25</f>
        <v>49.000000000000014</v>
      </c>
      <c r="K105" s="200" t="n">
        <f>E25-K92-K98</f>
        <v>8.5E8</v>
      </c>
      <c r="L105" s="96"/>
      <c r="N105" s="97"/>
    </row>
    <row r="106" spans="1:18" ht="14.4" outlineLevel="1" thickBot="1" x14ac:dyDescent="0.3">
      <c r="I106" s="136" t="s">
        <v>2236</v>
      </c>
      <c r="J106" s="151"/>
      <c r="K106" s="273" t="e">
        <f>K104/K105</f>
        <v>#VALUE!</v>
      </c>
      <c r="L106" s="96"/>
      <c r="N106" s="93"/>
    </row>
    <row r="107" spans="1:18" outlineLevel="1" x14ac:dyDescent="0.25">
      <c r="I107" s="146" t="s">
        <v>2172</v>
      </c>
      <c r="J107" s="132" t="e">
        <f>K107/B37</f>
        <v>#VALUE!</v>
      </c>
      <c r="K107" s="201" t="e">
        <f>K91+K95</f>
        <v>#VALUE!</v>
      </c>
      <c r="L107" s="96"/>
      <c r="N107" s="93"/>
      <c r="R107" s="95"/>
    </row>
    <row r="108" spans="1:18" outlineLevel="1" x14ac:dyDescent="0.25">
      <c r="A108" s="276"/>
      <c r="I108" s="147" t="s">
        <v>335</v>
      </c>
      <c r="J108" s="125" t="e">
        <f>K108/K107</f>
        <v>#VALUE!</v>
      </c>
      <c r="K108" s="202" t="e">
        <f>K88+K96</f>
        <v>#VALUE!</v>
      </c>
      <c r="L108" s="96"/>
      <c r="N108" s="93"/>
    </row>
    <row r="109" spans="1:18" outlineLevel="1" x14ac:dyDescent="0.25">
      <c r="I109" s="147" t="s">
        <v>2173</v>
      </c>
      <c r="J109" s="125" t="e">
        <f>K109/$B$37</f>
        <v>#VALUE!</v>
      </c>
      <c r="K109" s="202" t="e">
        <f>K91+K97</f>
        <v>#VALUE!</v>
      </c>
      <c r="L109" s="96"/>
      <c r="N109" s="93"/>
    </row>
    <row r="110" spans="1:18" outlineLevel="1" x14ac:dyDescent="0.25">
      <c r="I110" s="147" t="s">
        <v>2174</v>
      </c>
      <c r="J110" s="125" t="n">
        <f>K110/E25</f>
        <v>-48.00000000000002</v>
      </c>
      <c r="K110" s="200" t="n">
        <f>K92+K98</f>
        <v>-8.326530612244898E8</v>
      </c>
      <c r="L110" s="96"/>
      <c r="N110" s="93"/>
    </row>
    <row r="111" spans="1:18" ht="14.4" outlineLevel="1" thickBot="1" x14ac:dyDescent="0.3">
      <c r="I111" s="147" t="s">
        <v>2175</v>
      </c>
      <c r="J111" s="149"/>
      <c r="K111" s="273" t="e">
        <f>K109/K110</f>
        <v>#VALUE!</v>
      </c>
      <c r="L111" s="96"/>
      <c r="N111" s="93"/>
    </row>
    <row r="112" spans="1:18" ht="15.6" outlineLevel="1" x14ac:dyDescent="0.25">
      <c r="A112" s="183" t="str">
        <f>IF(OR($E$25&gt;=Лист1!$A$163,A15="да"),Лист1!$A$164,"")</f>
        <v>Председатель Андеррайтингового совета – Председатель Правления Жубаниязова Ж.А.</v>
      </c>
      <c r="I112" s="124" t="s">
        <v>336</v>
      </c>
      <c r="J112" s="150"/>
      <c r="K112" s="203" t="e">
        <f>IF(K83=0,"",K104-K103)</f>
        <v>#VALUE!</v>
      </c>
      <c r="L112" s="96"/>
      <c r="N112" s="93"/>
    </row>
    <row r="113" spans="1:14" ht="18" customHeight="1" outlineLevel="1" thickBot="1" x14ac:dyDescent="0.35">
      <c r="A113" s="183"/>
      <c r="E113" s="184" t="str">
        <f>IF(OR($E$25&gt;=Лист1!$A$163,A15="да"),Лист1!$A$171,"")</f>
        <v>/_________________________ /</v>
      </c>
      <c r="I113" s="139" t="s">
        <v>331</v>
      </c>
      <c r="J113" s="140"/>
      <c r="K113" s="19" t="e">
        <f>IF(K112="","",K112/$B$37)</f>
        <v>#VALUE!</v>
      </c>
      <c r="L113" s="96"/>
      <c r="N113" s="93"/>
    </row>
    <row r="114" spans="1:14" ht="18" customHeight="1" outlineLevel="1" x14ac:dyDescent="0.3">
      <c r="A114" s="183" t="str">
        <f>IF(OR($E$25&gt;=Лист1!$A$163,A15="да"),Лист1!$A$165,"")</f>
        <v>Член Андеррайтингового совета – Заместитель Председателя Правления Джексембаев А.З.</v>
      </c>
      <c r="E114" s="184"/>
      <c r="N114" s="93"/>
    </row>
    <row r="115" spans="1:14" ht="18" customHeight="1" outlineLevel="1" x14ac:dyDescent="0.3">
      <c r="A115" s="183"/>
      <c r="E115" s="184" t="str">
        <f>IF(OR($E$25&gt;=Лист1!$A$163,A15="да"),Лист1!$A$171,"")</f>
        <v>/_________________________ /</v>
      </c>
      <c r="N115" s="93"/>
    </row>
    <row r="116" spans="1:14" ht="18" customHeight="1" outlineLevel="1" x14ac:dyDescent="0.3">
      <c r="A116" s="183" t="str">
        <f>IF(OR($E$25&gt;=Лист1!$A$163,A15="да"),Лист1!$A$167,"")</f>
        <v>Член Андеррайтингового совета – Заместитель Председателя Правления Медеубаев М.А.</v>
      </c>
      <c r="E116" s="184"/>
      <c r="N116" s="93"/>
    </row>
    <row r="117" spans="1:14" ht="18" customHeight="1" outlineLevel="1" x14ac:dyDescent="0.3">
      <c r="A117" s="183"/>
      <c r="E117" s="184" t="str">
        <f>IF(OR($E$25&gt;=Лист1!$A$163,A15="да"),Лист1!$A$171,"")</f>
        <v>/_________________________ /</v>
      </c>
      <c r="J117" s="94"/>
      <c r="K117" s="94"/>
      <c r="L117" s="96"/>
      <c r="M117" s="96"/>
      <c r="N117" s="93"/>
    </row>
    <row r="118" spans="1:14" ht="18" customHeight="1" outlineLevel="1" x14ac:dyDescent="0.3">
      <c r="A118" s="183" t="str">
        <f>IF(OR($E$25&gt;=Лист1!$A$163,A15="да"),Лист1!$A$168,"")</f>
        <v>Член Андеррайтингового совета – Управляющий Директор Асанова М.В.</v>
      </c>
      <c r="E118" s="184"/>
      <c r="J118" s="94"/>
      <c r="K118" s="94"/>
      <c r="L118" s="96"/>
      <c r="M118" s="96"/>
      <c r="N118" s="93"/>
    </row>
    <row r="119" spans="1:14" ht="18" customHeight="1" outlineLevel="1" x14ac:dyDescent="0.3">
      <c r="A119" s="183"/>
      <c r="E119" s="184" t="str">
        <f>IF(OR($E$25&gt;=Лист1!$A$163,A15="да"),Лист1!$A$171,"")</f>
        <v>/_________________________ /</v>
      </c>
      <c r="J119" s="94"/>
      <c r="K119" s="94"/>
      <c r="M119" s="96"/>
      <c r="N119" s="93"/>
    </row>
    <row r="120" spans="1:14" ht="18" customHeight="1" outlineLevel="1" x14ac:dyDescent="0.3">
      <c r="A120" s="183" t="str">
        <f>IF(OR($E$25&gt;=Лист1!$A$163,A15="да"),Лист1!$A$169,"")</f>
        <v>Член Андеррайтингового совета – Начальник Отдела рисков Джаугашева А.С.</v>
      </c>
      <c r="E120" s="184"/>
      <c r="K120" s="94"/>
    </row>
    <row r="121" spans="1:14" ht="18" customHeight="1" outlineLevel="1" x14ac:dyDescent="0.3">
      <c r="A121" s="183"/>
      <c r="E121" s="184" t="str">
        <f>IF(OR($E$25&gt;=Лист1!$A$163,A15="да"),Лист1!$A$171,"")</f>
        <v>/_________________________ /</v>
      </c>
    </row>
    <row r="122" spans="1:14" outlineLevel="1" x14ac:dyDescent="0.25">
      <c r="N122" s="93"/>
    </row>
    <row r="123" spans="1:14" outlineLevel="1" x14ac:dyDescent="0.25">
      <c r="N123" s="93"/>
    </row>
    <row r="124" spans="1:14" x14ac:dyDescent="0.25">
      <c r="N124" s="93"/>
    </row>
    <row r="125" spans="1:14" x14ac:dyDescent="0.25">
      <c r="N125" s="93"/>
    </row>
    <row r="126" spans="1:14" x14ac:dyDescent="0.25">
      <c r="N126" s="93"/>
    </row>
    <row r="127" spans="1:14" x14ac:dyDescent="0.25">
      <c r="N127" s="93"/>
    </row>
    <row r="128" spans="1:14" x14ac:dyDescent="0.25">
      <c r="N128" s="93"/>
    </row>
    <row r="129" spans="12:14" x14ac:dyDescent="0.25">
      <c r="N129" s="93"/>
    </row>
    <row r="130" spans="12:14" x14ac:dyDescent="0.25">
      <c r="N130" s="93"/>
    </row>
    <row r="131" spans="12:14" x14ac:dyDescent="0.25">
      <c r="N131" s="93"/>
    </row>
    <row r="132" spans="12:14" x14ac:dyDescent="0.25">
      <c r="N132" s="93"/>
    </row>
    <row r="133" spans="12:14" x14ac:dyDescent="0.25">
      <c r="L133" s="93"/>
      <c r="M133" s="93"/>
      <c r="N133" s="93"/>
    </row>
    <row r="134" spans="12:14" x14ac:dyDescent="0.25">
      <c r="L134" s="93"/>
      <c r="M134" s="93"/>
      <c r="N134" s="93"/>
    </row>
    <row r="135" spans="12:14" x14ac:dyDescent="0.25">
      <c r="L135" s="93"/>
      <c r="M135" s="93"/>
      <c r="N135" s="93"/>
    </row>
    <row r="136" spans="12:14" x14ac:dyDescent="0.25">
      <c r="L136" s="93"/>
      <c r="M136" s="93"/>
      <c r="N136" s="93"/>
    </row>
    <row r="137" spans="12:14" x14ac:dyDescent="0.25">
      <c r="L137" s="93"/>
      <c r="M137" s="93"/>
      <c r="N137" s="93"/>
    </row>
    <row r="138" spans="12:14" x14ac:dyDescent="0.25">
      <c r="L138" s="93"/>
      <c r="M138" s="93"/>
      <c r="N138" s="93"/>
    </row>
    <row r="139" spans="12:14" x14ac:dyDescent="0.25">
      <c r="L139" s="93"/>
      <c r="M139" s="93"/>
      <c r="N139" s="93"/>
    </row>
    <row r="140" spans="12:14" x14ac:dyDescent="0.25">
      <c r="L140" s="93"/>
      <c r="M140" s="93"/>
      <c r="N140" s="93"/>
    </row>
    <row r="141" spans="12:14" x14ac:dyDescent="0.25">
      <c r="L141" s="93"/>
      <c r="M141" s="93"/>
      <c r="N141" s="93"/>
    </row>
    <row r="142" spans="12:14" x14ac:dyDescent="0.25">
      <c r="L142" s="93"/>
      <c r="M142" s="93"/>
      <c r="N142" s="93"/>
    </row>
    <row r="143" spans="12:14" x14ac:dyDescent="0.25">
      <c r="L143" s="93"/>
      <c r="M143" s="93"/>
      <c r="N143" s="93"/>
    </row>
    <row r="144" spans="12:14" x14ac:dyDescent="0.25">
      <c r="L144" s="93"/>
      <c r="M144" s="93"/>
      <c r="N144" s="93"/>
    </row>
    <row r="145" s="93" customFormat="1" x14ac:dyDescent="0.25"/>
    <row r="151" s="93" customFormat="1" x14ac:dyDescent="0.25"/>
  </sheetData>
  <sheetCalcPr fullCalcOnLoad="true"/>
  <sheetProtection formatCells="0" formatColumns="0" formatRows="0" insertColumns="0" insertRows="0" insertHyperlinks="0" deleteColumns="0" deleteRows="0" sort="0" autoFilter="0" pivotTables="0"/>
  <protectedRanges>
    <protectedRange sqref="A108 A59" name="Диапазон4"/>
  </protectedRanges>
  <mergeCells count="16">
    <mergeCell ref="J85:K85"/>
    <mergeCell ref="F84:G84"/>
    <mergeCell ref="F75:G75"/>
    <mergeCell ref="J75:K75"/>
    <mergeCell ref="J84:K84"/>
    <mergeCell ref="J81:K81"/>
    <mergeCell ref="C7:C8"/>
    <mergeCell ref="A31:A32"/>
    <mergeCell ref="B75:C75"/>
    <mergeCell ref="A66:B66"/>
    <mergeCell ref="E67:I67"/>
    <mergeCell ref="E68:I68"/>
    <mergeCell ref="A35:A36"/>
    <mergeCell ref="B35:B36"/>
    <mergeCell ref="C35:C36"/>
    <mergeCell ref="E35:F35"/>
  </mergeCells>
  <phoneticPr fontId="0" type="noConversion"/>
  <conditionalFormatting sqref="A75:C90">
    <cfRule type="expression" dxfId="24" priority="84">
      <formula>$E$68="Перестрахован по пропорции (Вариант №2)"</formula>
    </cfRule>
  </conditionalFormatting>
  <conditionalFormatting sqref="B12:C12">
    <cfRule type="containsText" dxfId="23" priority="33" operator="containsText" text="не все данные заполнены">
      <formula>NOT(ISERROR(SEARCH("не все данные заполнены",B12)))</formula>
    </cfRule>
  </conditionalFormatting>
  <conditionalFormatting sqref="B75:C90">
    <cfRule type="expression" dxfId="22" priority="90">
      <formula>$E$68="Оставлен на собственном удержание (Вариант №1)"</formula>
    </cfRule>
  </conditionalFormatting>
  <conditionalFormatting sqref="C31">
    <cfRule type="expression" dxfId="21" priority="24" stopIfTrue="1">
      <formula>$B$29="да"</formula>
    </cfRule>
  </conditionalFormatting>
  <conditionalFormatting sqref="C32">
    <cfRule type="expression" dxfId="20" priority="25">
      <formula>$B$29="нет"</formula>
    </cfRule>
  </conditionalFormatting>
  <conditionalFormatting sqref="D36">
    <cfRule type="expression" dxfId="19" priority="1">
      <formula>OR($C$37="Равномерные транши",$C$37="Неравномерные транши")</formula>
    </cfRule>
  </conditionalFormatting>
  <conditionalFormatting sqref="D37">
    <cfRule type="colorScale" priority="13">
      <colorScale>
        <cfvo type="formula" val="1"/>
        <cfvo type="formula" val="12"/>
        <color rgb="FF92D050"/>
        <color rgb="FF92D050"/>
      </colorScale>
    </cfRule>
  </conditionalFormatting>
  <conditionalFormatting sqref="D38:D48">
    <cfRule type="colorScale" priority="12">
      <colorScale>
        <cfvo type="formula" val="1"/>
        <cfvo type="formula" val="12"/>
        <color rgb="FF92D050"/>
        <color rgb="FF92D050"/>
      </colorScale>
    </cfRule>
  </conditionalFormatting>
  <conditionalFormatting sqref="D49">
    <cfRule type="containsText" dxfId="18" priority="56" operator="containsText" text="неверно распределены транши">
      <formula>NOT(ISERROR(SEARCH("неверно распределены транши",D49)))</formula>
    </cfRule>
  </conditionalFormatting>
  <conditionalFormatting sqref="E25">
    <cfRule type="containsText" dxfId="17" priority="47" operator="containsText" text="укажите количество пострадавших">
      <formula>NOT(ISERROR(SEARCH("укажите количество пострадавших",E25)))</formula>
    </cfRule>
  </conditionalFormatting>
  <conditionalFormatting sqref="E29">
    <cfRule type="containsText" dxfId="16" priority="51" operator="containsText" text="год">
      <formula>NOT(ISERROR(SEARCH("год",E29)))</formula>
    </cfRule>
  </conditionalFormatting>
  <conditionalFormatting sqref="E30">
    <cfRule type="containsText" dxfId="15" priority="50" operator="containsText" text="количество пострадавших">
      <formula>NOT(ISERROR(SEARCH("количество пострадавших",E30)))</formula>
    </cfRule>
  </conditionalFormatting>
  <conditionalFormatting sqref="E37:E48">
    <cfRule type="expression" dxfId="14" priority="2">
      <formula>AND($D37&lt;&gt;" ",$C$37="Неравномерные транши")</formula>
    </cfRule>
  </conditionalFormatting>
  <conditionalFormatting sqref="E49">
    <cfRule type="cellIs" dxfId="13" priority="55" operator="notEqual">
      <formula>$B$37</formula>
    </cfRule>
  </conditionalFormatting>
  <conditionalFormatting sqref="E75:G82 A75:C90 E84:G104">
    <cfRule type="expression" dxfId="12" priority="85">
      <formula>$E$68="Перестрахован по емкости (Вариант №3)"</formula>
    </cfRule>
  </conditionalFormatting>
  <conditionalFormatting sqref="E75:G82 E84:G104">
    <cfRule type="expression" dxfId="11" priority="83">
      <formula>$E$68="Оставлен на собственном удержание (Вариант №1)"</formula>
    </cfRule>
  </conditionalFormatting>
  <conditionalFormatting sqref="F30">
    <cfRule type="expression" dxfId="10" priority="31">
      <formula>$F$28</formula>
    </cfRule>
  </conditionalFormatting>
  <conditionalFormatting sqref="F37:F48">
    <cfRule type="expression" dxfId="9" priority="11">
      <formula>$F37&lt;&gt;" "</formula>
    </cfRule>
  </conditionalFormatting>
  <conditionalFormatting sqref="F75 F76:G82 F84 F85:G104">
    <cfRule type="expression" dxfId="8" priority="89">
      <formula>$E$68="Перестрахован по пропорции (Вариант №2)"</formula>
    </cfRule>
  </conditionalFormatting>
  <conditionalFormatting sqref="F83">
    <cfRule type="expression" dxfId="7" priority="37">
      <formula>$E$68="Перестрахован по пропорции (Вариант №2)"</formula>
    </cfRule>
    <cfRule type="expression" dxfId="6" priority="38">
      <formula>$E$68="Перестрахован по емкости (Вариант №3)"</formula>
    </cfRule>
    <cfRule type="expression" dxfId="5" priority="39">
      <formula>$E$68="Оставлен на собственном удержание (Вариант №1)"</formula>
    </cfRule>
  </conditionalFormatting>
  <conditionalFormatting sqref="G30:J30">
    <cfRule type="expression" dxfId="4" priority="26">
      <formula>G28</formula>
    </cfRule>
  </conditionalFormatting>
  <conditionalFormatting sqref="I75:K113">
    <cfRule type="expression" dxfId="3" priority="60">
      <formula>$E$68="Оставлен на собственном удержание (Вариант №1)"</formula>
    </cfRule>
    <cfRule type="expression" dxfId="2" priority="61">
      <formula>$E$68="Перестрахован по пропорции (Вариант №2)"</formula>
    </cfRule>
  </conditionalFormatting>
  <conditionalFormatting sqref="J75 J76:K80 J81 J82:K83 J86:K113">
    <cfRule type="expression" dxfId="1" priority="88">
      <formula>$E$68="Перестрахован по емкости (Вариант №3)"</formula>
    </cfRule>
  </conditionalFormatting>
  <conditionalFormatting sqref="J84:J85">
    <cfRule type="expression" dxfId="0" priority="62">
      <formula>$E$68="Перестрахован по емкости (Вариант №3)"</formula>
    </cfRule>
  </conditionalFormatting>
  <dataValidations count="1">
    <dataValidation type="date" allowBlank="1" showInputMessage="1" showErrorMessage="1" sqref="D68">
      <formula1>#REF!</formula1>
      <formula2>#REF!</formula2>
    </dataValidation>
  </dataValidations>
  <pageMargins left="0.70866141732283472" right="0.70866141732283472" top="0.74803149606299213" bottom="0.74803149606299213" header="0.31496062992125984" footer="0.31496062992125984"/>
  <pageSetup paperSize="9" scale="47" orientation="landscape" r:id="rId1"/>
  <legacyDrawing r:id="rId2"/>
  <extLst>
    <ext uri="{CCE6A557-97BC-4b89-ADB6-D9C93CAAB3DF}">
      <x14:dataValidations xmlns:xm="http://schemas.microsoft.com/office/excel/2006/main" count="13">
        <x14:dataValidation type="list" allowBlank="1" showInputMessage="1" showErrorMessage="1">
          <x14:formula1>
            <xm:f>Лист1!$O$131:$O$141</xm:f>
          </x14:formula1>
          <xm:sqref>A59</xm:sqref>
        </x14:dataValidation>
        <x14:dataValidation type="list" allowBlank="1" showInputMessage="1" showErrorMessage="1">
          <x14:formula1>
            <xm:f>Лист1!$A$115:$A$116</xm:f>
          </x14:formula1>
          <xm:sqref>A108</xm:sqref>
        </x14:dataValidation>
        <x14:dataValidation type="list" allowBlank="1" showInputMessage="1" showErrorMessage="1">
          <x14:formula1>
            <xm:f>Лист1!$F$31:$F$34</xm:f>
          </x14:formula1>
          <xm:sqref>E68:I68</xm:sqref>
        </x14:dataValidation>
        <x14:dataValidation type="list" allowBlank="1" showInputMessage="1" showErrorMessage="1">
          <x14:formula1>
            <xm:f>Лист1!$A$31:$A$38</xm:f>
          </x14:formula1>
          <xm:sqref>F84:G84 J85:K85</xm:sqref>
        </x14:dataValidation>
        <x14:dataValidation type="list" allowBlank="1" showInputMessage="1" showErrorMessage="1">
          <x14:formula1>
            <xm:f>Лист1!$C$102:$C$108</xm:f>
          </x14:formula1>
          <xm:sqref>B68</xm:sqref>
        </x14:dataValidation>
        <x14:dataValidation type="list" allowBlank="1" showInputMessage="1" showErrorMessage="1">
          <x14:formula1>
            <xm:f>данные!$E$13:$E$21</xm:f>
          </x14:formula1>
          <xm:sqref>C7</xm:sqref>
        </x14:dataValidation>
        <x14:dataValidation type="list" allowBlank="1" showInputMessage="1" showErrorMessage="1">
          <x14:formula1>
            <xm:f>данные!$U$3:$U$4</xm:f>
          </x14:formula1>
          <xm:sqref>A15</xm:sqref>
        </x14:dataValidation>
        <x14:dataValidation type="list" allowBlank="1" showInputMessage="1" showErrorMessage="1">
          <x14:formula1>
            <xm:f>данные!$E$3:$E$10</xm:f>
          </x14:formula1>
          <xm:sqref>B18</xm:sqref>
        </x14:dataValidation>
        <x14:dataValidation type="list" allowBlank="1" showInputMessage="1" showErrorMessage="1">
          <x14:formula1>
            <xm:f>данные!$B$3:$B$4</xm:f>
          </x14:formula1>
          <xm:sqref>A18</xm:sqref>
        </x14:dataValidation>
        <x14:dataValidation type="list" allowBlank="1" showInputMessage="1" showErrorMessage="1">
          <x14:formula1>
            <xm:f>данные!$W$3:$W$4</xm:f>
          </x14:formula1>
          <xm:sqref>B29</xm:sqref>
        </x14:dataValidation>
        <x14:dataValidation type="list" allowBlank="1" showInputMessage="1" showErrorMessage="1">
          <x14:formula1>
            <xm:f>данные!$I$2:$I$21</xm:f>
          </x14:formula1>
          <xm:sqref>B15</xm:sqref>
        </x14:dataValidation>
        <x14:dataValidation type="list" allowBlank="1" showInputMessage="1" showErrorMessage="1">
          <x14:formula1>
            <xm:f>данные!$Z$3:$Z$5</xm:f>
          </x14:formula1>
          <xm:sqref>C37</xm:sqref>
        </x14:dataValidation>
        <x14:dataValidation type="list" allowBlank="1" showInputMessage="1" showErrorMessage="1">
          <x14:formula1>
            <xm:f>данные!$AA$3:$AA$14</xm:f>
          </x14:formula1>
          <xm:sqref>D36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theme="6"/>
    <pageSetUpPr fitToPage="1"/>
  </sheetPr>
  <dimension ref="A1:P606"/>
  <sheetViews>
    <sheetView zoomScale="85" zoomScaleNormal="85" workbookViewId="0">
      <selection activeCell="B4" sqref="B4"/>
    </sheetView>
  </sheetViews>
  <sheetFormatPr defaultRowHeight="13.2" x14ac:dyDescent="0.25"/>
  <cols>
    <col min="1" max="1" customWidth="true" width="15.88671875"/>
    <col min="2" max="2" customWidth="true" width="15.44140625"/>
    <col min="3" max="3" customWidth="true" width="19.88671875"/>
    <col min="4" max="6" customWidth="true" width="21.5546875"/>
    <col min="7" max="7" customWidth="true" width="20.109375"/>
    <col min="8" max="8" customWidth="true" width="10.5546875"/>
    <col min="9" max="9" customWidth="true" width="15.109375"/>
    <col min="10" max="10" customWidth="true" width="19.88671875"/>
    <col min="11" max="11" customWidth="true" width="20.109375"/>
    <col min="12" max="12" customWidth="true" style="52" width="18.88671875"/>
    <col min="13" max="13" customWidth="true" width="25.44140625"/>
    <col min="15" max="15" bestFit="true" customWidth="true" width="14.77734375"/>
    <col min="16" max="16" bestFit="true" customWidth="true" width="15.77734375"/>
  </cols>
  <sheetData>
    <row r="1" spans="1:16" ht="13.8" thickBot="1" x14ac:dyDescent="0.3"/>
    <row r="2" spans="1:16" ht="13.8" x14ac:dyDescent="0.25">
      <c r="A2" s="51" t="s">
        <v>355</v>
      </c>
      <c r="B2" s="72" t="n">
        <f>tpt!C12</f>
        <v>4.0</v>
      </c>
      <c r="D2" s="52"/>
      <c r="E2" s="52"/>
      <c r="F2" s="52"/>
    </row>
    <row r="3" spans="1:16" x14ac:dyDescent="0.25">
      <c r="A3" s="53" t="s">
        <v>1831</v>
      </c>
      <c r="B3" s="305">
        <v>45188</v>
      </c>
      <c r="E3" s="52"/>
      <c r="F3" s="52"/>
      <c r="G3" s="54"/>
    </row>
    <row r="4" spans="1:16" ht="14.4" thickBot="1" x14ac:dyDescent="0.3">
      <c r="A4" s="73" t="s">
        <v>1832</v>
      </c>
      <c r="B4" s="306">
        <v>45553</v>
      </c>
    </row>
    <row r="5" spans="1:16" ht="39.75" customHeight="1" thickBot="1" x14ac:dyDescent="0.3">
      <c r="A5" s="78" t="s">
        <v>1808</v>
      </c>
      <c r="B5" s="79" t="s">
        <v>3</v>
      </c>
      <c r="C5" s="79" t="s">
        <v>1854</v>
      </c>
      <c r="D5" s="79" t="s">
        <v>1855</v>
      </c>
      <c r="E5" s="79" t="s">
        <v>1856</v>
      </c>
      <c r="F5" s="79" t="s">
        <v>1857</v>
      </c>
      <c r="G5" s="79" t="s">
        <v>2921</v>
      </c>
      <c r="H5" s="36" t="s">
        <v>4</v>
      </c>
      <c r="I5" s="37" t="s">
        <v>1825</v>
      </c>
      <c r="J5" s="35" t="str">
        <f>tpt!A35</f>
        <v>Страховая Премия по ст.17 Закона</v>
      </c>
      <c r="K5" s="35" t="str">
        <f>tpt!B35</f>
        <v>Итоговая Страховая Премия по договору</v>
      </c>
      <c r="P5" s="52"/>
    </row>
    <row r="6" spans="1:16" ht="14.4" thickBot="1" x14ac:dyDescent="0.3">
      <c r="A6" s="55" t="n">
        <f>tpt!C5</f>
        <v>85000.0</v>
      </c>
      <c r="B6" s="74" t="n">
        <f>tpt!B22</f>
        <v>10.0</v>
      </c>
      <c r="C6" s="56" t="n">
        <f>tpt!B27</f>
        <v>41.666666666666664</v>
      </c>
      <c r="D6" s="56" t="n">
        <f>tpt!A25</f>
        <v>5000.0</v>
      </c>
      <c r="E6" s="56" t="n">
        <f>tpt!B25</f>
        <v>5000.0</v>
      </c>
      <c r="F6" s="56" t="n">
        <f>tpt!C25</f>
        <v>63300.0</v>
      </c>
      <c r="G6" s="56" t="n">
        <f>tpt!E25</f>
        <v>1.7346938775510203E7</v>
      </c>
      <c r="H6" s="58" t="n">
        <f>tpt!D12</f>
        <v>0.0049</v>
      </c>
      <c r="I6" s="166" t="n">
        <f>IF(tpt!B29="да",tpt!C31,0)</f>
        <v>0.0</v>
      </c>
      <c r="J6" s="49" t="n">
        <f>tpt!A37</f>
        <v>85000.0</v>
      </c>
      <c r="K6" s="49" t="e">
        <f>tpt!B37</f>
        <v>#VALUE!</v>
      </c>
      <c r="P6" s="171"/>
    </row>
    <row r="7" spans="1:16" ht="13.8" thickBot="1" x14ac:dyDescent="0.3"/>
    <row r="8" spans="1:16" ht="15" thickBot="1" x14ac:dyDescent="0.35">
      <c r="A8" s="59" t="s">
        <v>1833</v>
      </c>
      <c r="B8" s="60"/>
      <c r="C8" s="60"/>
      <c r="D8" s="60" t="s">
        <v>1834</v>
      </c>
      <c r="E8" s="60"/>
      <c r="F8" s="60"/>
      <c r="G8" s="304">
        <v>45292</v>
      </c>
      <c r="H8" s="60"/>
      <c r="I8" s="60" t="s">
        <v>1835</v>
      </c>
      <c r="J8" s="239" t="s">
        <v>5</v>
      </c>
      <c r="K8" s="176" t="s">
        <v>2176</v>
      </c>
      <c r="L8" s="62" t="str">
        <f>IF(G8="","",IF(G9&lt;0,"возврат","доплата"))</f>
        <v>доплата</v>
      </c>
      <c r="M8" s="62" t="str">
        <f>IF(G8="","",IF(G9&lt;0,"возврат + скидка","доплата + скидка"))</f>
        <v>доплата + скидка</v>
      </c>
    </row>
    <row r="9" spans="1:16" ht="14.4" x14ac:dyDescent="0.3">
      <c r="A9" s="63" t="s">
        <v>1836</v>
      </c>
      <c r="B9" s="64"/>
      <c r="C9" s="65" t="n">
        <f>IF(G8="","",IF(B9=0,0,(D9/B9/12)))</f>
        <v>0.0</v>
      </c>
      <c r="D9" s="66"/>
      <c r="E9" s="356" t="n">
        <f>IF(E12="ГФЗП больше СС","укажите заявленную Страховую сумму",IF(G8="","",IF(D9+D10=0,0,E12-E6)))</f>
        <v>-5.1005E7</v>
      </c>
      <c r="F9" s="66"/>
      <c r="G9" s="358" t="n">
        <f>IF(G8="","",ROUND(IF(D9+D10=0,0,G12-G6),2))</f>
        <v>9.919933566E7</v>
      </c>
      <c r="H9" s="360" t="n">
        <f>IF(G8="","",$H$6)</f>
        <v>0.0049</v>
      </c>
      <c r="I9" s="209" t="n">
        <f>IF(G8="","",$B$4-G8+1)</f>
        <v>262.0</v>
      </c>
      <c r="J9" s="237" t="n">
        <f>IF(G8="","",IF(I6=0,(F9*H9/($B$4-$B$3+1)*I9),(F9*H9*I6)/($B$4-$B$3+1)*I9))</f>
        <v>0.0</v>
      </c>
      <c r="K9" s="240" t="n">
        <f>IF(G8="","",IF(AND($I$6=0,J12&gt;$A$6),J9*(1-tpt!$C$32),J9))</f>
        <v>0.0</v>
      </c>
      <c r="L9" s="362" t="n">
        <f>IF(G8="","",IF(OR(J12&lt;$A$6,G9&lt;0),0,J9+J10))</f>
        <v>107362.60672131137</v>
      </c>
      <c r="M9" s="364" t="n">
        <f>IF(G8="","",IF(OR(J12&lt;$A$6,G9&lt;0),0,K9+K10))</f>
        <v>107362.60672131137</v>
      </c>
      <c r="P9" s="171"/>
    </row>
    <row r="10" spans="1:16" ht="15" thickBot="1" x14ac:dyDescent="0.35">
      <c r="A10" s="63" t="s">
        <v>1837</v>
      </c>
      <c r="B10" s="67">
        <v>15</v>
      </c>
      <c r="C10" s="56" t="n">
        <f>IF(G8="","",IF(B10=0,0,(D10/B10/12)))</f>
        <v>170696.66666666666</v>
      </c>
      <c r="D10" s="57">
        <v>30725400</v>
      </c>
      <c r="E10" s="357"/>
      <c r="F10" s="57">
        <v>30725400</v>
      </c>
      <c r="G10" s="359"/>
      <c r="H10" s="361"/>
      <c r="I10" s="210" t="n">
        <f>IF(G8="","",$B$4-G8)</f>
        <v>261.0</v>
      </c>
      <c r="J10" s="238" t="n">
        <f>IF(G8="","",IF(I6=0,(F10*H9/($B$4-$B$3+1)*I10),(F10*H9*I6)/($B$4-$B$3+1)*I10))</f>
        <v>107362.60672131137</v>
      </c>
      <c r="K10" s="211" t="n">
        <f>IF(G8="","",IF(AND($I$6=0,J12&gt;$A$6),J10*(1-tpt!$C$32),J10))</f>
        <v>107362.60672131137</v>
      </c>
      <c r="L10" s="363"/>
      <c r="M10" s="365"/>
      <c r="P10" s="171"/>
    </row>
    <row r="11" spans="1:16" ht="14.4" x14ac:dyDescent="0.3">
      <c r="A11" s="68"/>
      <c r="C11" s="69"/>
      <c r="D11" s="69"/>
      <c r="E11" s="69"/>
      <c r="F11" s="69"/>
      <c r="J11" s="178"/>
      <c r="K11" s="70"/>
    </row>
    <row r="12" spans="1:16" ht="15" thickBot="1" x14ac:dyDescent="0.35">
      <c r="A12" s="71" t="s">
        <v>1838</v>
      </c>
      <c r="B12" s="74" t="n">
        <f>IF(G8="","",B6+B9-B10)</f>
        <v>-5.0</v>
      </c>
      <c r="C12" s="56" t="e">
        <f>IF(G8="","",IF(B12=0,0,(D12/B12/12)))</f>
        <v>#VALUE!</v>
      </c>
      <c r="D12" s="56" t="str">
        <f>IF(G8="","",IF((D6+D9-D10)&lt;0,"ошибка, СС в минус",(D6+D9-D10)))</f>
        <v>ошибка, СС в минус</v>
      </c>
      <c r="E12" s="56" t="n">
        <f>IF(G8="","",$A$6*B12*120)</f>
        <v>-5.1E7</v>
      </c>
      <c r="F12" s="56" t="n">
        <f>IF(G8="","",IF(D12&lt;0,"ошибка, СС в минус",IF(F6=0,0,IF(F9+F10&lt;&gt;0,F6+F9-F10,IF(D12&lt;=F6,(F6+D9-D10),IF(D6&lt;F6,D6,F6)+D9-D10)))))</f>
        <v>-3.06621E7</v>
      </c>
      <c r="G12" s="56" t="n">
        <f>IF(G8="","",IF((J6+J9-J10)&lt;$A$6,F12*$A$6/(J6+J9-J10),F12))</f>
        <v>1.1654627443392973E8</v>
      </c>
      <c r="H12" s="58" t="n">
        <f>IF(G8="","",$H$6)</f>
        <v>0.0049</v>
      </c>
      <c r="I12" s="177" t="n">
        <f>IF(G8="","",$I$6)</f>
        <v>0.0</v>
      </c>
      <c r="J12" s="179" t="n">
        <f>IF(G8="","",MAX(J6+J9-J10,$A$6))</f>
        <v>85000.0</v>
      </c>
      <c r="K12" s="50" t="n">
        <f>IF(G8="","",IF(J12=$A$6,$A$6,K6+K9-K10))</f>
        <v>85000.0</v>
      </c>
    </row>
    <row r="13" spans="1:16" ht="13.8" thickBot="1" x14ac:dyDescent="0.3">
      <c r="D13" s="52"/>
      <c r="E13" s="52"/>
      <c r="F13" s="52"/>
      <c r="G13" s="52"/>
      <c r="K13" s="52"/>
      <c r="O13" s="241"/>
    </row>
    <row r="14" spans="1:16" ht="15" thickBot="1" x14ac:dyDescent="0.35">
      <c r="A14" s="59" t="str">
        <f>CONCATENATE("доп.соглашение №",RIGHT(A8,LEN(A8)-16)+1)</f>
        <v>доп.соглашение №2</v>
      </c>
      <c r="B14" s="60"/>
      <c r="C14" s="60"/>
      <c r="D14" s="60" t="s">
        <v>1834</v>
      </c>
      <c r="E14" s="60"/>
      <c r="F14" s="60"/>
      <c r="G14" s="304"/>
      <c r="H14" s="60"/>
      <c r="I14" s="60" t="s">
        <v>1835</v>
      </c>
      <c r="J14" s="180" t="s">
        <v>5</v>
      </c>
      <c r="K14" s="176" t="s">
        <v>2176</v>
      </c>
      <c r="L14" s="180" t="str">
        <f>IF(G14="","",IF(G15&lt;0,"возврат","доплата"))</f>
        <v/>
      </c>
      <c r="M14" s="62" t="str">
        <f>IF(G14="","",IF(G15&lt;0,"возврат + скидка","доплата + скидка"))</f>
        <v/>
      </c>
    </row>
    <row r="15" spans="1:16" ht="14.4" x14ac:dyDescent="0.3">
      <c r="A15" s="63" t="s">
        <v>1836</v>
      </c>
      <c r="B15" s="64"/>
      <c r="C15" s="65" t="str">
        <f>IF(G14="","",IF(B15=0,0,(D15/B15/12)))</f>
        <v/>
      </c>
      <c r="D15" s="66"/>
      <c r="E15" s="356" t="str">
        <f>IF(E18="ГФЗП больше СС","укажите заявленную Страховую сумму",IF(G14="","",IF(D15+D16=0,0,E18-E12)))</f>
        <v/>
      </c>
      <c r="F15" s="66"/>
      <c r="G15" s="358" t="str">
        <f>IF(G14="","",ROUND(IF(D15+D16=0,0,G18-G12),2))</f>
        <v/>
      </c>
      <c r="H15" s="360" t="str">
        <f>IF(G14="","",$H$6)</f>
        <v/>
      </c>
      <c r="I15" s="209" t="str">
        <f>IF(G14="","",$B$4-G14+1)</f>
        <v/>
      </c>
      <c r="J15" s="237" t="str">
        <f>IF(G14="","",IF(I12=0,(F15*H15/($B$4-$B$3+1)*I15),(F15*H15*I12)/($B$4-$B$3+1)*I15))</f>
        <v/>
      </c>
      <c r="K15" s="240" t="str">
        <f>IF(G14="","",IF(AND($I$6=0,J18&gt;$A$6),J15*(1-tpt!$C$32),J15))</f>
        <v/>
      </c>
      <c r="L15" s="362" t="str">
        <f>IF(G14="","",IF(OR(J18&lt;$A$6,G15&lt;0),0,J15+J16))</f>
        <v/>
      </c>
      <c r="M15" s="364" t="str">
        <f>IF(G14="","",IF(OR(J18&lt;$A$6,G15&lt;0),0,K15+K16))</f>
        <v/>
      </c>
      <c r="P15" s="171"/>
    </row>
    <row r="16" spans="1:16" ht="15" thickBot="1" x14ac:dyDescent="0.35">
      <c r="A16" s="63" t="s">
        <v>1837</v>
      </c>
      <c r="B16" s="67"/>
      <c r="C16" s="56" t="str">
        <f>IF(G14="","",IF(B16=0,0,(D16/B16/12)))</f>
        <v/>
      </c>
      <c r="D16" s="57"/>
      <c r="E16" s="357"/>
      <c r="F16" s="57"/>
      <c r="G16" s="359"/>
      <c r="H16" s="361"/>
      <c r="I16" s="210" t="str">
        <f>IF(G14="","",$B$4-G14)</f>
        <v/>
      </c>
      <c r="J16" s="238" t="str">
        <f>IF(G14="","",IF(I12=0,(F16*H15/($B$4-$B$3+1)*I16),(F16*H15*I12)/($B$4-$B$3+1)*I16))</f>
        <v/>
      </c>
      <c r="K16" s="211" t="str">
        <f>IF(G14="","",IF(AND($I$6=0,J18&gt;$A$6),J16*(1-tpt!$C$32),J16))</f>
        <v/>
      </c>
      <c r="L16" s="363"/>
      <c r="M16" s="365"/>
      <c r="P16" s="171"/>
    </row>
    <row r="17" spans="1:16" ht="14.4" x14ac:dyDescent="0.3">
      <c r="A17" s="68"/>
      <c r="C17" s="69"/>
      <c r="D17" s="69"/>
      <c r="E17" s="69"/>
      <c r="F17" s="69"/>
      <c r="J17" s="178"/>
      <c r="K17" s="70"/>
    </row>
    <row r="18" spans="1:16" ht="15" thickBot="1" x14ac:dyDescent="0.35">
      <c r="A18" s="71" t="s">
        <v>1838</v>
      </c>
      <c r="B18" s="74" t="str">
        <f>IF(G14="","",B12+B15-B16)</f>
        <v/>
      </c>
      <c r="C18" s="56" t="str">
        <f>IF(G14="","",IF(B18=0,0,(D18/B18/12)))</f>
        <v/>
      </c>
      <c r="D18" s="56" t="str">
        <f>IF(G14="","",IF((D12+D15-D16)&lt;0,"ошибка, СС в минус",(D12+D15-D16)))</f>
        <v/>
      </c>
      <c r="E18" s="56" t="str">
        <f>IF(G14="","",$A$6*B18*120)</f>
        <v/>
      </c>
      <c r="F18" s="56" t="str">
        <f>IF(G14="","",IF(D18&lt;0,"ошибка, СС в минус",IF(F12=0,0,IF(F15+F16&lt;&gt;0,F12+F15-F16,IF(D18&lt;=F12,(F12+D15-D16),IF(D12&lt;F12,D12,F12)+D15-D16)))))</f>
        <v/>
      </c>
      <c r="G18" s="56" t="str">
        <f>IF(G14="","",IF((J12+J15-J16)&lt;$A$6,F18*$A$6/(J12+J15-J16),F18))</f>
        <v/>
      </c>
      <c r="H18" s="58" t="str">
        <f>IF(G14="","",$H$6)</f>
        <v/>
      </c>
      <c r="I18" s="177" t="str">
        <f>IF(G14="","",$I$6)</f>
        <v/>
      </c>
      <c r="J18" s="179" t="str">
        <f>IF(G14="","",MAX(J12+J15-J16,$A$6))</f>
        <v/>
      </c>
      <c r="K18" s="50" t="str">
        <f>IF(G14="","",IF(J18=$A$6,$A$6,K12+K15-K16))</f>
        <v/>
      </c>
    </row>
    <row r="19" spans="1:16" ht="13.8" thickBot="1" x14ac:dyDescent="0.3"/>
    <row r="20" spans="1:16" ht="15" thickBot="1" x14ac:dyDescent="0.35">
      <c r="A20" s="59" t="str">
        <f>CONCATENATE("доп.соглашение №",RIGHT(A14,LEN(A14)-16)+1)</f>
        <v>доп.соглашение №3</v>
      </c>
      <c r="B20" s="60"/>
      <c r="C20" s="60"/>
      <c r="D20" s="60" t="s">
        <v>1834</v>
      </c>
      <c r="E20" s="60"/>
      <c r="F20" s="60"/>
      <c r="G20" s="304"/>
      <c r="H20" s="60"/>
      <c r="I20" s="60" t="s">
        <v>1835</v>
      </c>
      <c r="J20" s="180" t="s">
        <v>5</v>
      </c>
      <c r="K20" s="62" t="s">
        <v>2176</v>
      </c>
      <c r="L20" s="180" t="str">
        <f>IF(G20="","",IF(G21&lt;0,"возврат","доплата"))</f>
        <v/>
      </c>
      <c r="M20" s="62" t="str">
        <f>IF(G20="","",IF(G21&lt;0,"возврат + скидка","доплата + скидка"))</f>
        <v/>
      </c>
    </row>
    <row r="21" spans="1:16" ht="14.4" x14ac:dyDescent="0.3">
      <c r="A21" s="63" t="s">
        <v>1836</v>
      </c>
      <c r="B21" s="64"/>
      <c r="C21" s="65" t="str">
        <f>IF(G20="","",IF(B21=0,0,(D21/B21/12)))</f>
        <v/>
      </c>
      <c r="D21" s="66"/>
      <c r="E21" s="356" t="str">
        <f>IF(E24="ГФЗП больше СС","укажите заявленную Страховую сумму",IF(G20="","",IF(D21+D22=0,0,E24-E18)))</f>
        <v/>
      </c>
      <c r="F21" s="66"/>
      <c r="G21" s="358" t="str">
        <f>IF(G20="","",ROUND(IF(D21+D22=0,0,G24-G18),2))</f>
        <v/>
      </c>
      <c r="H21" s="360" t="str">
        <f>IF(G20="","",$H$6)</f>
        <v/>
      </c>
      <c r="I21" s="209" t="str">
        <f>IF(G20="","",$B$4-G20+1)</f>
        <v/>
      </c>
      <c r="J21" s="237" t="str">
        <f>IF(G20="","",IF(I18=0,(F21*H21/($B$4-$B$3+1)*I21),(F21*H21*I18)/($B$4-$B$3+1)*I21))</f>
        <v/>
      </c>
      <c r="K21" s="240" t="str">
        <f>IF(G20="","",IF(AND($I$6=0,J24&gt;$A$6),J21*(1-tpt!$C$32),J21))</f>
        <v/>
      </c>
      <c r="L21" s="362" t="str">
        <f>IF(G20="","",IF(OR(J24&lt;$A$6,G21&lt;0),0,J21+J22))</f>
        <v/>
      </c>
      <c r="M21" s="364" t="str">
        <f>IF(G20="","",IF(OR(J24&lt;$A$6,G21&lt;0),0,K21+K22))</f>
        <v/>
      </c>
      <c r="P21" s="171"/>
    </row>
    <row r="22" spans="1:16" ht="15" thickBot="1" x14ac:dyDescent="0.35">
      <c r="A22" s="63" t="s">
        <v>1837</v>
      </c>
      <c r="B22" s="67"/>
      <c r="C22" s="56" t="str">
        <f>IF(G20="","",IF(B22=0,0,(D22/B22/12)))</f>
        <v/>
      </c>
      <c r="D22" s="57"/>
      <c r="E22" s="357"/>
      <c r="F22" s="57"/>
      <c r="G22" s="359"/>
      <c r="H22" s="361"/>
      <c r="I22" s="210" t="str">
        <f>IF(G20="","",$B$4-G20)</f>
        <v/>
      </c>
      <c r="J22" s="238" t="str">
        <f>IF(G20="","",IF(I18=0,(F22*H21/($B$4-$B$3+1)*I22),(F22*H21*I18)/($B$4-$B$3+1)*I22))</f>
        <v/>
      </c>
      <c r="K22" s="211" t="str">
        <f>IF(G20="","",IF(AND($I$6=0,J24&gt;$A$6),J22*(1-tpt!$C$32),J22))</f>
        <v/>
      </c>
      <c r="L22" s="363"/>
      <c r="M22" s="365"/>
      <c r="P22" s="171"/>
    </row>
    <row r="23" spans="1:16" ht="14.4" x14ac:dyDescent="0.3">
      <c r="A23" s="68"/>
      <c r="C23" s="69"/>
      <c r="D23" s="69"/>
      <c r="E23" s="69"/>
      <c r="F23" s="69"/>
      <c r="J23" s="178"/>
      <c r="K23" s="70"/>
    </row>
    <row r="24" spans="1:16" ht="15" thickBot="1" x14ac:dyDescent="0.35">
      <c r="A24" s="71" t="s">
        <v>1838</v>
      </c>
      <c r="B24" s="74" t="str">
        <f>IF(G20="","",B18+B21-B22)</f>
        <v/>
      </c>
      <c r="C24" s="56" t="str">
        <f>IF(G20="","",IF(B24=0,0,(D24/B24/12)))</f>
        <v/>
      </c>
      <c r="D24" s="56" t="str">
        <f>IF(G20="","",IF((D18+D21-D22)&lt;0,"ошибка, СС в минус",(D18+D21-D22)))</f>
        <v/>
      </c>
      <c r="E24" s="56" t="str">
        <f>IF(G20="","",$A$6*B24*120)</f>
        <v/>
      </c>
      <c r="F24" s="56" t="str">
        <f>IF(G20="","",IF(D24&lt;0,"ошибка, СС в минус",IF(F18=0,0,IF(F21+F22&lt;&gt;0,F18+F21-F22,IF(D24&lt;=F18,(F18+D21-D22),IF(D18&lt;F18,D18,F18)+D21-D22)))))</f>
        <v/>
      </c>
      <c r="G24" s="56" t="str">
        <f>IF(G20="","",IF((J18+J21-J22)&lt;$A$6,F24*$A$6/(J18+J21-J22),F24))</f>
        <v/>
      </c>
      <c r="H24" s="58" t="str">
        <f>IF(G20="","",$H$6)</f>
        <v/>
      </c>
      <c r="I24" s="177" t="str">
        <f>IF(G20="","",$I$6)</f>
        <v/>
      </c>
      <c r="J24" s="179" t="str">
        <f>IF(G20="","",MAX(J18+J21-J22,$A$6))</f>
        <v/>
      </c>
      <c r="K24" s="50" t="str">
        <f>IF(G20="","",IF(J24=$A$6,$A$6,K18+K21-K22))</f>
        <v/>
      </c>
    </row>
    <row r="25" spans="1:16" ht="13.8" thickBot="1" x14ac:dyDescent="0.3"/>
    <row r="26" spans="1:16" ht="15" thickBot="1" x14ac:dyDescent="0.35">
      <c r="A26" s="59" t="str">
        <f>CONCATENATE("доп.соглашение №",RIGHT(A20,LEN(A20)-16)+1)</f>
        <v>доп.соглашение №4</v>
      </c>
      <c r="B26" s="60"/>
      <c r="C26" s="60"/>
      <c r="D26" s="60" t="s">
        <v>1834</v>
      </c>
      <c r="E26" s="60"/>
      <c r="F26" s="60"/>
      <c r="G26" s="304"/>
      <c r="H26" s="60"/>
      <c r="I26" s="60" t="s">
        <v>1835</v>
      </c>
      <c r="J26" s="180" t="s">
        <v>5</v>
      </c>
      <c r="K26" s="62" t="s">
        <v>2176</v>
      </c>
      <c r="L26" s="180" t="str">
        <f>IF(G26="","",IF(G27&lt;0,"возврат","доплата"))</f>
        <v/>
      </c>
      <c r="M26" s="62" t="str">
        <f>IF(G26="","",IF(G27&lt;0,"возврат + скидка","доплата + скидка"))</f>
        <v/>
      </c>
    </row>
    <row r="27" spans="1:16" ht="14.4" x14ac:dyDescent="0.3">
      <c r="A27" s="63" t="s">
        <v>1836</v>
      </c>
      <c r="B27" s="64"/>
      <c r="C27" s="65" t="str">
        <f>IF(G26="","",IF(B27=0,0,(D27/B27/12)))</f>
        <v/>
      </c>
      <c r="D27" s="66"/>
      <c r="E27" s="356" t="str">
        <f>IF(E30="ГФЗП больше СС","укажите заявленную Страховую сумму",IF(G26="","",IF(D27+D28=0,0,E30-E24)))</f>
        <v/>
      </c>
      <c r="F27" s="66"/>
      <c r="G27" s="358" t="str">
        <f>IF(G26="","",ROUND(IF(D27+D28=0,0,G30-G24),2))</f>
        <v/>
      </c>
      <c r="H27" s="360" t="str">
        <f>IF(G26="","",$H$6)</f>
        <v/>
      </c>
      <c r="I27" s="209" t="str">
        <f>IF(G26="","",$B$4-G26+1)</f>
        <v/>
      </c>
      <c r="J27" s="237" t="str">
        <f>IF(G26="","",IF(I24=0,(F27*H27/($B$4-$B$3+1)*I27),(F27*H27*I24)/($B$4-$B$3+1)*I27))</f>
        <v/>
      </c>
      <c r="K27" s="240" t="str">
        <f>IF(G26="","",IF(AND($I$6=0,J30&gt;$A$6),J27*(1-tpt!$C$32),J27))</f>
        <v/>
      </c>
      <c r="L27" s="362" t="str">
        <f>IF(G26="","",IF(OR(J30&lt;$A$6,G27&lt;0),0,J27+J28))</f>
        <v/>
      </c>
      <c r="M27" s="364" t="str">
        <f>IF(G26="","",IF(OR(J30&lt;$A$6,G27&lt;0),0,K27+K28))</f>
        <v/>
      </c>
      <c r="P27" s="171"/>
    </row>
    <row r="28" spans="1:16" ht="15" thickBot="1" x14ac:dyDescent="0.35">
      <c r="A28" s="63" t="s">
        <v>1837</v>
      </c>
      <c r="B28" s="67"/>
      <c r="C28" s="56" t="str">
        <f>IF(G26="","",IF(B28=0,0,(D28/B28/12)))</f>
        <v/>
      </c>
      <c r="D28" s="57"/>
      <c r="E28" s="357"/>
      <c r="F28" s="57"/>
      <c r="G28" s="359"/>
      <c r="H28" s="361"/>
      <c r="I28" s="210" t="str">
        <f>IF(G26="","",$B$4-G26)</f>
        <v/>
      </c>
      <c r="J28" s="238" t="str">
        <f>IF(G26="","",IF(I24=0,(F28*H27/($B$4-$B$3+1)*I28),(F28*H27*I24)/($B$4-$B$3+1)*I28))</f>
        <v/>
      </c>
      <c r="K28" s="211" t="str">
        <f>IF(G26="","",IF(AND($I$6=0,J30&gt;$A$6),J28*(1-tpt!$C$32),J28))</f>
        <v/>
      </c>
      <c r="L28" s="363"/>
      <c r="M28" s="365"/>
      <c r="P28" s="171"/>
    </row>
    <row r="29" spans="1:16" ht="14.4" x14ac:dyDescent="0.3">
      <c r="A29" s="68"/>
      <c r="C29" s="69"/>
      <c r="D29" s="69"/>
      <c r="E29" s="69"/>
      <c r="F29" s="69"/>
      <c r="J29" s="178"/>
      <c r="K29" s="70"/>
    </row>
    <row r="30" spans="1:16" ht="15" thickBot="1" x14ac:dyDescent="0.35">
      <c r="A30" s="71" t="s">
        <v>1838</v>
      </c>
      <c r="B30" s="74" t="str">
        <f>IF(G26="","",B24+B27-B28)</f>
        <v/>
      </c>
      <c r="C30" s="56" t="str">
        <f>IF(G26="","",IF(B30=0,0,(D30/B30/12)))</f>
        <v/>
      </c>
      <c r="D30" s="56" t="str">
        <f>IF(G26="","",IF((D24+D27-D28)&lt;0,"ошибка, СС в минус",(D24+D27-D28)))</f>
        <v/>
      </c>
      <c r="E30" s="56" t="str">
        <f>IF(G26="","",$A$6*B30*120)</f>
        <v/>
      </c>
      <c r="F30" s="56" t="str">
        <f>IF(G26="","",IF(D30&lt;0,"ошибка, СС в минус",IF(F24=0,0,IF(F27+F28&lt;&gt;0,F24+F27-F28,IF(D30&lt;=F24,(F24+D27-D28),IF(D24&lt;F24,D24,F24)+D27-D28)))))</f>
        <v/>
      </c>
      <c r="G30" s="56" t="str">
        <f>IF(G26="","",IF((J24+J27-J28)&lt;$A$6,F30*$A$6/(J24+J27-J28),F30))</f>
        <v/>
      </c>
      <c r="H30" s="58" t="str">
        <f>IF(G26="","",$H$6)</f>
        <v/>
      </c>
      <c r="I30" s="177" t="str">
        <f>IF(G26="","",$I$6)</f>
        <v/>
      </c>
      <c r="J30" s="179" t="str">
        <f>IF(G26="","",MAX(J24+J27-J28,$A$6))</f>
        <v/>
      </c>
      <c r="K30" s="50" t="str">
        <f>IF(G26="","",IF(J30=$A$6,$A$6,K24+K27-K28))</f>
        <v/>
      </c>
    </row>
    <row r="31" spans="1:16" ht="13.8" thickBot="1" x14ac:dyDescent="0.3"/>
    <row r="32" spans="1:16" ht="15" thickBot="1" x14ac:dyDescent="0.35">
      <c r="A32" s="59" t="str">
        <f>CONCATENATE("доп.соглашение №",RIGHT(A26,LEN(A26)-16)+1)</f>
        <v>доп.соглашение №5</v>
      </c>
      <c r="B32" s="60"/>
      <c r="C32" s="60"/>
      <c r="D32" s="60" t="s">
        <v>1834</v>
      </c>
      <c r="E32" s="60"/>
      <c r="F32" s="60"/>
      <c r="G32" s="304"/>
      <c r="H32" s="60"/>
      <c r="I32" s="60" t="s">
        <v>1835</v>
      </c>
      <c r="J32" s="180" t="s">
        <v>5</v>
      </c>
      <c r="K32" s="62" t="s">
        <v>2176</v>
      </c>
      <c r="L32" s="180" t="str">
        <f>IF(G32="","",IF(G33&lt;0,"возврат","доплата"))</f>
        <v/>
      </c>
      <c r="M32" s="62" t="str">
        <f>IF(G32="","",IF(G33&lt;0,"возврат + скидка","доплата + скидка"))</f>
        <v/>
      </c>
    </row>
    <row r="33" spans="1:16" ht="14.4" x14ac:dyDescent="0.3">
      <c r="A33" s="63" t="s">
        <v>1836</v>
      </c>
      <c r="B33" s="64"/>
      <c r="C33" s="65" t="str">
        <f>IF(G32="","",IF(B33=0,0,(D33/B33/12)))</f>
        <v/>
      </c>
      <c r="D33" s="66"/>
      <c r="E33" s="356" t="str">
        <f>IF(E36="ГФЗП больше СС","укажите заявленную Страховую сумму",IF(G32="","",IF(D33+D34=0,0,E36-E30)))</f>
        <v/>
      </c>
      <c r="F33" s="66"/>
      <c r="G33" s="358" t="str">
        <f>IF(G32="","",ROUND(IF(D33+D34=0,0,G36-G30),2))</f>
        <v/>
      </c>
      <c r="H33" s="360" t="str">
        <f>IF(G32="","",$H$6)</f>
        <v/>
      </c>
      <c r="I33" s="209" t="str">
        <f>IF(G32="","",$B$4-G32+1)</f>
        <v/>
      </c>
      <c r="J33" s="237" t="str">
        <f>IF(G32="","",IF(I30=0,(F33*H33/($B$4-$B$3+1)*I33),(F33*H33*I30)/($B$4-$B$3+1)*I33))</f>
        <v/>
      </c>
      <c r="K33" s="240" t="str">
        <f>IF(G32="","",IF(AND($I$6=0,J36&gt;$A$6),J33*(1-tpt!$C$32),J33))</f>
        <v/>
      </c>
      <c r="L33" s="362" t="str">
        <f>IF(G32="","",IF(OR(J36&lt;$A$6,G33&lt;0),0,J33+J34))</f>
        <v/>
      </c>
      <c r="M33" s="364" t="str">
        <f>IF(G32="","",IF(OR(J36&lt;$A$6,G33&lt;0),0,K33+K34))</f>
        <v/>
      </c>
      <c r="P33" s="171"/>
    </row>
    <row r="34" spans="1:16" ht="15" thickBot="1" x14ac:dyDescent="0.35">
      <c r="A34" s="63" t="s">
        <v>1837</v>
      </c>
      <c r="B34" s="67"/>
      <c r="C34" s="56" t="str">
        <f>IF(G32="","",IF(B34=0,0,(D34/B34/12)))</f>
        <v/>
      </c>
      <c r="D34" s="57"/>
      <c r="E34" s="357"/>
      <c r="F34" s="57"/>
      <c r="G34" s="359"/>
      <c r="H34" s="361"/>
      <c r="I34" s="210" t="str">
        <f>IF(G32="","",$B$4-G32)</f>
        <v/>
      </c>
      <c r="J34" s="238" t="str">
        <f>IF(G32="","",IF(I30=0,(F34*H33/($B$4-$B$3+1)*I34),(F34*H33*I30)/($B$4-$B$3+1)*I34))</f>
        <v/>
      </c>
      <c r="K34" s="211" t="str">
        <f>IF(G32="","",IF(AND($I$6=0,J36&gt;$A$6),J34*(1-tpt!$C$32),J34))</f>
        <v/>
      </c>
      <c r="L34" s="363"/>
      <c r="M34" s="365"/>
      <c r="P34" s="171"/>
    </row>
    <row r="35" spans="1:16" ht="14.4" x14ac:dyDescent="0.3">
      <c r="A35" s="68"/>
      <c r="C35" s="69"/>
      <c r="D35" s="69"/>
      <c r="E35" s="69"/>
      <c r="F35" s="69"/>
      <c r="J35" s="178"/>
      <c r="K35" s="70"/>
    </row>
    <row r="36" spans="1:16" ht="15" thickBot="1" x14ac:dyDescent="0.35">
      <c r="A36" s="71" t="s">
        <v>1838</v>
      </c>
      <c r="B36" s="74" t="str">
        <f>IF(G32="","",B30+B33-B34)</f>
        <v/>
      </c>
      <c r="C36" s="56" t="str">
        <f>IF(G32="","",IF(B36=0,0,(D36/B36/12)))</f>
        <v/>
      </c>
      <c r="D36" s="56" t="str">
        <f>IF(G32="","",IF((D30+D33-D34)&lt;0,"ошибка, СС в минус",(D30+D33-D34)))</f>
        <v/>
      </c>
      <c r="E36" s="56" t="str">
        <f>IF(G32="","",$A$6*B36*120)</f>
        <v/>
      </c>
      <c r="F36" s="56" t="str">
        <f>IF(G32="","",IF(D36&lt;0,"ошибка, СС в минус",IF(F30=0,0,IF(F33+F34&lt;&gt;0,F30+F33-F34,IF(D36&lt;=F30,(F30+D33-D34),IF(D30&lt;F30,D30,F30)+D33-D34)))))</f>
        <v/>
      </c>
      <c r="G36" s="56" t="str">
        <f>IF(G32="","",IF((J30+J33-J34)&lt;$A$6,F36*$A$6/(J30+J33-J34),F36))</f>
        <v/>
      </c>
      <c r="H36" s="58" t="str">
        <f>IF(G32="","",$H$6)</f>
        <v/>
      </c>
      <c r="I36" s="177" t="str">
        <f>IF(G32="","",$I$6)</f>
        <v/>
      </c>
      <c r="J36" s="179" t="str">
        <f>IF(G32="","",MAX(J30+J33-J34,$A$6))</f>
        <v/>
      </c>
      <c r="K36" s="50" t="str">
        <f>IF(G32="","",IF(J36=$A$6,$A$6,K30+K33-K34))</f>
        <v/>
      </c>
    </row>
    <row r="37" spans="1:16" ht="13.8" thickBot="1" x14ac:dyDescent="0.3"/>
    <row r="38" spans="1:16" ht="15" thickBot="1" x14ac:dyDescent="0.35">
      <c r="A38" s="59" t="str">
        <f>CONCATENATE("доп.соглашение №",RIGHT(A32,LEN(A32)-16)+1)</f>
        <v>доп.соглашение №6</v>
      </c>
      <c r="B38" s="60"/>
      <c r="C38" s="60"/>
      <c r="D38" s="60" t="s">
        <v>1834</v>
      </c>
      <c r="E38" s="60"/>
      <c r="F38" s="60"/>
      <c r="G38" s="304"/>
      <c r="H38" s="60"/>
      <c r="I38" s="60" t="s">
        <v>1835</v>
      </c>
      <c r="J38" s="180" t="s">
        <v>5</v>
      </c>
      <c r="K38" s="62" t="s">
        <v>2176</v>
      </c>
      <c r="L38" s="180" t="str">
        <f>IF(G38="","",IF(G39&lt;0,"возврат","доплата"))</f>
        <v/>
      </c>
      <c r="M38" s="62" t="str">
        <f>IF(G38="","",IF(G39&lt;0,"возврат + скидка","доплата + скидка"))</f>
        <v/>
      </c>
    </row>
    <row r="39" spans="1:16" ht="14.4" x14ac:dyDescent="0.3">
      <c r="A39" s="63" t="s">
        <v>1836</v>
      </c>
      <c r="B39" s="64"/>
      <c r="C39" s="65" t="str">
        <f>IF(G38="","",IF(B39=0,0,(D39/B39/12)))</f>
        <v/>
      </c>
      <c r="D39" s="66"/>
      <c r="E39" s="356" t="str">
        <f>IF(E42="ГФЗП больше СС","укажите заявленную Страховую сумму",IF(G38="","",IF(D39+D40=0,0,E42-E36)))</f>
        <v/>
      </c>
      <c r="F39" s="66"/>
      <c r="G39" s="358" t="str">
        <f>IF(G38="","",ROUND(IF(D39+D40=0,0,G42-G36),2))</f>
        <v/>
      </c>
      <c r="H39" s="360" t="str">
        <f>IF(G38="","",$H$6)</f>
        <v/>
      </c>
      <c r="I39" s="209" t="str">
        <f>IF(G38="","",$B$4-G38+1)</f>
        <v/>
      </c>
      <c r="J39" s="237" t="str">
        <f>IF(G38="","",IF(I36=0,(F39*H39/($B$4-$B$3+1)*I39),(F39*H39*I36)/($B$4-$B$3+1)*I39))</f>
        <v/>
      </c>
      <c r="K39" s="240" t="str">
        <f>IF(G38="","",IF(AND($I$6=0,J42&gt;$A$6),J39*(1-tpt!$C$32),J39))</f>
        <v/>
      </c>
      <c r="L39" s="362" t="str">
        <f>IF(G38="","",IF(OR(J42&lt;$A$6,G39&lt;0),0,J39+J40))</f>
        <v/>
      </c>
      <c r="M39" s="364" t="str">
        <f>IF(G38="","",IF(OR(J42&lt;$A$6,G39&lt;0),0,K39+K40))</f>
        <v/>
      </c>
      <c r="P39" s="171"/>
    </row>
    <row r="40" spans="1:16" ht="15" thickBot="1" x14ac:dyDescent="0.35">
      <c r="A40" s="63" t="s">
        <v>1837</v>
      </c>
      <c r="B40" s="67"/>
      <c r="C40" s="56" t="str">
        <f>IF(G38="","",IF(B40=0,0,(D40/B40/12)))</f>
        <v/>
      </c>
      <c r="D40" s="57"/>
      <c r="E40" s="357"/>
      <c r="F40" s="57"/>
      <c r="G40" s="359"/>
      <c r="H40" s="361"/>
      <c r="I40" s="210" t="str">
        <f>IF(G38="","",$B$4-G38)</f>
        <v/>
      </c>
      <c r="J40" s="238" t="str">
        <f>IF(G38="","",IF(I36=0,(F40*H39/($B$4-$B$3+1)*I40),(F40*H39*I36)/($B$4-$B$3+1)*I40))</f>
        <v/>
      </c>
      <c r="K40" s="211" t="str">
        <f>IF(G38="","",IF(AND($I$6=0,J42&gt;$A$6),J40*(1-tpt!$C$32),J40))</f>
        <v/>
      </c>
      <c r="L40" s="363"/>
      <c r="M40" s="365"/>
      <c r="P40" s="171"/>
    </row>
    <row r="41" spans="1:16" ht="14.4" x14ac:dyDescent="0.3">
      <c r="A41" s="68"/>
      <c r="C41" s="69"/>
      <c r="D41" s="69"/>
      <c r="E41" s="69"/>
      <c r="F41" s="69"/>
      <c r="J41" s="178"/>
      <c r="K41" s="70"/>
    </row>
    <row r="42" spans="1:16" ht="15" thickBot="1" x14ac:dyDescent="0.35">
      <c r="A42" s="71" t="s">
        <v>1838</v>
      </c>
      <c r="B42" s="74" t="str">
        <f>IF(G38="","",B36+B39-B40)</f>
        <v/>
      </c>
      <c r="C42" s="56" t="str">
        <f>IF(G38="","",IF(B42=0,0,(D42/B42/12)))</f>
        <v/>
      </c>
      <c r="D42" s="56" t="str">
        <f>IF(G38="","",IF((D36+D39-D40)&lt;0,"ошибка, СС в минус",(D36+D39-D40)))</f>
        <v/>
      </c>
      <c r="E42" s="56" t="str">
        <f>IF(G38="","",$A$6*B42*120)</f>
        <v/>
      </c>
      <c r="F42" s="56" t="str">
        <f>IF(G38="","",IF(D42&lt;0,"ошибка, СС в минус",IF(F36=0,0,IF(F39+F40&lt;&gt;0,F36+F39-F40,IF(D42&lt;=F36,(F36+D39-D40),IF(D36&lt;F36,D36,F36)+D39-D40)))))</f>
        <v/>
      </c>
      <c r="G42" s="56" t="str">
        <f>IF(G38="","",IF((J36+J39-J40)&lt;$A$6,F42*$A$6/(J36+J39-J40),F42))</f>
        <v/>
      </c>
      <c r="H42" s="58" t="str">
        <f>IF(G38="","",$H$6)</f>
        <v/>
      </c>
      <c r="I42" s="177" t="str">
        <f>IF(G38="","",$I$6)</f>
        <v/>
      </c>
      <c r="J42" s="179" t="str">
        <f>IF(G38="","",MAX(J36+J39-J40,$A$6))</f>
        <v/>
      </c>
      <c r="K42" s="50" t="str">
        <f>IF(G38="","",IF(J42=$A$6,$A$6,K36+K39-K40))</f>
        <v/>
      </c>
    </row>
    <row r="43" spans="1:16" ht="13.8" thickBot="1" x14ac:dyDescent="0.3"/>
    <row r="44" spans="1:16" ht="15" thickBot="1" x14ac:dyDescent="0.35">
      <c r="A44" s="59" t="str">
        <f>CONCATENATE("доп.соглашение №",RIGHT(A38,LEN(A38)-16)+1)</f>
        <v>доп.соглашение №7</v>
      </c>
      <c r="B44" s="60"/>
      <c r="C44" s="60"/>
      <c r="D44" s="60" t="s">
        <v>1834</v>
      </c>
      <c r="E44" s="60"/>
      <c r="F44" s="60"/>
      <c r="G44" s="304"/>
      <c r="H44" s="60"/>
      <c r="I44" s="60" t="s">
        <v>1835</v>
      </c>
      <c r="J44" s="180" t="s">
        <v>5</v>
      </c>
      <c r="K44" s="62" t="s">
        <v>2176</v>
      </c>
      <c r="L44" s="180" t="str">
        <f>IF(G44="","",IF(G45&lt;0,"возврат","доплата"))</f>
        <v/>
      </c>
      <c r="M44" s="62" t="str">
        <f>IF(G44="","",IF(G45&lt;0,"возврат + скидка","доплата + скидка"))</f>
        <v/>
      </c>
    </row>
    <row r="45" spans="1:16" ht="14.4" x14ac:dyDescent="0.3">
      <c r="A45" s="63" t="s">
        <v>1836</v>
      </c>
      <c r="B45" s="64"/>
      <c r="C45" s="65" t="str">
        <f>IF(G44="","",IF(B45=0,0,(D45/B45/12)))</f>
        <v/>
      </c>
      <c r="D45" s="66"/>
      <c r="E45" s="356" t="str">
        <f>IF(E48="ГФЗП больше СС","укажите заявленную Страховую сумму",IF(G44="","",IF(D45+D46=0,0,E48-E42)))</f>
        <v/>
      </c>
      <c r="F45" s="66"/>
      <c r="G45" s="358" t="str">
        <f>IF(G44="","",ROUND(IF(D45+D46=0,0,G48-G42),2))</f>
        <v/>
      </c>
      <c r="H45" s="360" t="str">
        <f>IF(G44="","",$H$6)</f>
        <v/>
      </c>
      <c r="I45" s="209" t="str">
        <f>IF(G44="","",$B$4-G44+1)</f>
        <v/>
      </c>
      <c r="J45" s="237" t="str">
        <f>IF(G44="","",IF(I42=0,(F45*H45/($B$4-$B$3+1)*I45),(F45*H45*I42)/($B$4-$B$3+1)*I45))</f>
        <v/>
      </c>
      <c r="K45" s="240" t="str">
        <f>IF(G44="","",IF(AND($I$6=0,J48&gt;$A$6),J45*(1-tpt!$C$32),J45))</f>
        <v/>
      </c>
      <c r="L45" s="362" t="str">
        <f>IF(G44="","",IF(OR(J48&lt;$A$6,G45&lt;0),0,J45+J46))</f>
        <v/>
      </c>
      <c r="M45" s="364" t="str">
        <f>IF(G44="","",IF(OR(J48&lt;$A$6,G45&lt;0),0,K45+K46))</f>
        <v/>
      </c>
      <c r="P45" s="171"/>
    </row>
    <row r="46" spans="1:16" ht="15" thickBot="1" x14ac:dyDescent="0.35">
      <c r="A46" s="63" t="s">
        <v>1837</v>
      </c>
      <c r="B46" s="67"/>
      <c r="C46" s="56" t="str">
        <f>IF(G44="","",IF(B46=0,0,(D46/B46/12)))</f>
        <v/>
      </c>
      <c r="D46" s="57"/>
      <c r="E46" s="357"/>
      <c r="F46" s="57"/>
      <c r="G46" s="359"/>
      <c r="H46" s="361"/>
      <c r="I46" s="210" t="str">
        <f>IF(G44="","",$B$4-G44)</f>
        <v/>
      </c>
      <c r="J46" s="238" t="str">
        <f>IF(G44="","",IF(I42=0,(F46*H45/($B$4-$B$3+1)*I46),(F46*H45*I42)/($B$4-$B$3+1)*I46))</f>
        <v/>
      </c>
      <c r="K46" s="211" t="str">
        <f>IF(G44="","",IF(AND($I$6=0,J48&gt;$A$6),J46*(1-tpt!$C$32),J46))</f>
        <v/>
      </c>
      <c r="L46" s="363"/>
      <c r="M46" s="365"/>
      <c r="P46" s="171"/>
    </row>
    <row r="47" spans="1:16" ht="14.4" x14ac:dyDescent="0.3">
      <c r="A47" s="68"/>
      <c r="C47" s="69"/>
      <c r="D47" s="69"/>
      <c r="E47" s="69"/>
      <c r="F47" s="69"/>
      <c r="J47" s="178"/>
      <c r="K47" s="70"/>
    </row>
    <row r="48" spans="1:16" ht="15" thickBot="1" x14ac:dyDescent="0.35">
      <c r="A48" s="71" t="s">
        <v>1838</v>
      </c>
      <c r="B48" s="74" t="str">
        <f>IF(G44="","",B42+B45-B46)</f>
        <v/>
      </c>
      <c r="C48" s="56" t="str">
        <f>IF(G44="","",IF(B48=0,0,(D48/B48/12)))</f>
        <v/>
      </c>
      <c r="D48" s="56" t="str">
        <f>IF(G44="","",IF((D42+D45-D46)&lt;0,"ошибка, СС в минус",(D42+D45-D46)))</f>
        <v/>
      </c>
      <c r="E48" s="56" t="str">
        <f>IF(G44="","",$A$6*B48*120)</f>
        <v/>
      </c>
      <c r="F48" s="56" t="str">
        <f>IF(G44="","",IF(D48&lt;0,"ошибка, СС в минус",IF(F42=0,0,IF(F45+F46&lt;&gt;0,F42+F45-F46,IF(D48&lt;=F42,(F42+D45-D46),IF(D42&lt;F42,D42,F42)+D45-D46)))))</f>
        <v/>
      </c>
      <c r="G48" s="56" t="str">
        <f>IF(G44="","",IF((J42+J45-J46)&lt;$A$6,F48*$A$6/(J42+J45-J46),F48))</f>
        <v/>
      </c>
      <c r="H48" s="58" t="str">
        <f>IF(G44="","",$H$6)</f>
        <v/>
      </c>
      <c r="I48" s="177" t="str">
        <f>IF(G44="","",$I$6)</f>
        <v/>
      </c>
      <c r="J48" s="179" t="str">
        <f>IF(G44="","",MAX(J42+J45-J46,$A$6))</f>
        <v/>
      </c>
      <c r="K48" s="50" t="str">
        <f>IF(G44="","",IF(J48=$A$6,$A$6,K42+K45-K46))</f>
        <v/>
      </c>
    </row>
    <row r="49" spans="1:16" ht="13.8" thickBot="1" x14ac:dyDescent="0.3"/>
    <row r="50" spans="1:16" ht="15" thickBot="1" x14ac:dyDescent="0.35">
      <c r="A50" s="59" t="str">
        <f>CONCATENATE("доп.соглашение №",RIGHT(A44,LEN(A44)-16)+1)</f>
        <v>доп.соглашение №8</v>
      </c>
      <c r="B50" s="60"/>
      <c r="C50" s="60"/>
      <c r="D50" s="60" t="s">
        <v>1834</v>
      </c>
      <c r="E50" s="60"/>
      <c r="F50" s="60"/>
      <c r="G50" s="304"/>
      <c r="H50" s="60"/>
      <c r="I50" s="60" t="s">
        <v>1835</v>
      </c>
      <c r="J50" s="180" t="s">
        <v>5</v>
      </c>
      <c r="K50" s="62" t="s">
        <v>2176</v>
      </c>
      <c r="L50" s="180" t="str">
        <f>IF(G50="","",IF(G51&lt;0,"возврат","доплата"))</f>
        <v/>
      </c>
      <c r="M50" s="62" t="str">
        <f>IF(G50="","",IF(G51&lt;0,"возврат + скидка","доплата + скидка"))</f>
        <v/>
      </c>
    </row>
    <row r="51" spans="1:16" ht="14.4" x14ac:dyDescent="0.3">
      <c r="A51" s="63" t="s">
        <v>1836</v>
      </c>
      <c r="B51" s="64"/>
      <c r="C51" s="65" t="str">
        <f>IF(G50="","",IF(B51=0,0,(D51/B51/12)))</f>
        <v/>
      </c>
      <c r="D51" s="66"/>
      <c r="E51" s="356" t="str">
        <f>IF(E54="ГФЗП больше СС","укажите заявленную Страховую сумму",IF(G50="","",IF(D51+D52=0,0,E54-E48)))</f>
        <v/>
      </c>
      <c r="F51" s="66"/>
      <c r="G51" s="358" t="str">
        <f>IF(G50="","",ROUND(IF(D51+D52=0,0,G54-G48),2))</f>
        <v/>
      </c>
      <c r="H51" s="360" t="str">
        <f>IF(G50="","",$H$6)</f>
        <v/>
      </c>
      <c r="I51" s="209" t="str">
        <f>IF(G50="","",$B$4-G50+1)</f>
        <v/>
      </c>
      <c r="J51" s="237" t="str">
        <f>IF(G50="","",IF(I48=0,(F51*H51/($B$4-$B$3+1)*I51),(F51*H51*I48)/($B$4-$B$3+1)*I51))</f>
        <v/>
      </c>
      <c r="K51" s="240" t="str">
        <f>IF(G50="","",IF(AND($I$6=0,J54&gt;$A$6),J51*(1-tpt!$C$32),J51))</f>
        <v/>
      </c>
      <c r="L51" s="362" t="str">
        <f>IF(G50="","",IF(OR(J54&lt;$A$6,G51&lt;0),0,J51+J52))</f>
        <v/>
      </c>
      <c r="M51" s="364" t="str">
        <f>IF(G50="","",IF(OR(J54&lt;$A$6,G51&lt;0),0,K51+K52))</f>
        <v/>
      </c>
      <c r="P51" s="171"/>
    </row>
    <row r="52" spans="1:16" ht="15" thickBot="1" x14ac:dyDescent="0.35">
      <c r="A52" s="63" t="s">
        <v>1837</v>
      </c>
      <c r="B52" s="67"/>
      <c r="C52" s="56" t="str">
        <f>IF(G50="","",IF(B52=0,0,(D52/B52/12)))</f>
        <v/>
      </c>
      <c r="D52" s="57"/>
      <c r="E52" s="357"/>
      <c r="F52" s="57"/>
      <c r="G52" s="359"/>
      <c r="H52" s="361"/>
      <c r="I52" s="210" t="str">
        <f>IF(G50="","",$B$4-G50)</f>
        <v/>
      </c>
      <c r="J52" s="238" t="str">
        <f>IF(G50="","",IF(I48=0,(F52*H51/($B$4-$B$3+1)*I52),(F52*H51*I48)/($B$4-$B$3+1)*I52))</f>
        <v/>
      </c>
      <c r="K52" s="211" t="str">
        <f>IF(G50="","",IF(AND($I$6=0,J54&gt;$A$6),J52*(1-tpt!$C$32),J52))</f>
        <v/>
      </c>
      <c r="L52" s="363"/>
      <c r="M52" s="365"/>
      <c r="P52" s="171"/>
    </row>
    <row r="53" spans="1:16" ht="14.4" x14ac:dyDescent="0.3">
      <c r="A53" s="68"/>
      <c r="C53" s="69"/>
      <c r="D53" s="69"/>
      <c r="E53" s="69"/>
      <c r="F53" s="69"/>
      <c r="J53" s="178"/>
      <c r="K53" s="70"/>
    </row>
    <row r="54" spans="1:16" ht="15" thickBot="1" x14ac:dyDescent="0.35">
      <c r="A54" s="71" t="s">
        <v>1838</v>
      </c>
      <c r="B54" s="74" t="str">
        <f>IF(G50="","",B48+B51-B52)</f>
        <v/>
      </c>
      <c r="C54" s="56" t="str">
        <f>IF(G50="","",IF(B54=0,0,(D54/B54/12)))</f>
        <v/>
      </c>
      <c r="D54" s="56" t="str">
        <f>IF(G50="","",IF((D48+D51-D52)&lt;0,"ошибка, СС в минус",(D48+D51-D52)))</f>
        <v/>
      </c>
      <c r="E54" s="56" t="str">
        <f>IF(G50="","",$A$6*B54*120)</f>
        <v/>
      </c>
      <c r="F54" s="56" t="str">
        <f>IF(G50="","",IF(D54&lt;0,"ошибка, СС в минус",IF(F48=0,0,IF(F51+F52&lt;&gt;0,F48+F51-F52,IF(D54&lt;=F48,(F48+D51-D52),IF(D48&lt;F48,D48,F48)+D51-D52)))))</f>
        <v/>
      </c>
      <c r="G54" s="56" t="str">
        <f>IF(G50="","",IF((J48+J51-J52)&lt;$A$6,F54*$A$6/(J48+J51-J52),F54))</f>
        <v/>
      </c>
      <c r="H54" s="58" t="str">
        <f>IF(G50="","",$H$6)</f>
        <v/>
      </c>
      <c r="I54" s="177" t="str">
        <f>IF(G50="","",$I$6)</f>
        <v/>
      </c>
      <c r="J54" s="179" t="str">
        <f>IF(G50="","",MAX(J48+J51-J52,$A$6))</f>
        <v/>
      </c>
      <c r="K54" s="50" t="str">
        <f>IF(G50="","",IF(J54=$A$6,$A$6,K48+K51-K52))</f>
        <v/>
      </c>
    </row>
    <row r="55" spans="1:16" ht="13.8" thickBot="1" x14ac:dyDescent="0.3">
      <c r="K55" s="54"/>
    </row>
    <row r="56" spans="1:16" ht="15" thickBot="1" x14ac:dyDescent="0.35">
      <c r="A56" s="59" t="str">
        <f>CONCATENATE("доп.соглашение №",RIGHT(A50,LEN(A50)-16)+1)</f>
        <v>доп.соглашение №9</v>
      </c>
      <c r="B56" s="60"/>
      <c r="C56" s="60"/>
      <c r="D56" s="60" t="s">
        <v>1834</v>
      </c>
      <c r="E56" s="60"/>
      <c r="F56" s="60"/>
      <c r="G56" s="304"/>
      <c r="H56" s="60"/>
      <c r="I56" s="60" t="s">
        <v>1835</v>
      </c>
      <c r="J56" s="180" t="s">
        <v>5</v>
      </c>
      <c r="K56" s="62" t="s">
        <v>2176</v>
      </c>
      <c r="L56" s="180" t="str">
        <f>IF(G56="","",IF(G57&lt;0,"возврат","доплата"))</f>
        <v/>
      </c>
      <c r="M56" s="62" t="str">
        <f>IF(G56="","",IF(G57&lt;0,"возврат + скидка","доплата + скидка"))</f>
        <v/>
      </c>
    </row>
    <row r="57" spans="1:16" ht="14.4" x14ac:dyDescent="0.3">
      <c r="A57" s="63" t="s">
        <v>1836</v>
      </c>
      <c r="B57" s="64"/>
      <c r="C57" s="65" t="str">
        <f>IF(G56="","",IF(B57=0,0,(D57/B57/12)))</f>
        <v/>
      </c>
      <c r="D57" s="66"/>
      <c r="E57" s="356" t="str">
        <f>IF(E60="ГФЗП больше СС","укажите заявленную Страховую сумму",IF(G56="","",IF(D57+D58=0,0,E60-E54)))</f>
        <v/>
      </c>
      <c r="F57" s="66"/>
      <c r="G57" s="358" t="str">
        <f>IF(G56="","",ROUND(IF(D57+D58=0,0,G60-G54),2))</f>
        <v/>
      </c>
      <c r="H57" s="360" t="str">
        <f>IF(G56="","",$H$6)</f>
        <v/>
      </c>
      <c r="I57" s="209" t="str">
        <f>IF(G56="","",$B$4-G56+1)</f>
        <v/>
      </c>
      <c r="J57" s="237" t="str">
        <f>IF(G56="","",IF(I54=0,(F57*H57/($B$4-$B$3+1)*I57),(F57*H57*I54)/($B$4-$B$3+1)*I57))</f>
        <v/>
      </c>
      <c r="K57" s="240" t="str">
        <f>IF(G56="","",IF(AND($I$6=0,J60&gt;$A$6),J57*(1-tpt!$C$32),J57))</f>
        <v/>
      </c>
      <c r="L57" s="362" t="str">
        <f>IF(G56="","",IF(OR(J60&lt;$A$6,G57&lt;0),0,J57+J58))</f>
        <v/>
      </c>
      <c r="M57" s="364" t="str">
        <f>IF(G56="","",IF(OR(J60&lt;$A$6,G57&lt;0),0,K57+K58))</f>
        <v/>
      </c>
      <c r="P57" s="171"/>
    </row>
    <row r="58" spans="1:16" ht="15" thickBot="1" x14ac:dyDescent="0.35">
      <c r="A58" s="63" t="s">
        <v>1837</v>
      </c>
      <c r="B58" s="67"/>
      <c r="C58" s="56" t="str">
        <f>IF(G56="","",IF(B58=0,0,(D58/B58/12)))</f>
        <v/>
      </c>
      <c r="D58" s="57"/>
      <c r="E58" s="357"/>
      <c r="F58" s="57"/>
      <c r="G58" s="359"/>
      <c r="H58" s="361"/>
      <c r="I58" s="210" t="str">
        <f>IF(G56="","",$B$4-G56)</f>
        <v/>
      </c>
      <c r="J58" s="238" t="str">
        <f>IF(G56="","",IF(I54=0,(F58*H57/($B$4-$B$3+1)*I58),(F58*H57*I54)/($B$4-$B$3+1)*I58))</f>
        <v/>
      </c>
      <c r="K58" s="211" t="str">
        <f>IF(G56="","",IF(AND($I$6=0,J60&gt;$A$6),J58*(1-tpt!$C$32),J58))</f>
        <v/>
      </c>
      <c r="L58" s="363"/>
      <c r="M58" s="365"/>
      <c r="P58" s="171"/>
    </row>
    <row r="59" spans="1:16" ht="14.4" x14ac:dyDescent="0.3">
      <c r="A59" s="68"/>
      <c r="C59" s="69"/>
      <c r="D59" s="69"/>
      <c r="E59" s="69"/>
      <c r="F59" s="69"/>
      <c r="J59" s="178"/>
      <c r="K59" s="70"/>
    </row>
    <row r="60" spans="1:16" ht="15" thickBot="1" x14ac:dyDescent="0.35">
      <c r="A60" s="71" t="s">
        <v>1838</v>
      </c>
      <c r="B60" s="74" t="str">
        <f>IF(G56="","",B54+B57-B58)</f>
        <v/>
      </c>
      <c r="C60" s="56" t="str">
        <f>IF(G56="","",IF(B60=0,0,(D60/B60/12)))</f>
        <v/>
      </c>
      <c r="D60" s="56" t="str">
        <f>IF(G56="","",IF((D54+D57-D58)&lt;0,"ошибка, СС в минус",(D54+D57-D58)))</f>
        <v/>
      </c>
      <c r="E60" s="56" t="str">
        <f>IF(G56="","",$A$6*B60*120)</f>
        <v/>
      </c>
      <c r="F60" s="56" t="str">
        <f>IF(G56="","",IF(D60&lt;0,"ошибка, СС в минус",IF(F54=0,0,IF(F57+F58&lt;&gt;0,F54+F57-F58,IF(D60&lt;=F54,(F54+D57-D58),IF(D54&lt;F54,D54,F54)+D57-D58)))))</f>
        <v/>
      </c>
      <c r="G60" s="56" t="str">
        <f>IF(G56="","",IF((J54+J57-J58)&lt;$A$6,F60*$A$6/(J54+J57-J58),F60))</f>
        <v/>
      </c>
      <c r="H60" s="58" t="str">
        <f>IF(G56="","",$H$6)</f>
        <v/>
      </c>
      <c r="I60" s="177" t="str">
        <f>IF(G56="","",$I$6)</f>
        <v/>
      </c>
      <c r="J60" s="179" t="str">
        <f>IF(G56="","",MAX(J54+J57-J58,$A$6))</f>
        <v/>
      </c>
      <c r="K60" s="50" t="str">
        <f>IF(G56="","",IF(J60=$A$6,$A$6,K54+K57-K58))</f>
        <v/>
      </c>
    </row>
    <row r="61" spans="1:16" ht="13.8" thickBot="1" x14ac:dyDescent="0.3"/>
    <row r="62" spans="1:16" ht="15" thickBot="1" x14ac:dyDescent="0.35">
      <c r="A62" s="59" t="str">
        <f>CONCATENATE("доп.соглашение №",RIGHT(A56,LEN(A56)-16)+1)</f>
        <v>доп.соглашение №10</v>
      </c>
      <c r="B62" s="60"/>
      <c r="C62" s="60"/>
      <c r="D62" s="60" t="s">
        <v>1834</v>
      </c>
      <c r="E62" s="60"/>
      <c r="F62" s="60"/>
      <c r="G62" s="304"/>
      <c r="H62" s="60"/>
      <c r="I62" s="60" t="s">
        <v>1835</v>
      </c>
      <c r="J62" s="180" t="s">
        <v>5</v>
      </c>
      <c r="K62" s="62" t="s">
        <v>2176</v>
      </c>
      <c r="L62" s="180" t="str">
        <f>IF(G62="","",IF(G63&lt;0,"возврат","доплата"))</f>
        <v/>
      </c>
      <c r="M62" s="62" t="str">
        <f>IF(G62="","",IF(G63&lt;0,"возврат + скидка","доплата + скидка"))</f>
        <v/>
      </c>
    </row>
    <row r="63" spans="1:16" ht="14.4" x14ac:dyDescent="0.3">
      <c r="A63" s="63" t="s">
        <v>1836</v>
      </c>
      <c r="B63" s="64"/>
      <c r="C63" s="65" t="str">
        <f>IF(G62="","",IF(B63=0,0,(D63/B63/12)))</f>
        <v/>
      </c>
      <c r="D63" s="66"/>
      <c r="E63" s="356" t="str">
        <f>IF(E66="ГФЗП больше СС","укажите заявленную Страховую сумму",IF(G62="","",IF(D63+D64=0,0,E66-E60)))</f>
        <v/>
      </c>
      <c r="F63" s="66"/>
      <c r="G63" s="358" t="str">
        <f>IF(G62="","",ROUND(IF(D63+D64=0,0,G66-G60),2))</f>
        <v/>
      </c>
      <c r="H63" s="360" t="str">
        <f>IF(G62="","",$H$6)</f>
        <v/>
      </c>
      <c r="I63" s="209" t="str">
        <f>IF(G62="","",$B$4-G62+1)</f>
        <v/>
      </c>
      <c r="J63" s="237" t="str">
        <f>IF(G62="","",IF(I60=0,(F63*H63/($B$4-$B$3+1)*I63),(F63*H63*I60)/($B$4-$B$3+1)*I63))</f>
        <v/>
      </c>
      <c r="K63" s="240" t="str">
        <f>IF(G62="","",IF(AND($I$6=0,J66&gt;$A$6),J63*(1-tpt!$C$32),J63))</f>
        <v/>
      </c>
      <c r="L63" s="362" t="str">
        <f>IF(G62="","",IF(OR(J66&lt;$A$6,G63&lt;0),0,J63+J64))</f>
        <v/>
      </c>
      <c r="M63" s="364" t="str">
        <f>IF(G62="","",IF(OR(J66&lt;$A$6,G63&lt;0),0,K63+K64))</f>
        <v/>
      </c>
      <c r="P63" s="171"/>
    </row>
    <row r="64" spans="1:16" ht="15" thickBot="1" x14ac:dyDescent="0.35">
      <c r="A64" s="63" t="s">
        <v>1837</v>
      </c>
      <c r="B64" s="67"/>
      <c r="C64" s="56" t="str">
        <f>IF(G62="","",IF(B64=0,0,(D64/B64/12)))</f>
        <v/>
      </c>
      <c r="D64" s="57"/>
      <c r="E64" s="357"/>
      <c r="F64" s="57"/>
      <c r="G64" s="359"/>
      <c r="H64" s="361"/>
      <c r="I64" s="210" t="str">
        <f>IF(G62="","",$B$4-G62)</f>
        <v/>
      </c>
      <c r="J64" s="238" t="str">
        <f>IF(G62="","",IF(I60=0,(F64*H63/($B$4-$B$3+1)*I64),(F64*H63*I60)/($B$4-$B$3+1)*I64))</f>
        <v/>
      </c>
      <c r="K64" s="211" t="str">
        <f>IF(G62="","",IF(AND($I$6=0,J66&gt;$A$6),J64*(1-tpt!$C$32),J64))</f>
        <v/>
      </c>
      <c r="L64" s="363"/>
      <c r="M64" s="365"/>
      <c r="P64" s="171"/>
    </row>
    <row r="65" spans="1:16" ht="14.4" x14ac:dyDescent="0.3">
      <c r="A65" s="68"/>
      <c r="C65" s="69"/>
      <c r="D65" s="69"/>
      <c r="E65" s="69"/>
      <c r="F65" s="69"/>
      <c r="J65" s="178"/>
      <c r="K65" s="70"/>
    </row>
    <row r="66" spans="1:16" ht="15" thickBot="1" x14ac:dyDescent="0.35">
      <c r="A66" s="71" t="s">
        <v>1838</v>
      </c>
      <c r="B66" s="74" t="str">
        <f>IF(G62="","",B60+B63-B64)</f>
        <v/>
      </c>
      <c r="C66" s="56" t="str">
        <f>IF(G62="","",IF(B66=0,0,(D66/B66/12)))</f>
        <v/>
      </c>
      <c r="D66" s="56" t="str">
        <f>IF(G62="","",IF((D60+D63-D64)&lt;0,"ошибка, СС в минус",(D60+D63-D64)))</f>
        <v/>
      </c>
      <c r="E66" s="56" t="str">
        <f>IF(G62="","",$A$6*B66*120)</f>
        <v/>
      </c>
      <c r="F66" s="56" t="str">
        <f>IF(G62="","",IF(D66&lt;0,"ошибка, СС в минус",IF(F60=0,0,IF(F63+F64&lt;&gt;0,F60+F63-F64,IF(D66&lt;=F60,(F60+D63-D64),IF(D60&lt;F60,D60,F60)+D63-D64)))))</f>
        <v/>
      </c>
      <c r="G66" s="56" t="str">
        <f>IF(G62="","",IF((J60+J63-J64)&lt;$A$6,F66*$A$6/(J60+J63-J64),F66))</f>
        <v/>
      </c>
      <c r="H66" s="58" t="str">
        <f>IF(G62="","",$H$6)</f>
        <v/>
      </c>
      <c r="I66" s="177" t="str">
        <f>IF(G62="","",$I$6)</f>
        <v/>
      </c>
      <c r="J66" s="179" t="str">
        <f>IF(G62="","",MAX(J60+J63-J64,$A$6))</f>
        <v/>
      </c>
      <c r="K66" s="50" t="str">
        <f>IF(G62="","",IF(J66=$A$6,$A$6,K60+K63-K64))</f>
        <v/>
      </c>
    </row>
    <row r="67" spans="1:16" ht="13.8" thickBot="1" x14ac:dyDescent="0.3"/>
    <row r="68" spans="1:16" ht="15" thickBot="1" x14ac:dyDescent="0.35">
      <c r="A68" s="59" t="str">
        <f>CONCATENATE("доп.соглашение №",RIGHT(A62,LEN(A62)-16)+1)</f>
        <v>доп.соглашение №11</v>
      </c>
      <c r="B68" s="60"/>
      <c r="C68" s="60"/>
      <c r="D68" s="60" t="s">
        <v>1834</v>
      </c>
      <c r="E68" s="60"/>
      <c r="F68" s="60"/>
      <c r="G68" s="304"/>
      <c r="H68" s="60"/>
      <c r="I68" s="60" t="s">
        <v>1835</v>
      </c>
      <c r="J68" s="180" t="s">
        <v>5</v>
      </c>
      <c r="K68" s="62" t="s">
        <v>2176</v>
      </c>
      <c r="L68" s="180" t="str">
        <f>IF(G68="","",IF(G69&lt;0,"возврат","доплата"))</f>
        <v/>
      </c>
      <c r="M68" s="62" t="str">
        <f>IF(G68="","",IF(G69&lt;0,"возврат + скидка","доплата + скидка"))</f>
        <v/>
      </c>
    </row>
    <row r="69" spans="1:16" ht="14.4" x14ac:dyDescent="0.3">
      <c r="A69" s="63" t="s">
        <v>1836</v>
      </c>
      <c r="B69" s="64"/>
      <c r="C69" s="65" t="str">
        <f>IF(G68="","",IF(B69=0,0,(D69/B69/12)))</f>
        <v/>
      </c>
      <c r="D69" s="66"/>
      <c r="E69" s="356" t="str">
        <f>IF(E72="ГФЗП больше СС","укажите заявленную Страховую сумму",IF(G68="","",IF(D69+D70=0,0,E72-E66)))</f>
        <v/>
      </c>
      <c r="F69" s="66"/>
      <c r="G69" s="358" t="str">
        <f>IF(G68="","",ROUND(IF(D69+D70=0,0,G72-G66),2))</f>
        <v/>
      </c>
      <c r="H69" s="360" t="str">
        <f>IF(G68="","",$H$6)</f>
        <v/>
      </c>
      <c r="I69" s="209" t="str">
        <f>IF(G68="","",$B$4-G68+1)</f>
        <v/>
      </c>
      <c r="J69" s="237" t="str">
        <f>IF(G68="","",IF(I66=0,(F69*H69/($B$4-$B$3+1)*I69),(F69*H69*I66)/($B$4-$B$3+1)*I69))</f>
        <v/>
      </c>
      <c r="K69" s="240" t="str">
        <f>IF(G68="","",IF(AND($I$6=0,J72&gt;$A$6),J69*(1-tpt!$C$32),J69))</f>
        <v/>
      </c>
      <c r="L69" s="362" t="str">
        <f>IF(G68="","",IF(OR(J72&lt;$A$6,G69&lt;0),0,J69+J70))</f>
        <v/>
      </c>
      <c r="M69" s="364" t="str">
        <f>IF(G68="","",IF(OR(J72&lt;$A$6,G69&lt;0),0,K69+K70))</f>
        <v/>
      </c>
      <c r="P69" s="171"/>
    </row>
    <row r="70" spans="1:16" ht="15" thickBot="1" x14ac:dyDescent="0.35">
      <c r="A70" s="63" t="s">
        <v>1837</v>
      </c>
      <c r="B70" s="67"/>
      <c r="C70" s="56" t="str">
        <f>IF(G68="","",IF(B70=0,0,(D70/B70/12)))</f>
        <v/>
      </c>
      <c r="D70" s="57"/>
      <c r="E70" s="357"/>
      <c r="F70" s="57"/>
      <c r="G70" s="359"/>
      <c r="H70" s="361"/>
      <c r="I70" s="210" t="str">
        <f>IF(G68="","",$B$4-G68)</f>
        <v/>
      </c>
      <c r="J70" s="238" t="str">
        <f>IF(G68="","",IF(I66=0,(F70*H69/($B$4-$B$3+1)*I70),(F70*H69*I66)/($B$4-$B$3+1)*I70))</f>
        <v/>
      </c>
      <c r="K70" s="211" t="str">
        <f>IF(G68="","",IF(AND($I$6=0,J72&gt;$A$6),J70*(1-tpt!$C$32),J70))</f>
        <v/>
      </c>
      <c r="L70" s="363"/>
      <c r="M70" s="365"/>
      <c r="P70" s="171"/>
    </row>
    <row r="71" spans="1:16" ht="14.4" x14ac:dyDescent="0.3">
      <c r="A71" s="68"/>
      <c r="C71" s="69"/>
      <c r="D71" s="69"/>
      <c r="E71" s="69"/>
      <c r="F71" s="69"/>
      <c r="J71" s="178"/>
      <c r="K71" s="70"/>
    </row>
    <row r="72" spans="1:16" ht="15" thickBot="1" x14ac:dyDescent="0.35">
      <c r="A72" s="71" t="s">
        <v>1838</v>
      </c>
      <c r="B72" s="74" t="str">
        <f>IF(G68="","",B66+B69-B70)</f>
        <v/>
      </c>
      <c r="C72" s="56" t="str">
        <f>IF(G68="","",IF(B72=0,0,(D72/B72/12)))</f>
        <v/>
      </c>
      <c r="D72" s="56" t="str">
        <f>IF(G68="","",IF((D66+D69-D70)&lt;0,"ошибка, СС в минус",(D66+D69-D70)))</f>
        <v/>
      </c>
      <c r="E72" s="56" t="str">
        <f>IF(G68="","",$A$6*B72*120)</f>
        <v/>
      </c>
      <c r="F72" s="56" t="str">
        <f>IF(G68="","",IF(D72&lt;0,"ошибка, СС в минус",IF(F66=0,0,IF(F69+F70&lt;&gt;0,F66+F69-F70,IF(D72&lt;=F66,(F66+D69-D70),IF(D66&lt;F66,D66,F66)+D69-D70)))))</f>
        <v/>
      </c>
      <c r="G72" s="56" t="str">
        <f>IF(G68="","",IF((J66+J69-J70)&lt;$A$6,F72*$A$6/(J66+J69-J70),F72))</f>
        <v/>
      </c>
      <c r="H72" s="58" t="str">
        <f>IF(G68="","",$H$6)</f>
        <v/>
      </c>
      <c r="I72" s="177" t="str">
        <f>IF(G68="","",$I$6)</f>
        <v/>
      </c>
      <c r="J72" s="179" t="str">
        <f>IF(G68="","",MAX(J66+J69-J70,$A$6))</f>
        <v/>
      </c>
      <c r="K72" s="50" t="str">
        <f>IF(G68="","",IF(J72=$A$6,$A$6,K66+K69-K70))</f>
        <v/>
      </c>
    </row>
    <row r="73" spans="1:16" ht="13.8" thickBot="1" x14ac:dyDescent="0.3"/>
    <row r="74" spans="1:16" ht="15" thickBot="1" x14ac:dyDescent="0.35">
      <c r="A74" s="59" t="str">
        <f>CONCATENATE("доп.соглашение №",RIGHT(A68,LEN(A68)-16)+1)</f>
        <v>доп.соглашение №12</v>
      </c>
      <c r="B74" s="60"/>
      <c r="C74" s="60"/>
      <c r="D74" s="60" t="s">
        <v>1834</v>
      </c>
      <c r="E74" s="60"/>
      <c r="F74" s="60"/>
      <c r="G74" s="304"/>
      <c r="H74" s="60"/>
      <c r="I74" s="60" t="s">
        <v>1835</v>
      </c>
      <c r="J74" s="180" t="s">
        <v>5</v>
      </c>
      <c r="K74" s="62" t="s">
        <v>2176</v>
      </c>
      <c r="L74" s="180" t="str">
        <f>IF(G74="","",IF(G75&lt;0,"возврат","доплата"))</f>
        <v/>
      </c>
      <c r="M74" s="62" t="str">
        <f>IF(G74="","",IF(G75&lt;0,"возврат + скидка","доплата + скидка"))</f>
        <v/>
      </c>
    </row>
    <row r="75" spans="1:16" ht="14.4" x14ac:dyDescent="0.3">
      <c r="A75" s="63" t="s">
        <v>1836</v>
      </c>
      <c r="B75" s="64"/>
      <c r="C75" s="65" t="str">
        <f>IF(G74="","",IF(B75=0,0,(D75/B75/12)))</f>
        <v/>
      </c>
      <c r="D75" s="66"/>
      <c r="E75" s="356" t="str">
        <f>IF(E78="ГФЗП больше СС","укажите заявленную Страховую сумму",IF(G74="","",IF(D75+D76=0,0,E78-E72)))</f>
        <v/>
      </c>
      <c r="F75" s="66"/>
      <c r="G75" s="358" t="str">
        <f>IF(G74="","",ROUND(IF(D75+D76=0,0,G78-G72),2))</f>
        <v/>
      </c>
      <c r="H75" s="360" t="str">
        <f>IF(G74="","",$H$6)</f>
        <v/>
      </c>
      <c r="I75" s="209" t="str">
        <f>IF(G74="","",$B$4-G74+1)</f>
        <v/>
      </c>
      <c r="J75" s="237" t="str">
        <f>IF(G74="","",IF(I72=0,(F75*H75/($B$4-$B$3+1)*I75),(F75*H75*I72)/($B$4-$B$3+1)*I75))</f>
        <v/>
      </c>
      <c r="K75" s="240" t="str">
        <f>IF(G74="","",IF(AND($I$6=0,J78&gt;$A$6),J75*(1-tpt!$C$32),J75))</f>
        <v/>
      </c>
      <c r="L75" s="362" t="str">
        <f>IF(G74="","",IF(OR(J78&lt;$A$6,G75&lt;0),0,J75+J76))</f>
        <v/>
      </c>
      <c r="M75" s="364" t="str">
        <f>IF(G74="","",IF(OR(J78&lt;$A$6,G75&lt;0),0,K75+K76))</f>
        <v/>
      </c>
      <c r="P75" s="171"/>
    </row>
    <row r="76" spans="1:16" ht="15" thickBot="1" x14ac:dyDescent="0.35">
      <c r="A76" s="63" t="s">
        <v>1837</v>
      </c>
      <c r="B76" s="67"/>
      <c r="C76" s="56" t="str">
        <f>IF(G74="","",IF(B76=0,0,(D76/B76/12)))</f>
        <v/>
      </c>
      <c r="D76" s="57"/>
      <c r="E76" s="357"/>
      <c r="F76" s="57"/>
      <c r="G76" s="359"/>
      <c r="H76" s="361"/>
      <c r="I76" s="210" t="str">
        <f>IF(G74="","",$B$4-G74)</f>
        <v/>
      </c>
      <c r="J76" s="238" t="str">
        <f>IF(G74="","",IF(I72=0,(F76*H75/($B$4-$B$3+1)*I76),(F76*H75*I72)/($B$4-$B$3+1)*I76))</f>
        <v/>
      </c>
      <c r="K76" s="211" t="str">
        <f>IF(G74="","",IF(AND($I$6=0,J78&gt;$A$6),J76*(1-tpt!$C$32),J76))</f>
        <v/>
      </c>
      <c r="L76" s="363"/>
      <c r="M76" s="365"/>
      <c r="P76" s="171"/>
    </row>
    <row r="77" spans="1:16" ht="14.4" x14ac:dyDescent="0.3">
      <c r="A77" s="68"/>
      <c r="C77" s="69"/>
      <c r="D77" s="69"/>
      <c r="E77" s="69"/>
      <c r="F77" s="69"/>
      <c r="J77" s="178"/>
      <c r="K77" s="70"/>
    </row>
    <row r="78" spans="1:16" ht="15" thickBot="1" x14ac:dyDescent="0.35">
      <c r="A78" s="71" t="s">
        <v>1838</v>
      </c>
      <c r="B78" s="74" t="str">
        <f>IF(G74="","",B72+B75-B76)</f>
        <v/>
      </c>
      <c r="C78" s="56" t="str">
        <f>IF(G74="","",IF(B78=0,0,(D78/B78/12)))</f>
        <v/>
      </c>
      <c r="D78" s="56" t="str">
        <f>IF(G74="","",IF((D72+D75-D76)&lt;0,"ошибка, СС в минус",(D72+D75-D76)))</f>
        <v/>
      </c>
      <c r="E78" s="56" t="str">
        <f>IF(G74="","",$A$6*B78*120)</f>
        <v/>
      </c>
      <c r="F78" s="56" t="str">
        <f>IF(G74="","",IF(D78&lt;0,"ошибка, СС в минус",IF(F72=0,0,IF(F75+F76&lt;&gt;0,F72+F75-F76,IF(D78&lt;=F72,(F72+D75-D76),IF(D72&lt;F72,D72,F72)+D75-D76)))))</f>
        <v/>
      </c>
      <c r="G78" s="56" t="str">
        <f>IF(G74="","",IF((J72+J75-J76)&lt;$A$6,F78*$A$6/(J72+J75-J76),F78))</f>
        <v/>
      </c>
      <c r="H78" s="58" t="str">
        <f>IF(G74="","",$H$6)</f>
        <v/>
      </c>
      <c r="I78" s="177" t="str">
        <f>IF(G74="","",$I$6)</f>
        <v/>
      </c>
      <c r="J78" s="179" t="str">
        <f>IF(G74="","",MAX(J72+J75-J76,$A$6))</f>
        <v/>
      </c>
      <c r="K78" s="50" t="str">
        <f>IF(G74="","",IF(J78=$A$6,$A$6,K72+K75-K76))</f>
        <v/>
      </c>
    </row>
    <row r="79" spans="1:16" ht="13.8" thickBot="1" x14ac:dyDescent="0.3"/>
    <row r="80" spans="1:16" ht="15" thickBot="1" x14ac:dyDescent="0.35">
      <c r="A80" s="59" t="str">
        <f>CONCATENATE("доп.соглашение №",RIGHT(A74,LEN(A74)-16)+1)</f>
        <v>доп.соглашение №13</v>
      </c>
      <c r="B80" s="60"/>
      <c r="C80" s="60"/>
      <c r="D80" s="60" t="s">
        <v>1834</v>
      </c>
      <c r="E80" s="60"/>
      <c r="F80" s="60"/>
      <c r="G80" s="304"/>
      <c r="H80" s="60"/>
      <c r="I80" s="60" t="s">
        <v>1835</v>
      </c>
      <c r="J80" s="180" t="s">
        <v>5</v>
      </c>
      <c r="K80" s="62" t="s">
        <v>2176</v>
      </c>
      <c r="L80" s="180" t="str">
        <f>IF(G80="","",IF(G81&lt;0,"возврат","доплата"))</f>
        <v/>
      </c>
      <c r="M80" s="62" t="str">
        <f>IF(G80="","",IF(G81&lt;0,"возврат + скидка","доплата + скидка"))</f>
        <v/>
      </c>
    </row>
    <row r="81" spans="1:16" ht="14.4" x14ac:dyDescent="0.3">
      <c r="A81" s="63" t="s">
        <v>1836</v>
      </c>
      <c r="B81" s="64"/>
      <c r="C81" s="65" t="str">
        <f>IF(G80="","",IF(B81=0,0,(D81/B81/12)))</f>
        <v/>
      </c>
      <c r="D81" s="66"/>
      <c r="E81" s="356" t="str">
        <f>IF(E84="ГФЗП больше СС","укажите заявленную Страховую сумму",IF(G80="","",IF(D81+D82=0,0,E84-E78)))</f>
        <v/>
      </c>
      <c r="F81" s="66"/>
      <c r="G81" s="358" t="str">
        <f>IF(G80="","",ROUND(IF(D81+D82=0,0,G84-G78),2))</f>
        <v/>
      </c>
      <c r="H81" s="360" t="str">
        <f>IF(G80="","",$H$6)</f>
        <v/>
      </c>
      <c r="I81" s="209" t="str">
        <f>IF(G80="","",$B$4-G80+1)</f>
        <v/>
      </c>
      <c r="J81" s="237" t="str">
        <f>IF(G80="","",IF(I78=0,(F81*H81/($B$4-$B$3+1)*I81),(F81*H81*I78)/($B$4-$B$3+1)*I81))</f>
        <v/>
      </c>
      <c r="K81" s="240" t="str">
        <f>IF(G80="","",IF(AND($I$6=0,J84&gt;$A$6),J81*(1-tpt!$C$32),J81))</f>
        <v/>
      </c>
      <c r="L81" s="362" t="str">
        <f>IF(G80="","",IF(OR(J84&lt;$A$6,G81&lt;0),0,J81+J82))</f>
        <v/>
      </c>
      <c r="M81" s="364" t="str">
        <f>IF(G80="","",IF(OR(J84&lt;$A$6,G81&lt;0),0,K81+K82))</f>
        <v/>
      </c>
      <c r="P81" s="171"/>
    </row>
    <row r="82" spans="1:16" ht="15" thickBot="1" x14ac:dyDescent="0.35">
      <c r="A82" s="63" t="s">
        <v>1837</v>
      </c>
      <c r="B82" s="67"/>
      <c r="C82" s="56" t="str">
        <f>IF(G80="","",IF(B82=0,0,(D82/B82/12)))</f>
        <v/>
      </c>
      <c r="D82" s="57"/>
      <c r="E82" s="357"/>
      <c r="F82" s="57"/>
      <c r="G82" s="359"/>
      <c r="H82" s="361"/>
      <c r="I82" s="210" t="str">
        <f>IF(G80="","",$B$4-G80)</f>
        <v/>
      </c>
      <c r="J82" s="238" t="str">
        <f>IF(G80="","",IF(I78=0,(F82*H81/($B$4-$B$3+1)*I82),(F82*H81*I78)/($B$4-$B$3+1)*I82))</f>
        <v/>
      </c>
      <c r="K82" s="211" t="str">
        <f>IF(G80="","",IF(AND($I$6=0,J84&gt;$A$6),J82*(1-tpt!$C$32),J82))</f>
        <v/>
      </c>
      <c r="L82" s="363"/>
      <c r="M82" s="365"/>
      <c r="P82" s="171"/>
    </row>
    <row r="83" spans="1:16" ht="14.4" x14ac:dyDescent="0.3">
      <c r="A83" s="68"/>
      <c r="C83" s="69"/>
      <c r="D83" s="69"/>
      <c r="E83" s="69"/>
      <c r="F83" s="69"/>
      <c r="J83" s="178"/>
      <c r="K83" s="70"/>
    </row>
    <row r="84" spans="1:16" ht="15" thickBot="1" x14ac:dyDescent="0.35">
      <c r="A84" s="71" t="s">
        <v>1838</v>
      </c>
      <c r="B84" s="74" t="str">
        <f>IF(G80="","",B78+B81-B82)</f>
        <v/>
      </c>
      <c r="C84" s="56" t="str">
        <f>IF(G80="","",IF(B84=0,0,(D84/B84/12)))</f>
        <v/>
      </c>
      <c r="D84" s="56" t="str">
        <f>IF(G80="","",IF((D78+D81-D82)&lt;0,"ошибка, СС в минус",(D78+D81-D82)))</f>
        <v/>
      </c>
      <c r="E84" s="56" t="str">
        <f>IF(G80="","",$A$6*B84*120)</f>
        <v/>
      </c>
      <c r="F84" s="56" t="str">
        <f>IF(G80="","",IF(D84&lt;0,"ошибка, СС в минус",IF(F78=0,0,IF(F81+F82&lt;&gt;0,F78+F81-F82,IF(D84&lt;=F78,(F78+D81-D82),IF(D78&lt;F78,D78,F78)+D81-D82)))))</f>
        <v/>
      </c>
      <c r="G84" s="56" t="str">
        <f>IF(G80="","",IF((J78+J81-J82)&lt;$A$6,F84*$A$6/(J78+J81-J82),F84))</f>
        <v/>
      </c>
      <c r="H84" s="58" t="str">
        <f>IF(G80="","",$H$6)</f>
        <v/>
      </c>
      <c r="I84" s="177" t="str">
        <f>IF(G80="","",$I$6)</f>
        <v/>
      </c>
      <c r="J84" s="179" t="str">
        <f>IF(G80="","",MAX(J78+J81-J82,$A$6))</f>
        <v/>
      </c>
      <c r="K84" s="50" t="str">
        <f>IF(G80="","",IF(J84=$A$6,$A$6,K78+K81-K82))</f>
        <v/>
      </c>
    </row>
    <row r="85" spans="1:16" ht="13.8" thickBot="1" x14ac:dyDescent="0.3"/>
    <row r="86" spans="1:16" ht="15" thickBot="1" x14ac:dyDescent="0.35">
      <c r="A86" s="59" t="str">
        <f>CONCATENATE("доп.соглашение №",RIGHT(A80,LEN(A80)-16)+1)</f>
        <v>доп.соглашение №14</v>
      </c>
      <c r="B86" s="60"/>
      <c r="C86" s="60"/>
      <c r="D86" s="60" t="s">
        <v>1834</v>
      </c>
      <c r="E86" s="60"/>
      <c r="F86" s="60"/>
      <c r="G86" s="304"/>
      <c r="H86" s="60"/>
      <c r="I86" s="60" t="s">
        <v>1835</v>
      </c>
      <c r="J86" s="180" t="s">
        <v>5</v>
      </c>
      <c r="K86" s="62" t="s">
        <v>2176</v>
      </c>
      <c r="L86" s="180" t="str">
        <f>IF(G86="","",IF(G87&lt;0,"возврат","доплата"))</f>
        <v/>
      </c>
      <c r="M86" s="62" t="str">
        <f>IF(G86="","",IF(G87&lt;0,"возврат + скидка","доплата + скидка"))</f>
        <v/>
      </c>
    </row>
    <row r="87" spans="1:16" ht="14.4" x14ac:dyDescent="0.3">
      <c r="A87" s="63" t="s">
        <v>1836</v>
      </c>
      <c r="B87" s="64"/>
      <c r="C87" s="65" t="str">
        <f>IF(G86="","",IF(B87=0,0,(D87/B87/12)))</f>
        <v/>
      </c>
      <c r="D87" s="66"/>
      <c r="E87" s="356" t="str">
        <f>IF(E90="ГФЗП больше СС","укажите заявленную Страховую сумму",IF(G86="","",IF(D87+D88=0,0,E90-E84)))</f>
        <v/>
      </c>
      <c r="F87" s="66"/>
      <c r="G87" s="358" t="str">
        <f>IF(G86="","",ROUND(IF(D87+D88=0,0,G90-G84),2))</f>
        <v/>
      </c>
      <c r="H87" s="360" t="str">
        <f>IF(G86="","",$H$6)</f>
        <v/>
      </c>
      <c r="I87" s="209" t="str">
        <f>IF(G86="","",$B$4-G86+1)</f>
        <v/>
      </c>
      <c r="J87" s="237" t="str">
        <f>IF(G86="","",IF(I84=0,(F87*H87/($B$4-$B$3+1)*I87),(F87*H87*I84)/($B$4-$B$3+1)*I87))</f>
        <v/>
      </c>
      <c r="K87" s="240" t="str">
        <f>IF(G86="","",IF(AND($I$6=0,J90&gt;$A$6),J87*(1-tpt!$C$32),J87))</f>
        <v/>
      </c>
      <c r="L87" s="362" t="str">
        <f>IF(G86="","",IF(OR(J90&lt;$A$6,G87&lt;0),0,J87+J88))</f>
        <v/>
      </c>
      <c r="M87" s="364" t="str">
        <f>IF(G86="","",IF(OR(J90&lt;$A$6,G87&lt;0),0,K87+K88))</f>
        <v/>
      </c>
      <c r="P87" s="171"/>
    </row>
    <row r="88" spans="1:16" ht="15" thickBot="1" x14ac:dyDescent="0.35">
      <c r="A88" s="63" t="s">
        <v>1837</v>
      </c>
      <c r="B88" s="67"/>
      <c r="C88" s="56" t="str">
        <f>IF(G86="","",IF(B88=0,0,(D88/B88/12)))</f>
        <v/>
      </c>
      <c r="D88" s="57"/>
      <c r="E88" s="357"/>
      <c r="F88" s="57"/>
      <c r="G88" s="359"/>
      <c r="H88" s="361"/>
      <c r="I88" s="210" t="str">
        <f>IF(G86="","",$B$4-G86)</f>
        <v/>
      </c>
      <c r="J88" s="238" t="str">
        <f>IF(G86="","",IF(I84=0,(F88*H87/($B$4-$B$3+1)*I88),(F88*H87*I84)/($B$4-$B$3+1)*I88))</f>
        <v/>
      </c>
      <c r="K88" s="211" t="str">
        <f>IF(G86="","",IF(AND($I$6=0,J90&gt;$A$6),J88*(1-tpt!$C$32),J88))</f>
        <v/>
      </c>
      <c r="L88" s="363"/>
      <c r="M88" s="365"/>
      <c r="P88" s="171"/>
    </row>
    <row r="89" spans="1:16" ht="14.4" x14ac:dyDescent="0.3">
      <c r="A89" s="68"/>
      <c r="C89" s="69"/>
      <c r="D89" s="69"/>
      <c r="E89" s="69"/>
      <c r="F89" s="69"/>
      <c r="J89" s="178"/>
      <c r="K89" s="70"/>
    </row>
    <row r="90" spans="1:16" ht="15" thickBot="1" x14ac:dyDescent="0.35">
      <c r="A90" s="71" t="s">
        <v>1838</v>
      </c>
      <c r="B90" s="74" t="str">
        <f>IF(G86="","",B84+B87-B88)</f>
        <v/>
      </c>
      <c r="C90" s="56" t="str">
        <f>IF(G86="","",IF(B90=0,0,(D90/B90/12)))</f>
        <v/>
      </c>
      <c r="D90" s="56" t="str">
        <f>IF(G86="","",IF((D84+D87-D88)&lt;0,"ошибка, СС в минус",(D84+D87-D88)))</f>
        <v/>
      </c>
      <c r="E90" s="56" t="str">
        <f>IF(G86="","",$A$6*B90*120)</f>
        <v/>
      </c>
      <c r="F90" s="56" t="str">
        <f>IF(G86="","",IF(D90&lt;0,"ошибка, СС в минус",IF(F84=0,0,IF(F87+F88&lt;&gt;0,F84+F87-F88,IF(D90&lt;=F84,(F84+D87-D88),IF(D84&lt;F84,D84,F84)+D87-D88)))))</f>
        <v/>
      </c>
      <c r="G90" s="56" t="str">
        <f>IF(G86="","",IF((J84+J87-J88)&lt;$A$6,F90*$A$6/(J84+J87-J88),F90))</f>
        <v/>
      </c>
      <c r="H90" s="58" t="str">
        <f>IF(G86="","",$H$6)</f>
        <v/>
      </c>
      <c r="I90" s="177" t="str">
        <f>IF(G86="","",$I$6)</f>
        <v/>
      </c>
      <c r="J90" s="179" t="str">
        <f>IF(G86="","",MAX(J84+J87-J88,$A$6))</f>
        <v/>
      </c>
      <c r="K90" s="50" t="str">
        <f>IF(G86="","",IF(J90=$A$6,$A$6,K84+K87-K88))</f>
        <v/>
      </c>
    </row>
    <row r="91" spans="1:16" ht="13.8" thickBot="1" x14ac:dyDescent="0.3"/>
    <row r="92" spans="1:16" ht="15" thickBot="1" x14ac:dyDescent="0.35">
      <c r="A92" s="59" t="str">
        <f>CONCATENATE("доп.соглашение №",RIGHT(A86,LEN(A86)-16)+1)</f>
        <v>доп.соглашение №15</v>
      </c>
      <c r="B92" s="60"/>
      <c r="C92" s="60"/>
      <c r="D92" s="60" t="s">
        <v>1834</v>
      </c>
      <c r="E92" s="60"/>
      <c r="F92" s="60"/>
      <c r="G92" s="304"/>
      <c r="H92" s="60"/>
      <c r="I92" s="60" t="s">
        <v>1835</v>
      </c>
      <c r="J92" s="180" t="s">
        <v>5</v>
      </c>
      <c r="K92" s="62" t="s">
        <v>2176</v>
      </c>
      <c r="L92" s="180" t="str">
        <f>IF(G92="","",IF(G93&lt;0,"возврат","доплата"))</f>
        <v/>
      </c>
      <c r="M92" s="62" t="str">
        <f>IF(G92="","",IF(G93&lt;0,"возврат + скидка","доплата + скидка"))</f>
        <v/>
      </c>
    </row>
    <row r="93" spans="1:16" ht="14.4" x14ac:dyDescent="0.3">
      <c r="A93" s="63" t="s">
        <v>1836</v>
      </c>
      <c r="B93" s="64"/>
      <c r="C93" s="65" t="str">
        <f>IF(G92="","",IF(B93=0,0,(D93/B93/12)))</f>
        <v/>
      </c>
      <c r="D93" s="66"/>
      <c r="E93" s="356" t="str">
        <f>IF(E96="ГФЗП больше СС","укажите заявленную Страховую сумму",IF(G92="","",IF(D93+D94=0,0,E96-E90)))</f>
        <v/>
      </c>
      <c r="F93" s="66"/>
      <c r="G93" s="358" t="str">
        <f>IF(G92="","",ROUND(IF(D93+D94=0,0,G96-G90),2))</f>
        <v/>
      </c>
      <c r="H93" s="360" t="str">
        <f>IF(G92="","",$H$6)</f>
        <v/>
      </c>
      <c r="I93" s="209" t="str">
        <f>IF(G92="","",$B$4-G92+1)</f>
        <v/>
      </c>
      <c r="J93" s="237" t="str">
        <f>IF(G92="","",IF(I90=0,(F93*H93/($B$4-$B$3+1)*I93),(F93*H93*I90)/($B$4-$B$3+1)*I93))</f>
        <v/>
      </c>
      <c r="K93" s="240" t="str">
        <f>IF(G92="","",IF(AND($I$6=0,J96&gt;$A$6),J93*(1-tpt!$C$32),J93))</f>
        <v/>
      </c>
      <c r="L93" s="362" t="str">
        <f>IF(G92="","",IF(OR(J96&lt;$A$6,G93&lt;0),0,J93+J94))</f>
        <v/>
      </c>
      <c r="M93" s="364" t="str">
        <f>IF(G92="","",IF(OR(J96&lt;$A$6,G93&lt;0),0,K93+K94))</f>
        <v/>
      </c>
      <c r="P93" s="171"/>
    </row>
    <row r="94" spans="1:16" ht="15" thickBot="1" x14ac:dyDescent="0.35">
      <c r="A94" s="63" t="s">
        <v>1837</v>
      </c>
      <c r="B94" s="67"/>
      <c r="C94" s="56" t="str">
        <f>IF(G92="","",IF(B94=0,0,(D94/B94/12)))</f>
        <v/>
      </c>
      <c r="D94" s="57"/>
      <c r="E94" s="357"/>
      <c r="F94" s="57"/>
      <c r="G94" s="359"/>
      <c r="H94" s="361"/>
      <c r="I94" s="210" t="str">
        <f>IF(G92="","",$B$4-G92)</f>
        <v/>
      </c>
      <c r="J94" s="238" t="str">
        <f>IF(G92="","",IF(I90=0,(F94*H93/($B$4-$B$3+1)*I94),(F94*H93*I90)/($B$4-$B$3+1)*I94))</f>
        <v/>
      </c>
      <c r="K94" s="211" t="str">
        <f>IF(G92="","",IF(AND($I$6=0,J96&gt;$A$6),J94*(1-tpt!$C$32),J94))</f>
        <v/>
      </c>
      <c r="L94" s="363"/>
      <c r="M94" s="365"/>
      <c r="P94" s="171"/>
    </row>
    <row r="95" spans="1:16" ht="14.4" x14ac:dyDescent="0.3">
      <c r="A95" s="68"/>
      <c r="C95" s="69"/>
      <c r="D95" s="69"/>
      <c r="E95" s="69"/>
      <c r="F95" s="69"/>
      <c r="J95" s="178"/>
      <c r="K95" s="70"/>
    </row>
    <row r="96" spans="1:16" ht="15" thickBot="1" x14ac:dyDescent="0.35">
      <c r="A96" s="71" t="s">
        <v>1838</v>
      </c>
      <c r="B96" s="74" t="str">
        <f>IF(G92="","",B90+B93-B94)</f>
        <v/>
      </c>
      <c r="C96" s="56" t="str">
        <f>IF(G92="","",IF(B96=0,0,(D96/B96/12)))</f>
        <v/>
      </c>
      <c r="D96" s="56" t="str">
        <f>IF(G92="","",IF((D90+D93-D94)&lt;0,"ошибка, СС в минус",(D90+D93-D94)))</f>
        <v/>
      </c>
      <c r="E96" s="56" t="str">
        <f>IF(G92="","",$A$6*B96*120)</f>
        <v/>
      </c>
      <c r="F96" s="56" t="str">
        <f>IF(G92="","",IF(D96&lt;0,"ошибка, СС в минус",IF(F90=0,0,IF(F93+F94&lt;&gt;0,F90+F93-F94,IF(D96&lt;=F90,(F90+D93-D94),IF(D90&lt;F90,D90,F90)+D93-D94)))))</f>
        <v/>
      </c>
      <c r="G96" s="56" t="str">
        <f>IF(G92="","",IF((J90+J93-J94)&lt;$A$6,F96*$A$6/(J90+J93-J94),F96))</f>
        <v/>
      </c>
      <c r="H96" s="58" t="str">
        <f>IF(G92="","",$H$6)</f>
        <v/>
      </c>
      <c r="I96" s="177" t="str">
        <f>IF(G92="","",$I$6)</f>
        <v/>
      </c>
      <c r="J96" s="179" t="str">
        <f>IF(G92="","",MAX(J90+J93-J94,$A$6))</f>
        <v/>
      </c>
      <c r="K96" s="50" t="str">
        <f>IF(G92="","",IF(J96=$A$6,$A$6,K90+K93-K94))</f>
        <v/>
      </c>
    </row>
    <row r="97" spans="1:16" ht="13.8" thickBot="1" x14ac:dyDescent="0.3"/>
    <row r="98" spans="1:16" ht="15" thickBot="1" x14ac:dyDescent="0.35">
      <c r="A98" s="59" t="str">
        <f>CONCATENATE("доп.соглашение №",RIGHT(A92,LEN(A92)-16)+1)</f>
        <v>доп.соглашение №16</v>
      </c>
      <c r="B98" s="60"/>
      <c r="C98" s="60"/>
      <c r="D98" s="60" t="s">
        <v>1834</v>
      </c>
      <c r="E98" s="60"/>
      <c r="F98" s="60"/>
      <c r="G98" s="304"/>
      <c r="H98" s="60"/>
      <c r="I98" s="60" t="s">
        <v>1835</v>
      </c>
      <c r="J98" s="180" t="s">
        <v>5</v>
      </c>
      <c r="K98" s="62" t="s">
        <v>2176</v>
      </c>
      <c r="L98" s="180" t="str">
        <f>IF(G98="","",IF(G99&lt;0,"возврат","доплата"))</f>
        <v/>
      </c>
      <c r="M98" s="62" t="str">
        <f>IF(G98="","",IF(G99&lt;0,"возврат + скидка","доплата + скидка"))</f>
        <v/>
      </c>
    </row>
    <row r="99" spans="1:16" ht="14.4" x14ac:dyDescent="0.3">
      <c r="A99" s="63" t="s">
        <v>1836</v>
      </c>
      <c r="B99" s="64"/>
      <c r="C99" s="65" t="str">
        <f>IF(G98="","",IF(B99=0,0,(D99/B99/12)))</f>
        <v/>
      </c>
      <c r="D99" s="66"/>
      <c r="E99" s="356" t="str">
        <f>IF(E102="ГФЗП больше СС","укажите заявленную Страховую сумму",IF(G98="","",IF(D99+D100=0,0,E102-E96)))</f>
        <v/>
      </c>
      <c r="F99" s="66"/>
      <c r="G99" s="358" t="str">
        <f>IF(G98="","",ROUND(IF(D99+D100=0,0,G102-G96),2))</f>
        <v/>
      </c>
      <c r="H99" s="360" t="str">
        <f>IF(G98="","",$H$6)</f>
        <v/>
      </c>
      <c r="I99" s="209" t="str">
        <f>IF(G98="","",$B$4-G98+1)</f>
        <v/>
      </c>
      <c r="J99" s="237" t="str">
        <f>IF(G98="","",IF(I96=0,(F99*H99/($B$4-$B$3+1)*I99),(F99*H99*I96)/($B$4-$B$3+1)*I99))</f>
        <v/>
      </c>
      <c r="K99" s="240" t="str">
        <f>IF(G98="","",IF(AND($I$6=0,J102&gt;$A$6),J99*(1-tpt!$C$32),J99))</f>
        <v/>
      </c>
      <c r="L99" s="362" t="str">
        <f>IF(G98="","",IF(OR(J102&lt;$A$6,G99&lt;0),0,J99+J100))</f>
        <v/>
      </c>
      <c r="M99" s="364" t="str">
        <f>IF(G98="","",IF(OR(J102&lt;$A$6,G99&lt;0),0,K99+K100))</f>
        <v/>
      </c>
      <c r="P99" s="171"/>
    </row>
    <row r="100" spans="1:16" ht="15" thickBot="1" x14ac:dyDescent="0.35">
      <c r="A100" s="63" t="s">
        <v>1837</v>
      </c>
      <c r="B100" s="67"/>
      <c r="C100" s="56" t="str">
        <f>IF(G98="","",IF(B100=0,0,(D100/B100/12)))</f>
        <v/>
      </c>
      <c r="D100" s="57"/>
      <c r="E100" s="357"/>
      <c r="F100" s="57"/>
      <c r="G100" s="359"/>
      <c r="H100" s="361"/>
      <c r="I100" s="210" t="str">
        <f>IF(G98="","",$B$4-G98)</f>
        <v/>
      </c>
      <c r="J100" s="238" t="str">
        <f>IF(G98="","",IF(I96=0,(F100*H99/($B$4-$B$3+1)*I100),(F100*H99*I96)/($B$4-$B$3+1)*I100))</f>
        <v/>
      </c>
      <c r="K100" s="211" t="str">
        <f>IF(G98="","",IF(AND($I$6=0,J102&gt;$A$6),J100*(1-tpt!$C$32),J100))</f>
        <v/>
      </c>
      <c r="L100" s="363"/>
      <c r="M100" s="365"/>
      <c r="P100" s="171"/>
    </row>
    <row r="101" spans="1:16" ht="14.4" x14ac:dyDescent="0.3">
      <c r="A101" s="68"/>
      <c r="C101" s="69"/>
      <c r="D101" s="69"/>
      <c r="E101" s="69"/>
      <c r="F101" s="69"/>
      <c r="J101" s="178"/>
      <c r="K101" s="70"/>
    </row>
    <row r="102" spans="1:16" ht="15" thickBot="1" x14ac:dyDescent="0.35">
      <c r="A102" s="71" t="s">
        <v>1838</v>
      </c>
      <c r="B102" s="74" t="str">
        <f>IF(G98="","",B96+B99-B100)</f>
        <v/>
      </c>
      <c r="C102" s="56" t="str">
        <f>IF(G98="","",IF(B102=0,0,(D102/B102/12)))</f>
        <v/>
      </c>
      <c r="D102" s="56" t="str">
        <f>IF(G98="","",IF((D96+D99-D100)&lt;0,"ошибка, СС в минус",(D96+D99-D100)))</f>
        <v/>
      </c>
      <c r="E102" s="56" t="str">
        <f>IF(G98="","",$A$6*B102*120)</f>
        <v/>
      </c>
      <c r="F102" s="56" t="str">
        <f>IF(G98="","",IF(D102&lt;0,"ошибка, СС в минус",IF(F96=0,0,IF(F99+F100&lt;&gt;0,F96+F99-F100,IF(D102&lt;=F96,(F96+D99-D100),IF(D96&lt;F96,D96,F96)+D99-D100)))))</f>
        <v/>
      </c>
      <c r="G102" s="56" t="str">
        <f>IF(G98="","",IF((J96+J99-J100)&lt;$A$6,F102*$A$6/(J96+J99-J100),F102))</f>
        <v/>
      </c>
      <c r="H102" s="58" t="str">
        <f>IF(G98="","",$H$6)</f>
        <v/>
      </c>
      <c r="I102" s="177" t="str">
        <f>IF(G98="","",$I$6)</f>
        <v/>
      </c>
      <c r="J102" s="179" t="str">
        <f>IF(G98="","",MAX(J96+J99-J100,$A$6))</f>
        <v/>
      </c>
      <c r="K102" s="50" t="str">
        <f>IF(G98="","",IF(J102=$A$6,$A$6,K96+K99-K100))</f>
        <v/>
      </c>
    </row>
    <row r="103" spans="1:16" ht="13.8" thickBot="1" x14ac:dyDescent="0.3"/>
    <row r="104" spans="1:16" ht="15" thickBot="1" x14ac:dyDescent="0.35">
      <c r="A104" s="59" t="str">
        <f>CONCATENATE("доп.соглашение №",RIGHT(A98,LEN(A98)-16)+1)</f>
        <v>доп.соглашение №17</v>
      </c>
      <c r="B104" s="60"/>
      <c r="C104" s="60"/>
      <c r="D104" s="60" t="s">
        <v>1834</v>
      </c>
      <c r="E104" s="60"/>
      <c r="F104" s="60"/>
      <c r="G104" s="304"/>
      <c r="H104" s="60"/>
      <c r="I104" s="60" t="s">
        <v>1835</v>
      </c>
      <c r="J104" s="180" t="s">
        <v>5</v>
      </c>
      <c r="K104" s="62" t="s">
        <v>2176</v>
      </c>
      <c r="L104" s="180" t="str">
        <f>IF(G104="","",IF(G105&lt;0,"возврат","доплата"))</f>
        <v/>
      </c>
      <c r="M104" s="62" t="str">
        <f>IF(G104="","",IF(G105&lt;0,"возврат + скидка","доплата + скидка"))</f>
        <v/>
      </c>
    </row>
    <row r="105" spans="1:16" ht="14.4" x14ac:dyDescent="0.3">
      <c r="A105" s="63" t="s">
        <v>1836</v>
      </c>
      <c r="B105" s="64"/>
      <c r="C105" s="65" t="str">
        <f>IF(G104="","",IF(B105=0,0,(D105/B105/12)))</f>
        <v/>
      </c>
      <c r="D105" s="66"/>
      <c r="E105" s="356" t="str">
        <f>IF(E108="ГФЗП больше СС","укажите заявленную Страховую сумму",IF(G104="","",IF(D105+D106=0,0,E108-E102)))</f>
        <v/>
      </c>
      <c r="F105" s="66"/>
      <c r="G105" s="358" t="str">
        <f>IF(G104="","",ROUND(IF(D105+D106=0,0,G108-G102),2))</f>
        <v/>
      </c>
      <c r="H105" s="360" t="str">
        <f>IF(G104="","",$H$6)</f>
        <v/>
      </c>
      <c r="I105" s="209" t="str">
        <f>IF(G104="","",$B$4-G104+1)</f>
        <v/>
      </c>
      <c r="J105" s="237" t="str">
        <f>IF(G104="","",IF(I102=0,(F105*H105/($B$4-$B$3+1)*I105),(F105*H105*I102)/($B$4-$B$3+1)*I105))</f>
        <v/>
      </c>
      <c r="K105" s="240" t="str">
        <f>IF(G104="","",IF(AND($I$6=0,J108&gt;$A$6),J105*(1-tpt!$C$32),J105))</f>
        <v/>
      </c>
      <c r="L105" s="362" t="str">
        <f>IF(G104="","",IF(OR(J108&lt;$A$6,G105&lt;0),0,J105+J106))</f>
        <v/>
      </c>
      <c r="M105" s="364" t="str">
        <f>IF(G104="","",IF(OR(J108&lt;$A$6,G105&lt;0),0,K105+K106))</f>
        <v/>
      </c>
      <c r="P105" s="171"/>
    </row>
    <row r="106" spans="1:16" ht="15" thickBot="1" x14ac:dyDescent="0.35">
      <c r="A106" s="63" t="s">
        <v>1837</v>
      </c>
      <c r="B106" s="67"/>
      <c r="C106" s="56" t="str">
        <f>IF(G104="","",IF(B106=0,0,(D106/B106/12)))</f>
        <v/>
      </c>
      <c r="D106" s="57"/>
      <c r="E106" s="357"/>
      <c r="F106" s="57"/>
      <c r="G106" s="359"/>
      <c r="H106" s="361"/>
      <c r="I106" s="210" t="str">
        <f>IF(G104="","",$B$4-G104)</f>
        <v/>
      </c>
      <c r="J106" s="238" t="str">
        <f>IF(G104="","",IF(I102=0,(F106*H105/($B$4-$B$3+1)*I106),(F106*H105*I102)/($B$4-$B$3+1)*I106))</f>
        <v/>
      </c>
      <c r="K106" s="211" t="str">
        <f>IF(G104="","",IF(AND($I$6=0,J108&gt;$A$6),J106*(1-tpt!$C$32),J106))</f>
        <v/>
      </c>
      <c r="L106" s="363"/>
      <c r="M106" s="365"/>
      <c r="P106" s="171"/>
    </row>
    <row r="107" spans="1:16" ht="14.4" x14ac:dyDescent="0.3">
      <c r="A107" s="68"/>
      <c r="C107" s="69"/>
      <c r="D107" s="69"/>
      <c r="E107" s="69"/>
      <c r="F107" s="69"/>
      <c r="J107" s="178"/>
      <c r="K107" s="70"/>
    </row>
    <row r="108" spans="1:16" ht="15" thickBot="1" x14ac:dyDescent="0.35">
      <c r="A108" s="71" t="s">
        <v>1838</v>
      </c>
      <c r="B108" s="74" t="str">
        <f>IF(G104="","",B102+B105-B106)</f>
        <v/>
      </c>
      <c r="C108" s="56" t="str">
        <f>IF(G104="","",IF(B108=0,0,(D108/B108/12)))</f>
        <v/>
      </c>
      <c r="D108" s="56" t="str">
        <f>IF(G104="","",IF((D102+D105-D106)&lt;0,"ошибка, СС в минус",(D102+D105-D106)))</f>
        <v/>
      </c>
      <c r="E108" s="56" t="str">
        <f>IF(G104="","",$A$6*B108*120)</f>
        <v/>
      </c>
      <c r="F108" s="56" t="str">
        <f>IF(G104="","",IF(D108&lt;0,"ошибка, СС в минус",IF(F102=0,0,IF(F105+F106&lt;&gt;0,F102+F105-F106,IF(D108&lt;=F102,(F102+D105-D106),IF(D102&lt;F102,D102,F102)+D105-D106)))))</f>
        <v/>
      </c>
      <c r="G108" s="56" t="str">
        <f>IF(G104="","",IF((J102+J105-J106)&lt;$A$6,F108*$A$6/(J102+J105-J106),F108))</f>
        <v/>
      </c>
      <c r="H108" s="58" t="str">
        <f>IF(G104="","",$H$6)</f>
        <v/>
      </c>
      <c r="I108" s="177" t="str">
        <f>IF(G104="","",$I$6)</f>
        <v/>
      </c>
      <c r="J108" s="179" t="str">
        <f>IF(G104="","",MAX(J102+J105-J106,$A$6))</f>
        <v/>
      </c>
      <c r="K108" s="50" t="str">
        <f>IF(G104="","",IF(J108=$A$6,$A$6,K102+K105-K106))</f>
        <v/>
      </c>
    </row>
    <row r="109" spans="1:16" ht="13.8" thickBot="1" x14ac:dyDescent="0.3"/>
    <row r="110" spans="1:16" ht="15" thickBot="1" x14ac:dyDescent="0.35">
      <c r="A110" s="59" t="str">
        <f>CONCATENATE("доп.соглашение №",RIGHT(A104,LEN(A104)-16)+1)</f>
        <v>доп.соглашение №18</v>
      </c>
      <c r="B110" s="60"/>
      <c r="C110" s="60"/>
      <c r="D110" s="60" t="s">
        <v>1834</v>
      </c>
      <c r="E110" s="60"/>
      <c r="F110" s="60"/>
      <c r="G110" s="304"/>
      <c r="H110" s="60"/>
      <c r="I110" s="60" t="s">
        <v>1835</v>
      </c>
      <c r="J110" s="180" t="s">
        <v>5</v>
      </c>
      <c r="K110" s="62" t="s">
        <v>2176</v>
      </c>
      <c r="L110" s="180" t="str">
        <f>IF(G110="","",IF(G111&lt;0,"возврат","доплата"))</f>
        <v/>
      </c>
      <c r="M110" s="62" t="str">
        <f>IF(G110="","",IF(G111&lt;0,"возврат + скидка","доплата + скидка"))</f>
        <v/>
      </c>
    </row>
    <row r="111" spans="1:16" ht="14.4" x14ac:dyDescent="0.3">
      <c r="A111" s="63" t="s">
        <v>1836</v>
      </c>
      <c r="B111" s="64"/>
      <c r="C111" s="65" t="str">
        <f>IF(G110="","",IF(B111=0,0,(D111/B111/12)))</f>
        <v/>
      </c>
      <c r="D111" s="66"/>
      <c r="E111" s="356" t="str">
        <f>IF(E114="ГФЗП больше СС","укажите заявленную Страховую сумму",IF(G110="","",IF(D111+D112=0,0,E114-E108)))</f>
        <v/>
      </c>
      <c r="F111" s="66"/>
      <c r="G111" s="358" t="str">
        <f>IF(G110="","",ROUND(IF(D111+D112=0,0,G114-G108),2))</f>
        <v/>
      </c>
      <c r="H111" s="360" t="str">
        <f>IF(G110="","",$H$6)</f>
        <v/>
      </c>
      <c r="I111" s="209" t="str">
        <f>IF(G110="","",$B$4-G110+1)</f>
        <v/>
      </c>
      <c r="J111" s="237" t="str">
        <f>IF(G110="","",IF(I108=0,(F111*H111/($B$4-$B$3+1)*I111),(F111*H111*I108)/($B$4-$B$3+1)*I111))</f>
        <v/>
      </c>
      <c r="K111" s="240" t="str">
        <f>IF(G110="","",IF(AND($I$6=0,J114&gt;$A$6),J111*(1-tpt!$C$32),J111))</f>
        <v/>
      </c>
      <c r="L111" s="362" t="str">
        <f>IF(G110="","",IF(OR(J114&lt;$A$6,G111&lt;0),0,J111+J112))</f>
        <v/>
      </c>
      <c r="M111" s="364" t="str">
        <f>IF(G110="","",IF(OR(J114&lt;$A$6,G111&lt;0),0,K111+K112))</f>
        <v/>
      </c>
      <c r="P111" s="171"/>
    </row>
    <row r="112" spans="1:16" ht="15" thickBot="1" x14ac:dyDescent="0.35">
      <c r="A112" s="63" t="s">
        <v>1837</v>
      </c>
      <c r="B112" s="67"/>
      <c r="C112" s="56" t="str">
        <f>IF(G110="","",IF(B112=0,0,(D112/B112/12)))</f>
        <v/>
      </c>
      <c r="D112" s="57"/>
      <c r="E112" s="357"/>
      <c r="F112" s="57"/>
      <c r="G112" s="359"/>
      <c r="H112" s="361"/>
      <c r="I112" s="210" t="str">
        <f>IF(G110="","",$B$4-G110)</f>
        <v/>
      </c>
      <c r="J112" s="238" t="str">
        <f>IF(G110="","",IF(I108=0,(F112*H111/($B$4-$B$3+1)*I112),(F112*H111*I108)/($B$4-$B$3+1)*I112))</f>
        <v/>
      </c>
      <c r="K112" s="211" t="str">
        <f>IF(G110="","",IF(AND($I$6=0,J114&gt;$A$6),J112*(1-tpt!$C$32),J112))</f>
        <v/>
      </c>
      <c r="L112" s="363"/>
      <c r="M112" s="365"/>
      <c r="P112" s="171"/>
    </row>
    <row r="113" spans="1:16" ht="14.4" x14ac:dyDescent="0.3">
      <c r="A113" s="68"/>
      <c r="C113" s="69"/>
      <c r="D113" s="69"/>
      <c r="E113" s="69"/>
      <c r="F113" s="69"/>
      <c r="J113" s="178"/>
      <c r="K113" s="70"/>
    </row>
    <row r="114" spans="1:16" ht="15" thickBot="1" x14ac:dyDescent="0.35">
      <c r="A114" s="71" t="s">
        <v>1838</v>
      </c>
      <c r="B114" s="74" t="str">
        <f>IF(G110="","",B108+B111-B112)</f>
        <v/>
      </c>
      <c r="C114" s="56" t="str">
        <f>IF(G110="","",IF(B114=0,0,(D114/B114/12)))</f>
        <v/>
      </c>
      <c r="D114" s="56" t="str">
        <f>IF(G110="","",IF((D108+D111-D112)&lt;0,"ошибка, СС в минус",(D108+D111-D112)))</f>
        <v/>
      </c>
      <c r="E114" s="56" t="str">
        <f>IF(G110="","",$A$6*B114*120)</f>
        <v/>
      </c>
      <c r="F114" s="56" t="str">
        <f>IF(G110="","",IF(D114&lt;0,"ошибка, СС в минус",IF(F108=0,0,IF(F111+F112&lt;&gt;0,F108+F111-F112,IF(D114&lt;=F108,(F108+D111-D112),IF(D108&lt;F108,D108,F108)+D111-D112)))))</f>
        <v/>
      </c>
      <c r="G114" s="56" t="str">
        <f>IF(G110="","",IF((J108+J111-J112)&lt;$A$6,F114*$A$6/(J108+J111-J112),F114))</f>
        <v/>
      </c>
      <c r="H114" s="58" t="str">
        <f>IF(G110="","",$H$6)</f>
        <v/>
      </c>
      <c r="I114" s="177" t="str">
        <f>IF(G110="","",$I$6)</f>
        <v/>
      </c>
      <c r="J114" s="179" t="str">
        <f>IF(G110="","",MAX(J108+J111-J112,$A$6))</f>
        <v/>
      </c>
      <c r="K114" s="50" t="str">
        <f>IF(G110="","",IF(J114=$A$6,$A$6,K108+K111-K112))</f>
        <v/>
      </c>
    </row>
    <row r="115" spans="1:16" ht="13.8" thickBot="1" x14ac:dyDescent="0.3"/>
    <row r="116" spans="1:16" ht="15" thickBot="1" x14ac:dyDescent="0.35">
      <c r="A116" s="59" t="str">
        <f>CONCATENATE("доп.соглашение №",RIGHT(A110,LEN(A110)-16)+1)</f>
        <v>доп.соглашение №19</v>
      </c>
      <c r="B116" s="60"/>
      <c r="C116" s="60"/>
      <c r="D116" s="60" t="s">
        <v>1834</v>
      </c>
      <c r="E116" s="60"/>
      <c r="F116" s="60"/>
      <c r="G116" s="304"/>
      <c r="H116" s="60"/>
      <c r="I116" s="60" t="s">
        <v>1835</v>
      </c>
      <c r="J116" s="180" t="s">
        <v>5</v>
      </c>
      <c r="K116" s="62" t="s">
        <v>2176</v>
      </c>
      <c r="L116" s="180" t="str">
        <f>IF(G116="","",IF(G117&lt;0,"возврат","доплата"))</f>
        <v/>
      </c>
      <c r="M116" s="62" t="str">
        <f>IF(G116="","",IF(G117&lt;0,"возврат + скидка","доплата + скидка"))</f>
        <v/>
      </c>
    </row>
    <row r="117" spans="1:16" ht="14.4" x14ac:dyDescent="0.3">
      <c r="A117" s="63" t="s">
        <v>1836</v>
      </c>
      <c r="B117" s="64"/>
      <c r="C117" s="65" t="str">
        <f>IF(G116="","",IF(B117=0,0,(D117/B117/12)))</f>
        <v/>
      </c>
      <c r="D117" s="66"/>
      <c r="E117" s="356" t="str">
        <f>IF(E120="ГФЗП больше СС","укажите заявленную Страховую сумму",IF(G116="","",IF(D117+D118=0,0,E120-E114)))</f>
        <v/>
      </c>
      <c r="F117" s="66"/>
      <c r="G117" s="358" t="str">
        <f>IF(G116="","",ROUND(IF(D117+D118=0,0,G120-G114),2))</f>
        <v/>
      </c>
      <c r="H117" s="360" t="str">
        <f>IF(G116="","",$H$6)</f>
        <v/>
      </c>
      <c r="I117" s="209" t="str">
        <f>IF(G116="","",$B$4-G116+1)</f>
        <v/>
      </c>
      <c r="J117" s="237" t="str">
        <f>IF(G116="","",IF(I114=0,(F117*H117/($B$4-$B$3+1)*I117),(F117*H117*I114)/($B$4-$B$3+1)*I117))</f>
        <v/>
      </c>
      <c r="K117" s="240" t="str">
        <f>IF(G116="","",IF(AND($I$6=0,J120&gt;$A$6),J117*(1-tpt!$C$32),J117))</f>
        <v/>
      </c>
      <c r="L117" s="362" t="str">
        <f>IF(G116="","",IF(OR(J120&lt;$A$6,G117&lt;0),0,J117+J118))</f>
        <v/>
      </c>
      <c r="M117" s="364" t="str">
        <f>IF(G116="","",IF(OR(J120&lt;$A$6,G117&lt;0),0,K117+K118))</f>
        <v/>
      </c>
      <c r="P117" s="171"/>
    </row>
    <row r="118" spans="1:16" ht="15" thickBot="1" x14ac:dyDescent="0.35">
      <c r="A118" s="63" t="s">
        <v>1837</v>
      </c>
      <c r="B118" s="67"/>
      <c r="C118" s="56" t="str">
        <f>IF(G116="","",IF(B118=0,0,(D118/B118/12)))</f>
        <v/>
      </c>
      <c r="D118" s="57"/>
      <c r="E118" s="357"/>
      <c r="F118" s="57"/>
      <c r="G118" s="359"/>
      <c r="H118" s="361"/>
      <c r="I118" s="210" t="str">
        <f>IF(G116="","",$B$4-G116)</f>
        <v/>
      </c>
      <c r="J118" s="238" t="str">
        <f>IF(G116="","",IF(I114=0,(F118*H117/($B$4-$B$3+1)*I118),(F118*H117*I114)/($B$4-$B$3+1)*I118))</f>
        <v/>
      </c>
      <c r="K118" s="211" t="str">
        <f>IF(G116="","",IF(AND($I$6=0,J120&gt;$A$6),J118*(1-tpt!$C$32),J118))</f>
        <v/>
      </c>
      <c r="L118" s="363"/>
      <c r="M118" s="365"/>
      <c r="P118" s="171"/>
    </row>
    <row r="119" spans="1:16" ht="14.4" x14ac:dyDescent="0.3">
      <c r="A119" s="68"/>
      <c r="C119" s="69"/>
      <c r="D119" s="69"/>
      <c r="E119" s="69"/>
      <c r="F119" s="69"/>
      <c r="J119" s="178"/>
      <c r="K119" s="70"/>
    </row>
    <row r="120" spans="1:16" ht="15" thickBot="1" x14ac:dyDescent="0.35">
      <c r="A120" s="71" t="s">
        <v>1838</v>
      </c>
      <c r="B120" s="74" t="str">
        <f>IF(G116="","",B114+B117-B118)</f>
        <v/>
      </c>
      <c r="C120" s="56" t="str">
        <f>IF(G116="","",IF(B120=0,0,(D120/B120/12)))</f>
        <v/>
      </c>
      <c r="D120" s="56" t="str">
        <f>IF(G116="","",IF((D114+D117-D118)&lt;0,"ошибка, СС в минус",(D114+D117-D118)))</f>
        <v/>
      </c>
      <c r="E120" s="56" t="str">
        <f>IF(G116="","",$A$6*B120*120)</f>
        <v/>
      </c>
      <c r="F120" s="56" t="str">
        <f>IF(G116="","",IF(D120&lt;0,"ошибка, СС в минус",IF(F114=0,0,IF(F117+F118&lt;&gt;0,F114+F117-F118,IF(D120&lt;=F114,(F114+D117-D118),IF(D114&lt;F114,D114,F114)+D117-D118)))))</f>
        <v/>
      </c>
      <c r="G120" s="56" t="str">
        <f>IF(G116="","",IF((J114+J117-J118)&lt;$A$6,F120*$A$6/(J114+J117-J118),F120))</f>
        <v/>
      </c>
      <c r="H120" s="58" t="str">
        <f>IF(G116="","",$H$6)</f>
        <v/>
      </c>
      <c r="I120" s="177" t="str">
        <f>IF(G116="","",$I$6)</f>
        <v/>
      </c>
      <c r="J120" s="179" t="str">
        <f>IF(G116="","",MAX(J114+J117-J118,$A$6))</f>
        <v/>
      </c>
      <c r="K120" s="50" t="str">
        <f>IF(G116="","",IF(J120=$A$6,$A$6,K114+K117-K118))</f>
        <v/>
      </c>
    </row>
    <row r="121" spans="1:16" ht="13.8" thickBot="1" x14ac:dyDescent="0.3"/>
    <row r="122" spans="1:16" ht="15" thickBot="1" x14ac:dyDescent="0.35">
      <c r="A122" s="59" t="str">
        <f>CONCATENATE("доп.соглашение №",RIGHT(A116,LEN(A116)-16)+1)</f>
        <v>доп.соглашение №20</v>
      </c>
      <c r="B122" s="60"/>
      <c r="C122" s="60"/>
      <c r="D122" s="60" t="s">
        <v>1834</v>
      </c>
      <c r="E122" s="60"/>
      <c r="F122" s="60"/>
      <c r="G122" s="61"/>
      <c r="H122" s="60"/>
      <c r="I122" s="60" t="s">
        <v>1835</v>
      </c>
      <c r="J122" s="180" t="s">
        <v>5</v>
      </c>
      <c r="K122" s="62" t="s">
        <v>2176</v>
      </c>
      <c r="L122" s="180" t="str">
        <f>IF(G122="","",IF(G123&lt;0,"возврат","доплата"))</f>
        <v/>
      </c>
      <c r="M122" s="62" t="str">
        <f>IF(G122="","",IF(G123&lt;0,"возврат + скидка","доплата + скидка"))</f>
        <v/>
      </c>
    </row>
    <row r="123" spans="1:16" ht="14.4" x14ac:dyDescent="0.3">
      <c r="A123" s="63" t="s">
        <v>1836</v>
      </c>
      <c r="B123" s="64"/>
      <c r="C123" s="65" t="str">
        <f>IF(G122="","",IF(B123=0,0,(D123/B123/12)))</f>
        <v/>
      </c>
      <c r="D123" s="66"/>
      <c r="E123" s="356" t="str">
        <f>IF(E126="ГФЗП больше СС","укажите заявленную Страховую сумму",IF(G122="","",IF(D123+D124=0,0,E126-E120)))</f>
        <v/>
      </c>
      <c r="F123" s="66"/>
      <c r="G123" s="358" t="str">
        <f>IF(G122="","",ROUND(IF(D123+D124=0,0,G126-G120),2))</f>
        <v/>
      </c>
      <c r="H123" s="360" t="str">
        <f>IF(G122="","",$H$6)</f>
        <v/>
      </c>
      <c r="I123" s="209" t="str">
        <f>IF(G122="","",$B$4-G122+1)</f>
        <v/>
      </c>
      <c r="J123" s="237" t="str">
        <f>IF(G122="","",IF(I120=0,(F123*H123/($B$4-$B$3+1)*I123),(F123*H123*I120)/($B$4-$B$3+1)*I123))</f>
        <v/>
      </c>
      <c r="K123" s="240" t="str">
        <f>IF(G122="","",IF(AND($I$6=0,J126&gt;$A$6),J123*(1-tpt!$C$32),J123))</f>
        <v/>
      </c>
      <c r="L123" s="362" t="str">
        <f>IF(G122="","",IF(OR(J126&lt;$A$6,G123&lt;0),0,J123+J124))</f>
        <v/>
      </c>
      <c r="M123" s="364" t="str">
        <f>IF(G122="","",IF(OR(J126&lt;$A$6,G123&lt;0),0,K123+K124))</f>
        <v/>
      </c>
      <c r="P123" s="171"/>
    </row>
    <row r="124" spans="1:16" ht="15" thickBot="1" x14ac:dyDescent="0.35">
      <c r="A124" s="63" t="s">
        <v>1837</v>
      </c>
      <c r="B124" s="67"/>
      <c r="C124" s="56" t="str">
        <f>IF(G122="","",IF(B124=0,0,(D124/B124/12)))</f>
        <v/>
      </c>
      <c r="D124" s="57"/>
      <c r="E124" s="357"/>
      <c r="F124" s="57"/>
      <c r="G124" s="359"/>
      <c r="H124" s="361"/>
      <c r="I124" s="210" t="str">
        <f>IF(G122="","",$B$4-G122)</f>
        <v/>
      </c>
      <c r="J124" s="238" t="str">
        <f>IF(G122="","",IF(I120=0,(F124*H123/($B$4-$B$3+1)*I124),(F124*H123*I120)/($B$4-$B$3+1)*I124))</f>
        <v/>
      </c>
      <c r="K124" s="211" t="str">
        <f>IF(G122="","",IF(AND($I$6=0,J126&gt;$A$6),J124*(1-tpt!$C$32),J124))</f>
        <v/>
      </c>
      <c r="L124" s="363"/>
      <c r="M124" s="365"/>
      <c r="P124" s="171"/>
    </row>
    <row r="125" spans="1:16" ht="14.4" x14ac:dyDescent="0.3">
      <c r="A125" s="68"/>
      <c r="C125" s="69"/>
      <c r="D125" s="69"/>
      <c r="E125" s="69"/>
      <c r="F125" s="69"/>
      <c r="J125" s="178"/>
      <c r="K125" s="70"/>
    </row>
    <row r="126" spans="1:16" ht="15" thickBot="1" x14ac:dyDescent="0.35">
      <c r="A126" s="71" t="s">
        <v>1838</v>
      </c>
      <c r="B126" s="74" t="str">
        <f>IF(G122="","",B120+B123-B124)</f>
        <v/>
      </c>
      <c r="C126" s="56" t="str">
        <f>IF(G122="","",IF(B126=0,0,(D126/B126/12)))</f>
        <v/>
      </c>
      <c r="D126" s="56" t="str">
        <f>IF(G122="","",IF((D120+D123-D124)&lt;0,"ошибка, СС в минус",(D120+D123-D124)))</f>
        <v/>
      </c>
      <c r="E126" s="56" t="str">
        <f>IF(G122="","",$A$6*B126*120)</f>
        <v/>
      </c>
      <c r="F126" s="56" t="str">
        <f>IF(G122="","",IF(D126&lt;0,"ошибка, СС в минус",IF(F120=0,0,IF(F123+F124&lt;&gt;0,F120+F123-F124,IF(D126&lt;=F120,(F120+D123-D124),IF(D120&lt;F120,D120,F120)+D123-D124)))))</f>
        <v/>
      </c>
      <c r="G126" s="56" t="str">
        <f>IF(G122="","",IF((J120+J123-J124)&lt;$A$6,F126*$A$6/(J120+J123-J124),F126))</f>
        <v/>
      </c>
      <c r="H126" s="58" t="str">
        <f>IF(G122="","",$H$6)</f>
        <v/>
      </c>
      <c r="I126" s="177" t="str">
        <f>IF(G122="","",$I$6)</f>
        <v/>
      </c>
      <c r="J126" s="179" t="str">
        <f>IF(G122="","",MAX(J120+J123-J124,$A$6))</f>
        <v/>
      </c>
      <c r="K126" s="50" t="str">
        <f>IF(G122="","",IF(J126=$A$6,$A$6,K120+K123-K124))</f>
        <v/>
      </c>
    </row>
    <row r="127" spans="1:16" ht="13.8" thickBot="1" x14ac:dyDescent="0.3"/>
    <row r="128" spans="1:16" ht="15" thickBot="1" x14ac:dyDescent="0.35">
      <c r="A128" s="59" t="str">
        <f>CONCATENATE("доп.соглашение №",RIGHT(A122,LEN(A122)-16)+1)</f>
        <v>доп.соглашение №21</v>
      </c>
      <c r="B128" s="60"/>
      <c r="C128" s="60"/>
      <c r="D128" s="60" t="s">
        <v>1834</v>
      </c>
      <c r="E128" s="60"/>
      <c r="F128" s="60"/>
      <c r="G128" s="304"/>
      <c r="H128" s="60"/>
      <c r="I128" s="60" t="s">
        <v>1835</v>
      </c>
      <c r="J128" s="180" t="s">
        <v>5</v>
      </c>
      <c r="K128" s="62" t="s">
        <v>2176</v>
      </c>
      <c r="L128" s="180" t="str">
        <f>IF(G128="","",IF(G129&lt;0,"возврат","доплата"))</f>
        <v/>
      </c>
      <c r="M128" s="62" t="str">
        <f>IF(G128="","",IF(G129&lt;0,"возврат + скидка","доплата + скидка"))</f>
        <v/>
      </c>
    </row>
    <row r="129" spans="1:16" ht="14.4" x14ac:dyDescent="0.3">
      <c r="A129" s="63" t="s">
        <v>1836</v>
      </c>
      <c r="B129" s="64"/>
      <c r="C129" s="65" t="str">
        <f>IF(G128="","",IF(B129=0,0,(D129/B129/12)))</f>
        <v/>
      </c>
      <c r="D129" s="66"/>
      <c r="E129" s="356" t="str">
        <f>IF(E132="ГФЗП больше СС","укажите заявленную Страховую сумму",IF(G128="","",IF(D129+D130=0,0,E132-E126)))</f>
        <v/>
      </c>
      <c r="F129" s="66"/>
      <c r="G129" s="358" t="str">
        <f>IF(G128="","",ROUND(IF(D129+D130=0,0,G132-G126),2))</f>
        <v/>
      </c>
      <c r="H129" s="360" t="str">
        <f>IF(G128="","",$H$6)</f>
        <v/>
      </c>
      <c r="I129" s="209" t="str">
        <f>IF(G128="","",$B$4-G128+1)</f>
        <v/>
      </c>
      <c r="J129" s="237" t="str">
        <f>IF(G128="","",IF(I126=0,(F129*H129/($B$4-$B$3+1)*I129),(F129*H129*I126)/($B$4-$B$3+1)*I129))</f>
        <v/>
      </c>
      <c r="K129" s="240" t="str">
        <f>IF(G128="","",IF(AND($I$6=0,J132&gt;$A$6),J129*(1-tpt!$C$32),J129))</f>
        <v/>
      </c>
      <c r="L129" s="362" t="str">
        <f>IF(G128="","",IF(OR(J132&lt;$A$6,G129&lt;0),0,J129+J130))</f>
        <v/>
      </c>
      <c r="M129" s="364" t="str">
        <f>IF(G128="","",IF(OR(J132&lt;$A$6,G129&lt;0),0,K129+K130))</f>
        <v/>
      </c>
      <c r="P129" s="171"/>
    </row>
    <row r="130" spans="1:16" ht="15" thickBot="1" x14ac:dyDescent="0.35">
      <c r="A130" s="63" t="s">
        <v>1837</v>
      </c>
      <c r="B130" s="67"/>
      <c r="C130" s="56" t="str">
        <f>IF(G128="","",IF(B130=0,0,(D130/B130/12)))</f>
        <v/>
      </c>
      <c r="D130" s="57"/>
      <c r="E130" s="357"/>
      <c r="F130" s="57"/>
      <c r="G130" s="359"/>
      <c r="H130" s="361"/>
      <c r="I130" s="210" t="str">
        <f>IF(G128="","",$B$4-G128)</f>
        <v/>
      </c>
      <c r="J130" s="238" t="str">
        <f>IF(G128="","",IF(I126=0,(F130*H129/($B$4-$B$3+1)*I130),(F130*H129*I126)/($B$4-$B$3+1)*I130))</f>
        <v/>
      </c>
      <c r="K130" s="211" t="str">
        <f>IF(G128="","",IF(AND($I$6=0,J132&gt;$A$6),J130*(1-tpt!$C$32),J130))</f>
        <v/>
      </c>
      <c r="L130" s="363"/>
      <c r="M130" s="365"/>
      <c r="P130" s="171"/>
    </row>
    <row r="131" spans="1:16" ht="14.4" x14ac:dyDescent="0.3">
      <c r="A131" s="68"/>
      <c r="C131" s="69"/>
      <c r="D131" s="69"/>
      <c r="E131" s="69"/>
      <c r="F131" s="69"/>
      <c r="J131" s="178"/>
      <c r="K131" s="70"/>
    </row>
    <row r="132" spans="1:16" ht="15" thickBot="1" x14ac:dyDescent="0.35">
      <c r="A132" s="71" t="s">
        <v>1838</v>
      </c>
      <c r="B132" s="74" t="str">
        <f>IF(G128="","",B126+B129-B130)</f>
        <v/>
      </c>
      <c r="C132" s="56" t="str">
        <f>IF(G128="","",IF(B132=0,0,(D132/B132/12)))</f>
        <v/>
      </c>
      <c r="D132" s="56" t="str">
        <f>IF(G128="","",IF((D126+D129-D130)&lt;0,"ошибка, СС в минус",(D126+D129-D130)))</f>
        <v/>
      </c>
      <c r="E132" s="56" t="str">
        <f>IF(G128="","",$A$6*B132*120)</f>
        <v/>
      </c>
      <c r="F132" s="56" t="str">
        <f>IF(G128="","",IF(D132&lt;0,"ошибка, СС в минус",IF(F126=0,0,IF(F129+F130&lt;&gt;0,F126+F129-F130,IF(D132&lt;=F126,(F126+D129-D130),IF(D126&lt;F126,D126,F126)+D129-D130)))))</f>
        <v/>
      </c>
      <c r="G132" s="56" t="str">
        <f>IF(G128="","",IF((J126+J129-J130)&lt;$A$6,F132*$A$6/(J126+J129-J130),F132))</f>
        <v/>
      </c>
      <c r="H132" s="58" t="str">
        <f>IF(G128="","",$H$6)</f>
        <v/>
      </c>
      <c r="I132" s="177" t="str">
        <f>IF(G128="","",$I$6)</f>
        <v/>
      </c>
      <c r="J132" s="179" t="str">
        <f>IF(G128="","",MAX(J126+J129-J130,$A$6))</f>
        <v/>
      </c>
      <c r="K132" s="50" t="str">
        <f>IF(G128="","",IF(J132=$A$6,$A$6,K126+K129-K130))</f>
        <v/>
      </c>
    </row>
    <row r="133" spans="1:16" ht="13.8" thickBot="1" x14ac:dyDescent="0.3"/>
    <row r="134" spans="1:16" ht="15" thickBot="1" x14ac:dyDescent="0.35">
      <c r="A134" s="59" t="str">
        <f>CONCATENATE("доп.соглашение №",RIGHT(A128,LEN(A128)-16)+1)</f>
        <v>доп.соглашение №22</v>
      </c>
      <c r="B134" s="60"/>
      <c r="C134" s="60"/>
      <c r="D134" s="60" t="s">
        <v>1834</v>
      </c>
      <c r="E134" s="60"/>
      <c r="F134" s="60"/>
      <c r="G134" s="304"/>
      <c r="H134" s="60"/>
      <c r="I134" s="60" t="s">
        <v>1835</v>
      </c>
      <c r="J134" s="180" t="s">
        <v>5</v>
      </c>
      <c r="K134" s="62" t="s">
        <v>2176</v>
      </c>
      <c r="L134" s="180" t="str">
        <f>IF(G134="","",IF(G135&lt;0,"возврат","доплата"))</f>
        <v/>
      </c>
      <c r="M134" s="62" t="str">
        <f>IF(G134="","",IF(G135&lt;0,"возврат + скидка","доплата + скидка"))</f>
        <v/>
      </c>
    </row>
    <row r="135" spans="1:16" ht="14.4" x14ac:dyDescent="0.3">
      <c r="A135" s="63" t="s">
        <v>1836</v>
      </c>
      <c r="B135" s="64"/>
      <c r="C135" s="65" t="str">
        <f>IF(G134="","",IF(B135=0,0,(D135/B135/12)))</f>
        <v/>
      </c>
      <c r="D135" s="66"/>
      <c r="E135" s="356" t="str">
        <f>IF(E138="ГФЗП больше СС","укажите заявленную Страховую сумму",IF(G134="","",IF(D135+D136=0,0,E138-E132)))</f>
        <v/>
      </c>
      <c r="F135" s="66"/>
      <c r="G135" s="358" t="str">
        <f>IF(G134="","",ROUND(IF(D135+D136=0,0,G138-G132),2))</f>
        <v/>
      </c>
      <c r="H135" s="360" t="str">
        <f>IF(G134="","",$H$6)</f>
        <v/>
      </c>
      <c r="I135" s="209" t="str">
        <f>IF(G134="","",$B$4-G134+1)</f>
        <v/>
      </c>
      <c r="J135" s="237" t="str">
        <f>IF(G134="","",IF(I132=0,(F135*H135/($B$4-$B$3+1)*I135),(F135*H135*I132)/($B$4-$B$3+1)*I135))</f>
        <v/>
      </c>
      <c r="K135" s="240" t="str">
        <f>IF(G134="","",IF(AND($I$6=0,J138&gt;$A$6),J135*(1-tpt!$C$32),J135))</f>
        <v/>
      </c>
      <c r="L135" s="362" t="str">
        <f>IF(G134="","",IF(OR(J138&lt;$A$6,G135&lt;0),0,J135+J136))</f>
        <v/>
      </c>
      <c r="M135" s="364" t="str">
        <f>IF(G134="","",IF(OR(J138&lt;$A$6,G135&lt;0),0,K135+K136))</f>
        <v/>
      </c>
      <c r="P135" s="171"/>
    </row>
    <row r="136" spans="1:16" ht="15" thickBot="1" x14ac:dyDescent="0.35">
      <c r="A136" s="63" t="s">
        <v>1837</v>
      </c>
      <c r="B136" s="67"/>
      <c r="C136" s="56" t="str">
        <f>IF(G134="","",IF(B136=0,0,(D136/B136/12)))</f>
        <v/>
      </c>
      <c r="D136" s="57"/>
      <c r="E136" s="357"/>
      <c r="F136" s="57"/>
      <c r="G136" s="359"/>
      <c r="H136" s="361"/>
      <c r="I136" s="210" t="str">
        <f>IF(G134="","",$B$4-G134)</f>
        <v/>
      </c>
      <c r="J136" s="238" t="str">
        <f>IF(G134="","",IF(I132=0,(F136*H135/($B$4-$B$3+1)*I136),(F136*H135*I132)/($B$4-$B$3+1)*I136))</f>
        <v/>
      </c>
      <c r="K136" s="211" t="str">
        <f>IF(G134="","",IF(AND($I$6=0,J138&gt;$A$6),J136*(1-tpt!$C$32),J136))</f>
        <v/>
      </c>
      <c r="L136" s="363"/>
      <c r="M136" s="365"/>
      <c r="P136" s="171"/>
    </row>
    <row r="137" spans="1:16" ht="14.4" x14ac:dyDescent="0.3">
      <c r="A137" s="68"/>
      <c r="C137" s="69"/>
      <c r="D137" s="69"/>
      <c r="E137" s="69"/>
      <c r="F137" s="69"/>
      <c r="J137" s="178"/>
      <c r="K137" s="70"/>
    </row>
    <row r="138" spans="1:16" ht="15" thickBot="1" x14ac:dyDescent="0.35">
      <c r="A138" s="71" t="s">
        <v>1838</v>
      </c>
      <c r="B138" s="74" t="str">
        <f>IF(G134="","",B132+B135-B136)</f>
        <v/>
      </c>
      <c r="C138" s="56" t="str">
        <f>IF(G134="","",IF(B138=0,0,(D138/B138/12)))</f>
        <v/>
      </c>
      <c r="D138" s="56" t="str">
        <f>IF(G134="","",IF((D132+D135-D136)&lt;0,"ошибка, СС в минус",(D132+D135-D136)))</f>
        <v/>
      </c>
      <c r="E138" s="56" t="str">
        <f>IF(G134="","",$A$6*B138*120)</f>
        <v/>
      </c>
      <c r="F138" s="56" t="str">
        <f>IF(G134="","",IF(D138&lt;0,"ошибка, СС в минус",IF(F132=0,0,IF(F135+F136&lt;&gt;0,F132+F135-F136,IF(D138&lt;=F132,(F132+D135-D136),IF(D132&lt;F132,D132,F132)+D135-D136)))))</f>
        <v/>
      </c>
      <c r="G138" s="56" t="str">
        <f>IF(G134="","",IF((J132+J135-J136)&lt;$A$6,F138*$A$6/(J132+J135-J136),F138))</f>
        <v/>
      </c>
      <c r="H138" s="58" t="str">
        <f>IF(G134="","",$H$6)</f>
        <v/>
      </c>
      <c r="I138" s="177" t="str">
        <f>IF(G134="","",$I$6)</f>
        <v/>
      </c>
      <c r="J138" s="179" t="str">
        <f>IF(G134="","",MAX(J132+J135-J136,$A$6))</f>
        <v/>
      </c>
      <c r="K138" s="50" t="str">
        <f>IF(G134="","",IF(J138=$A$6,$A$6,K132+K135-K136))</f>
        <v/>
      </c>
    </row>
    <row r="139" spans="1:16" ht="13.8" thickBot="1" x14ac:dyDescent="0.3"/>
    <row r="140" spans="1:16" ht="15" thickBot="1" x14ac:dyDescent="0.35">
      <c r="A140" s="59" t="str">
        <f>CONCATENATE("доп.соглашение №",RIGHT(A134,LEN(A134)-16)+1)</f>
        <v>доп.соглашение №23</v>
      </c>
      <c r="B140" s="60"/>
      <c r="C140" s="60"/>
      <c r="D140" s="60" t="s">
        <v>1834</v>
      </c>
      <c r="E140" s="60"/>
      <c r="F140" s="60"/>
      <c r="G140" s="304"/>
      <c r="H140" s="60"/>
      <c r="I140" s="60" t="s">
        <v>1835</v>
      </c>
      <c r="J140" s="180" t="s">
        <v>5</v>
      </c>
      <c r="K140" s="62" t="s">
        <v>2176</v>
      </c>
      <c r="L140" s="180" t="str">
        <f>IF(G140="","",IF(G141&lt;0,"возврат","доплата"))</f>
        <v/>
      </c>
      <c r="M140" s="62" t="str">
        <f>IF(G140="","",IF(G141&lt;0,"возврат + скидка","доплата + скидка"))</f>
        <v/>
      </c>
    </row>
    <row r="141" spans="1:16" ht="14.4" x14ac:dyDescent="0.3">
      <c r="A141" s="63" t="s">
        <v>1836</v>
      </c>
      <c r="B141" s="64"/>
      <c r="C141" s="65" t="str">
        <f>IF(G140="","",IF(B141=0,0,(D141/B141/12)))</f>
        <v/>
      </c>
      <c r="D141" s="66"/>
      <c r="E141" s="356" t="str">
        <f>IF(E144="ГФЗП больше СС","укажите заявленную Страховую сумму",IF(G140="","",IF(D141+D142=0,0,E144-E138)))</f>
        <v/>
      </c>
      <c r="F141" s="66"/>
      <c r="G141" s="358" t="str">
        <f>IF(G140="","",ROUND(IF(D141+D142=0,0,G144-G138),2))</f>
        <v/>
      </c>
      <c r="H141" s="360" t="str">
        <f>IF(G140="","",$H$6)</f>
        <v/>
      </c>
      <c r="I141" s="209" t="str">
        <f>IF(G140="","",$B$4-G140+1)</f>
        <v/>
      </c>
      <c r="J141" s="237" t="str">
        <f>IF(G140="","",IF(I138=0,(F141*H141/($B$4-$B$3+1)*I141),(F141*H141*I138)/($B$4-$B$3+1)*I141))</f>
        <v/>
      </c>
      <c r="K141" s="240" t="str">
        <f>IF(G140="","",IF(AND($I$6=0,J144&gt;$A$6),J141*(1-tpt!$C$32),J141))</f>
        <v/>
      </c>
      <c r="L141" s="362" t="str">
        <f>IF(G140="","",IF(OR(J144&lt;$A$6,G141&lt;0),0,J141+J142))</f>
        <v/>
      </c>
      <c r="M141" s="364" t="str">
        <f>IF(G140="","",IF(OR(J144&lt;$A$6,G141&lt;0),0,K141+K142))</f>
        <v/>
      </c>
      <c r="P141" s="171"/>
    </row>
    <row r="142" spans="1:16" ht="15" thickBot="1" x14ac:dyDescent="0.35">
      <c r="A142" s="63" t="s">
        <v>1837</v>
      </c>
      <c r="B142" s="67"/>
      <c r="C142" s="56" t="str">
        <f>IF(G140="","",IF(B142=0,0,(D142/B142/12)))</f>
        <v/>
      </c>
      <c r="D142" s="57"/>
      <c r="E142" s="357"/>
      <c r="F142" s="57"/>
      <c r="G142" s="359"/>
      <c r="H142" s="361"/>
      <c r="I142" s="210" t="str">
        <f>IF(G140="","",$B$4-G140)</f>
        <v/>
      </c>
      <c r="J142" s="238" t="str">
        <f>IF(G140="","",IF(I138=0,(F142*H141/($B$4-$B$3+1)*I142),(F142*H141*I138)/($B$4-$B$3+1)*I142))</f>
        <v/>
      </c>
      <c r="K142" s="211" t="str">
        <f>IF(G140="","",IF(AND($I$6=0,J144&gt;$A$6),J142*(1-tpt!$C$32),J142))</f>
        <v/>
      </c>
      <c r="L142" s="363"/>
      <c r="M142" s="365"/>
      <c r="P142" s="171"/>
    </row>
    <row r="143" spans="1:16" ht="14.4" x14ac:dyDescent="0.3">
      <c r="A143" s="68"/>
      <c r="C143" s="69"/>
      <c r="D143" s="69"/>
      <c r="E143" s="69"/>
      <c r="F143" s="69"/>
      <c r="J143" s="178"/>
      <c r="K143" s="70"/>
    </row>
    <row r="144" spans="1:16" ht="15" thickBot="1" x14ac:dyDescent="0.35">
      <c r="A144" s="71" t="s">
        <v>1838</v>
      </c>
      <c r="B144" s="74" t="str">
        <f>IF(G140="","",B138+B141-B142)</f>
        <v/>
      </c>
      <c r="C144" s="56" t="str">
        <f>IF(G140="","",IF(B144=0,0,(D144/B144/12)))</f>
        <v/>
      </c>
      <c r="D144" s="56" t="str">
        <f>IF(G140="","",IF((D138+D141-D142)&lt;0,"ошибка, СС в минус",(D138+D141-D142)))</f>
        <v/>
      </c>
      <c r="E144" s="56" t="str">
        <f>IF(G140="","",$A$6*B144*120)</f>
        <v/>
      </c>
      <c r="F144" s="56" t="str">
        <f>IF(G140="","",IF(D144&lt;0,"ошибка, СС в минус",IF(F138=0,0,IF(F141+F142&lt;&gt;0,F138+F141-F142,IF(D144&lt;=F138,(F138+D141-D142),IF(D138&lt;F138,D138,F138)+D141-D142)))))</f>
        <v/>
      </c>
      <c r="G144" s="56" t="str">
        <f>IF(G140="","",IF((J138+J141-J142)&lt;$A$6,F144*$A$6/(J138+J141-J142),F144))</f>
        <v/>
      </c>
      <c r="H144" s="58" t="str">
        <f>IF(G140="","",$H$6)</f>
        <v/>
      </c>
      <c r="I144" s="177" t="str">
        <f>IF(G140="","",$I$6)</f>
        <v/>
      </c>
      <c r="J144" s="179" t="str">
        <f>IF(G140="","",MAX(J138+J141-J142,$A$6))</f>
        <v/>
      </c>
      <c r="K144" s="50" t="str">
        <f>IF(G140="","",IF(J144=$A$6,$A$6,K138+K141-K142))</f>
        <v/>
      </c>
    </row>
    <row r="145" spans="1:16" ht="13.8" thickBot="1" x14ac:dyDescent="0.3"/>
    <row r="146" spans="1:16" ht="15" thickBot="1" x14ac:dyDescent="0.35">
      <c r="A146" s="59" t="str">
        <f>CONCATENATE("доп.соглашение №",RIGHT(A140,LEN(A140)-16)+1)</f>
        <v>доп.соглашение №24</v>
      </c>
      <c r="B146" s="60"/>
      <c r="C146" s="60"/>
      <c r="D146" s="60" t="s">
        <v>1834</v>
      </c>
      <c r="E146" s="60"/>
      <c r="F146" s="60"/>
      <c r="G146" s="304"/>
      <c r="H146" s="60"/>
      <c r="I146" s="60" t="s">
        <v>1835</v>
      </c>
      <c r="J146" s="180" t="s">
        <v>5</v>
      </c>
      <c r="K146" s="62" t="s">
        <v>2176</v>
      </c>
      <c r="L146" s="180" t="str">
        <f>IF(G146="","",IF(G147&lt;0,"возврат","доплата"))</f>
        <v/>
      </c>
      <c r="M146" s="62" t="str">
        <f>IF(G146="","",IF(G147&lt;0,"возврат + скидка","доплата + скидка"))</f>
        <v/>
      </c>
    </row>
    <row r="147" spans="1:16" ht="14.4" x14ac:dyDescent="0.3">
      <c r="A147" s="63" t="s">
        <v>1836</v>
      </c>
      <c r="B147" s="64"/>
      <c r="C147" s="65" t="str">
        <f>IF(G146="","",IF(B147=0,0,(D147/B147/12)))</f>
        <v/>
      </c>
      <c r="D147" s="66"/>
      <c r="E147" s="356" t="str">
        <f>IF(E150="ГФЗП больше СС","укажите заявленную Страховую сумму",IF(G146="","",IF(D147+D148=0,0,E150-E144)))</f>
        <v/>
      </c>
      <c r="F147" s="66"/>
      <c r="G147" s="358" t="str">
        <f>IF(G146="","",ROUND(IF(D147+D148=0,0,G150-G144),2))</f>
        <v/>
      </c>
      <c r="H147" s="360" t="str">
        <f>IF(G146="","",$H$6)</f>
        <v/>
      </c>
      <c r="I147" s="209" t="str">
        <f>IF(G146="","",$B$4-G146+1)</f>
        <v/>
      </c>
      <c r="J147" s="237" t="str">
        <f>IF(G146="","",IF(I144=0,(F147*H147/($B$4-$B$3+1)*I147),(F147*H147*I144)/($B$4-$B$3+1)*I147))</f>
        <v/>
      </c>
      <c r="K147" s="240" t="str">
        <f>IF(G146="","",IF(AND($I$6=0,J150&gt;$A$6),J147*(1-tpt!$C$32),J147))</f>
        <v/>
      </c>
      <c r="L147" s="362" t="str">
        <f>IF(G146="","",IF(OR(J150&lt;$A$6,G147&lt;0),0,J147+J148))</f>
        <v/>
      </c>
      <c r="M147" s="364" t="str">
        <f>IF(G146="","",IF(OR(J150&lt;$A$6,G147&lt;0),0,K147+K148))</f>
        <v/>
      </c>
      <c r="P147" s="171"/>
    </row>
    <row r="148" spans="1:16" ht="15" thickBot="1" x14ac:dyDescent="0.35">
      <c r="A148" s="63" t="s">
        <v>1837</v>
      </c>
      <c r="B148" s="67"/>
      <c r="C148" s="56" t="str">
        <f>IF(G146="","",IF(B148=0,0,(D148/B148/12)))</f>
        <v/>
      </c>
      <c r="D148" s="57"/>
      <c r="E148" s="357"/>
      <c r="F148" s="57"/>
      <c r="G148" s="359"/>
      <c r="H148" s="361"/>
      <c r="I148" s="210" t="str">
        <f>IF(G146="","",$B$4-G146)</f>
        <v/>
      </c>
      <c r="J148" s="238" t="str">
        <f>IF(G146="","",IF(I144=0,(F148*H147/($B$4-$B$3+1)*I148),(F148*H147*I144)/($B$4-$B$3+1)*I148))</f>
        <v/>
      </c>
      <c r="K148" s="211" t="str">
        <f>IF(G146="","",IF(AND($I$6=0,J150&gt;$A$6),J148*(1-tpt!$C$32),J148))</f>
        <v/>
      </c>
      <c r="L148" s="363"/>
      <c r="M148" s="365"/>
      <c r="P148" s="171"/>
    </row>
    <row r="149" spans="1:16" ht="14.4" x14ac:dyDescent="0.3">
      <c r="A149" s="68"/>
      <c r="C149" s="69"/>
      <c r="D149" s="69"/>
      <c r="E149" s="69"/>
      <c r="F149" s="69"/>
      <c r="J149" s="178"/>
      <c r="K149" s="70"/>
    </row>
    <row r="150" spans="1:16" ht="15" thickBot="1" x14ac:dyDescent="0.35">
      <c r="A150" s="71" t="s">
        <v>1838</v>
      </c>
      <c r="B150" s="74" t="str">
        <f>IF(G146="","",B144+B147-B148)</f>
        <v/>
      </c>
      <c r="C150" s="56" t="str">
        <f>IF(G146="","",IF(B150=0,0,(D150/B150/12)))</f>
        <v/>
      </c>
      <c r="D150" s="56" t="str">
        <f>IF(G146="","",IF((D144+D147-D148)&lt;0,"ошибка, СС в минус",(D144+D147-D148)))</f>
        <v/>
      </c>
      <c r="E150" s="56" t="str">
        <f>IF(G146="","",$A$6*B150*120)</f>
        <v/>
      </c>
      <c r="F150" s="56" t="str">
        <f>IF(G146="","",IF(D150&lt;0,"ошибка, СС в минус",IF(F144=0,0,IF(F147+F148&lt;&gt;0,F144+F147-F148,IF(D150&lt;=F144,(F144+D147-D148),IF(D144&lt;F144,D144,F144)+D147-D148)))))</f>
        <v/>
      </c>
      <c r="G150" s="56" t="str">
        <f>IF(G146="","",IF((J144+J147-J148)&lt;$A$6,F150*$A$6/(J144+J147-J148),F150))</f>
        <v/>
      </c>
      <c r="H150" s="58" t="str">
        <f>IF(G146="","",$H$6)</f>
        <v/>
      </c>
      <c r="I150" s="177" t="str">
        <f>IF(G146="","",$I$6)</f>
        <v/>
      </c>
      <c r="J150" s="179" t="str">
        <f>IF(G146="","",MAX(J144+J147-J148,$A$6))</f>
        <v/>
      </c>
      <c r="K150" s="50" t="str">
        <f>IF(G146="","",IF(J150=$A$6,$A$6,K144+K147-K148))</f>
        <v/>
      </c>
    </row>
    <row r="151" spans="1:16" ht="13.8" thickBot="1" x14ac:dyDescent="0.3"/>
    <row r="152" spans="1:16" ht="15" thickBot="1" x14ac:dyDescent="0.35">
      <c r="A152" s="59" t="str">
        <f>CONCATENATE("доп.соглашение №",RIGHT(A146,LEN(A146)-16)+1)</f>
        <v>доп.соглашение №25</v>
      </c>
      <c r="B152" s="60"/>
      <c r="C152" s="60"/>
      <c r="D152" s="60" t="s">
        <v>1834</v>
      </c>
      <c r="E152" s="60"/>
      <c r="F152" s="60"/>
      <c r="G152" s="304"/>
      <c r="H152" s="60"/>
      <c r="I152" s="60" t="s">
        <v>1835</v>
      </c>
      <c r="J152" s="180" t="s">
        <v>5</v>
      </c>
      <c r="K152" s="62" t="s">
        <v>2176</v>
      </c>
      <c r="L152" s="180" t="str">
        <f>IF(G152="","",IF(G153&lt;0,"возврат","доплата"))</f>
        <v/>
      </c>
      <c r="M152" s="62" t="str">
        <f>IF(G152="","",IF(G153&lt;0,"возврат + скидка","доплата + скидка"))</f>
        <v/>
      </c>
    </row>
    <row r="153" spans="1:16" ht="14.4" x14ac:dyDescent="0.3">
      <c r="A153" s="63" t="s">
        <v>1836</v>
      </c>
      <c r="B153" s="64"/>
      <c r="C153" s="65" t="str">
        <f>IF(G152="","",IF(B153=0,0,(D153/B153/12)))</f>
        <v/>
      </c>
      <c r="D153" s="66"/>
      <c r="E153" s="356" t="str">
        <f>IF(E156="ГФЗП больше СС","укажите заявленную Страховую сумму",IF(G152="","",IF(D153+D154=0,0,E156-E150)))</f>
        <v/>
      </c>
      <c r="F153" s="66"/>
      <c r="G153" s="358" t="str">
        <f>IF(G152="","",ROUND(IF(D153+D154=0,0,G156-G150),2))</f>
        <v/>
      </c>
      <c r="H153" s="360" t="str">
        <f>IF(G152="","",$H$6)</f>
        <v/>
      </c>
      <c r="I153" s="209" t="str">
        <f>IF(G152="","",$B$4-G152+1)</f>
        <v/>
      </c>
      <c r="J153" s="237" t="str">
        <f>IF(G152="","",IF(I150=0,(F153*H153/($B$4-$B$3+1)*I153),(F153*H153*I150)/($B$4-$B$3+1)*I153))</f>
        <v/>
      </c>
      <c r="K153" s="240" t="str">
        <f>IF(G152="","",IF(AND($I$6=0,J156&gt;$A$6),J153*(1-tpt!$C$32),J153))</f>
        <v/>
      </c>
      <c r="L153" s="362" t="str">
        <f>IF(G152="","",IF(OR(J156&lt;$A$6,G153&lt;0),0,J153+J154))</f>
        <v/>
      </c>
      <c r="M153" s="364" t="str">
        <f>IF(G152="","",IF(OR(J156&lt;$A$6,G153&lt;0),0,K153+K154))</f>
        <v/>
      </c>
      <c r="P153" s="171"/>
    </row>
    <row r="154" spans="1:16" ht="15" thickBot="1" x14ac:dyDescent="0.35">
      <c r="A154" s="63" t="s">
        <v>1837</v>
      </c>
      <c r="B154" s="67"/>
      <c r="C154" s="56" t="str">
        <f>IF(G152="","",IF(B154=0,0,(D154/B154/12)))</f>
        <v/>
      </c>
      <c r="D154" s="57"/>
      <c r="E154" s="357"/>
      <c r="F154" s="57"/>
      <c r="G154" s="359"/>
      <c r="H154" s="361"/>
      <c r="I154" s="210" t="str">
        <f>IF(G152="","",$B$4-G152)</f>
        <v/>
      </c>
      <c r="J154" s="238" t="str">
        <f>IF(G152="","",IF(I150=0,(F154*H153/($B$4-$B$3+1)*I154),(F154*H153*I150)/($B$4-$B$3+1)*I154))</f>
        <v/>
      </c>
      <c r="K154" s="211" t="str">
        <f>IF(G152="","",IF(AND($I$6=0,J156&gt;$A$6),J154*(1-tpt!$C$32),J154))</f>
        <v/>
      </c>
      <c r="L154" s="363"/>
      <c r="M154" s="365"/>
      <c r="P154" s="171"/>
    </row>
    <row r="155" spans="1:16" ht="14.4" x14ac:dyDescent="0.3">
      <c r="A155" s="68"/>
      <c r="C155" s="69"/>
      <c r="D155" s="69"/>
      <c r="E155" s="69"/>
      <c r="F155" s="69"/>
      <c r="J155" s="178"/>
      <c r="K155" s="70"/>
    </row>
    <row r="156" spans="1:16" ht="15" thickBot="1" x14ac:dyDescent="0.35">
      <c r="A156" s="71" t="s">
        <v>1838</v>
      </c>
      <c r="B156" s="74" t="str">
        <f>IF(G152="","",B150+B153-B154)</f>
        <v/>
      </c>
      <c r="C156" s="56" t="str">
        <f>IF(G152="","",IF(B156=0,0,(D156/B156/12)))</f>
        <v/>
      </c>
      <c r="D156" s="56" t="str">
        <f>IF(G152="","",IF((D150+D153-D154)&lt;0,"ошибка, СС в минус",(D150+D153-D154)))</f>
        <v/>
      </c>
      <c r="E156" s="56" t="str">
        <f>IF(G152="","",$A$6*B156*120)</f>
        <v/>
      </c>
      <c r="F156" s="56" t="str">
        <f>IF(G152="","",IF(D156&lt;0,"ошибка, СС в минус",IF(F150=0,0,IF(F153+F154&lt;&gt;0,F150+F153-F154,IF(D156&lt;=F150,(F150+D153-D154),IF(D150&lt;F150,D150,F150)+D153-D154)))))</f>
        <v/>
      </c>
      <c r="G156" s="56" t="str">
        <f>IF(G152="","",IF((J150+J153-J154)&lt;$A$6,F156*$A$6/(J150+J153-J154),F156))</f>
        <v/>
      </c>
      <c r="H156" s="58" t="str">
        <f>IF(G152="","",$H$6)</f>
        <v/>
      </c>
      <c r="I156" s="177" t="str">
        <f>IF(G152="","",$I$6)</f>
        <v/>
      </c>
      <c r="J156" s="179" t="str">
        <f>IF(G152="","",MAX(J150+J153-J154,$A$6))</f>
        <v/>
      </c>
      <c r="K156" s="50" t="str">
        <f>IF(G152="","",IF(J156=$A$6,$A$6,K150+K153-K154))</f>
        <v/>
      </c>
    </row>
    <row r="157" spans="1:16" ht="13.8" thickBot="1" x14ac:dyDescent="0.3"/>
    <row r="158" spans="1:16" ht="15" thickBot="1" x14ac:dyDescent="0.35">
      <c r="A158" s="59" t="str">
        <f>CONCATENATE("доп.соглашение №",RIGHT(A152,LEN(A152)-16)+1)</f>
        <v>доп.соглашение №26</v>
      </c>
      <c r="B158" s="60"/>
      <c r="C158" s="60"/>
      <c r="D158" s="60" t="s">
        <v>1834</v>
      </c>
      <c r="E158" s="60"/>
      <c r="F158" s="60"/>
      <c r="G158" s="304"/>
      <c r="H158" s="60"/>
      <c r="I158" s="60" t="s">
        <v>1835</v>
      </c>
      <c r="J158" s="180" t="s">
        <v>5</v>
      </c>
      <c r="K158" s="62" t="s">
        <v>2176</v>
      </c>
      <c r="L158" s="180" t="str">
        <f>IF(G158="","",IF(G159&lt;0,"возврат","доплата"))</f>
        <v/>
      </c>
      <c r="M158" s="62" t="str">
        <f>IF(G158="","",IF(G159&lt;0,"возврат + скидка","доплата + скидка"))</f>
        <v/>
      </c>
    </row>
    <row r="159" spans="1:16" ht="14.4" x14ac:dyDescent="0.3">
      <c r="A159" s="63" t="s">
        <v>1836</v>
      </c>
      <c r="B159" s="64"/>
      <c r="C159" s="65" t="str">
        <f>IF(G158="","",IF(B159=0,0,(D159/B159/12)))</f>
        <v/>
      </c>
      <c r="D159" s="66"/>
      <c r="E159" s="356" t="str">
        <f>IF(E162="ГФЗП больше СС","укажите заявленную Страховую сумму",IF(G158="","",IF(D159+D160=0,0,E162-E156)))</f>
        <v/>
      </c>
      <c r="F159" s="66"/>
      <c r="G159" s="358" t="str">
        <f>IF(G158="","",ROUND(IF(D159+D160=0,0,G162-G156),2))</f>
        <v/>
      </c>
      <c r="H159" s="360" t="str">
        <f>IF(G158="","",$H$6)</f>
        <v/>
      </c>
      <c r="I159" s="209" t="str">
        <f>IF(G158="","",$B$4-G158+1)</f>
        <v/>
      </c>
      <c r="J159" s="237" t="str">
        <f>IF(G158="","",IF(I156=0,(F159*H159/($B$4-$B$3+1)*I159),(F159*H159*I156)/($B$4-$B$3+1)*I159))</f>
        <v/>
      </c>
      <c r="K159" s="240" t="str">
        <f>IF(G158="","",IF(AND($I$6=0,J162&gt;$A$6),J159*(1-tpt!$C$32),J159))</f>
        <v/>
      </c>
      <c r="L159" s="362" t="str">
        <f>IF(G158="","",IF(OR(J162&lt;$A$6,G159&lt;0),0,J159+J160))</f>
        <v/>
      </c>
      <c r="M159" s="364" t="str">
        <f>IF(G158="","",IF(OR(J162&lt;$A$6,G159&lt;0),0,K159+K160))</f>
        <v/>
      </c>
      <c r="P159" s="171"/>
    </row>
    <row r="160" spans="1:16" ht="15" thickBot="1" x14ac:dyDescent="0.35">
      <c r="A160" s="63" t="s">
        <v>1837</v>
      </c>
      <c r="B160" s="67"/>
      <c r="C160" s="56" t="str">
        <f>IF(G158="","",IF(B160=0,0,(D160/B160/12)))</f>
        <v/>
      </c>
      <c r="D160" s="57"/>
      <c r="E160" s="357"/>
      <c r="F160" s="57"/>
      <c r="G160" s="359"/>
      <c r="H160" s="361"/>
      <c r="I160" s="210" t="str">
        <f>IF(G158="","",$B$4-G158)</f>
        <v/>
      </c>
      <c r="J160" s="238" t="str">
        <f>IF(G158="","",IF(I156=0,(F160*H159/($B$4-$B$3+1)*I160),(F160*H159*I156)/($B$4-$B$3+1)*I160))</f>
        <v/>
      </c>
      <c r="K160" s="211" t="str">
        <f>IF(G158="","",IF(AND($I$6=0,J162&gt;$A$6),J160*(1-tpt!$C$32),J160))</f>
        <v/>
      </c>
      <c r="L160" s="363"/>
      <c r="M160" s="365"/>
      <c r="P160" s="171"/>
    </row>
    <row r="161" spans="1:16" ht="14.4" x14ac:dyDescent="0.3">
      <c r="A161" s="68"/>
      <c r="C161" s="69"/>
      <c r="D161" s="69"/>
      <c r="E161" s="69"/>
      <c r="F161" s="69"/>
      <c r="J161" s="178"/>
      <c r="K161" s="70"/>
    </row>
    <row r="162" spans="1:16" ht="15" thickBot="1" x14ac:dyDescent="0.35">
      <c r="A162" s="71" t="s">
        <v>1838</v>
      </c>
      <c r="B162" s="74" t="str">
        <f>IF(G158="","",B156+B159-B160)</f>
        <v/>
      </c>
      <c r="C162" s="56" t="str">
        <f>IF(G158="","",IF(B162=0,0,(D162/B162/12)))</f>
        <v/>
      </c>
      <c r="D162" s="56" t="str">
        <f>IF(G158="","",IF((D156+D159-D160)&lt;0,"ошибка, СС в минус",(D156+D159-D160)))</f>
        <v/>
      </c>
      <c r="E162" s="56" t="str">
        <f>IF(G158="","",$A$6*B162*120)</f>
        <v/>
      </c>
      <c r="F162" s="56" t="str">
        <f>IF(G158="","",IF(D162&lt;0,"ошибка, СС в минус",IF(F156=0,0,IF(F159+F160&lt;&gt;0,F156+F159-F160,IF(D162&lt;=F156,(F156+D159-D160),IF(D156&lt;F156,D156,F156)+D159-D160)))))</f>
        <v/>
      </c>
      <c r="G162" s="56" t="str">
        <f>IF(G158="","",IF((J156+J159-J160)&lt;$A$6,F162*$A$6/(J156+J159-J160),F162))</f>
        <v/>
      </c>
      <c r="H162" s="58" t="str">
        <f>IF(G158="","",$H$6)</f>
        <v/>
      </c>
      <c r="I162" s="177" t="str">
        <f>IF(G158="","",$I$6)</f>
        <v/>
      </c>
      <c r="J162" s="179" t="str">
        <f>IF(G158="","",MAX(J156+J159-J160,$A$6))</f>
        <v/>
      </c>
      <c r="K162" s="50" t="str">
        <f>IF(G158="","",IF(J162=$A$6,$A$6,K156+K159-K160))</f>
        <v/>
      </c>
    </row>
    <row r="163" spans="1:16" ht="13.8" thickBot="1" x14ac:dyDescent="0.3"/>
    <row r="164" spans="1:16" ht="15" thickBot="1" x14ac:dyDescent="0.35">
      <c r="A164" s="59" t="str">
        <f>CONCATENATE("доп.соглашение №",RIGHT(A158,LEN(A158)-16)+1)</f>
        <v>доп.соглашение №27</v>
      </c>
      <c r="B164" s="60"/>
      <c r="C164" s="60"/>
      <c r="D164" s="60" t="s">
        <v>1834</v>
      </c>
      <c r="E164" s="60"/>
      <c r="F164" s="60"/>
      <c r="G164" s="304"/>
      <c r="H164" s="60"/>
      <c r="I164" s="60" t="s">
        <v>1835</v>
      </c>
      <c r="J164" s="180" t="s">
        <v>5</v>
      </c>
      <c r="K164" s="62" t="s">
        <v>2176</v>
      </c>
      <c r="L164" s="180" t="str">
        <f>IF(G164="","",IF(G165&lt;0,"возврат","доплата"))</f>
        <v/>
      </c>
      <c r="M164" s="62" t="str">
        <f>IF(G164="","",IF(G165&lt;0,"возврат + скидка","доплата + скидка"))</f>
        <v/>
      </c>
    </row>
    <row r="165" spans="1:16" ht="14.4" x14ac:dyDescent="0.3">
      <c r="A165" s="63" t="s">
        <v>1836</v>
      </c>
      <c r="B165" s="64"/>
      <c r="C165" s="65" t="str">
        <f>IF(G164="","",IF(B165=0,0,(D165/B165/12)))</f>
        <v/>
      </c>
      <c r="D165" s="66"/>
      <c r="E165" s="356" t="str">
        <f>IF(E168="ГФЗП больше СС","укажите заявленную Страховую сумму",IF(G164="","",IF(D165+D166=0,0,E168-E162)))</f>
        <v/>
      </c>
      <c r="F165" s="66"/>
      <c r="G165" s="358" t="str">
        <f>IF(G164="","",ROUND(IF(D165+D166=0,0,G168-G162),2))</f>
        <v/>
      </c>
      <c r="H165" s="360" t="str">
        <f>IF(G164="","",$H$6)</f>
        <v/>
      </c>
      <c r="I165" s="209" t="str">
        <f>IF(G164="","",$B$4-G164+1)</f>
        <v/>
      </c>
      <c r="J165" s="237" t="str">
        <f>IF(G164="","",IF(I162=0,(F165*H165/($B$4-$B$3+1)*I165),(F165*H165*I162)/($B$4-$B$3+1)*I165))</f>
        <v/>
      </c>
      <c r="K165" s="240" t="str">
        <f>IF(G164="","",IF(AND($I$6=0,J168&gt;$A$6),J165*(1-tpt!$C$32),J165))</f>
        <v/>
      </c>
      <c r="L165" s="362" t="str">
        <f>IF(G164="","",IF(OR(J168&lt;$A$6,G165&lt;0),0,J165+J166))</f>
        <v/>
      </c>
      <c r="M165" s="364" t="str">
        <f>IF(G164="","",IF(OR(J168&lt;$A$6,G165&lt;0),0,K165+K166))</f>
        <v/>
      </c>
      <c r="P165" s="171"/>
    </row>
    <row r="166" spans="1:16" ht="15" thickBot="1" x14ac:dyDescent="0.35">
      <c r="A166" s="63" t="s">
        <v>1837</v>
      </c>
      <c r="B166" s="67"/>
      <c r="C166" s="56" t="str">
        <f>IF(G164="","",IF(B166=0,0,(D166/B166/12)))</f>
        <v/>
      </c>
      <c r="D166" s="57"/>
      <c r="E166" s="357"/>
      <c r="F166" s="57"/>
      <c r="G166" s="359"/>
      <c r="H166" s="361"/>
      <c r="I166" s="210" t="str">
        <f>IF(G164="","",$B$4-G164)</f>
        <v/>
      </c>
      <c r="J166" s="238" t="str">
        <f>IF(G164="","",IF(I162=0,(F166*H165/($B$4-$B$3+1)*I166),(F166*H165*I162)/($B$4-$B$3+1)*I166))</f>
        <v/>
      </c>
      <c r="K166" s="211" t="str">
        <f>IF(G164="","",IF(AND($I$6=0,J168&gt;$A$6),J166*(1-tpt!$C$32),J166))</f>
        <v/>
      </c>
      <c r="L166" s="363"/>
      <c r="M166" s="365"/>
      <c r="P166" s="171"/>
    </row>
    <row r="167" spans="1:16" ht="14.4" x14ac:dyDescent="0.3">
      <c r="A167" s="68"/>
      <c r="C167" s="69"/>
      <c r="D167" s="69"/>
      <c r="E167" s="69"/>
      <c r="F167" s="69"/>
      <c r="J167" s="178"/>
      <c r="K167" s="70"/>
    </row>
    <row r="168" spans="1:16" ht="15" thickBot="1" x14ac:dyDescent="0.35">
      <c r="A168" s="71" t="s">
        <v>1838</v>
      </c>
      <c r="B168" s="74" t="str">
        <f>IF(G164="","",B162+B165-B166)</f>
        <v/>
      </c>
      <c r="C168" s="56" t="str">
        <f>IF(G164="","",IF(B168=0,0,(D168/B168/12)))</f>
        <v/>
      </c>
      <c r="D168" s="56" t="str">
        <f>IF(G164="","",IF((D162+D165-D166)&lt;0,"ошибка, СС в минус",(D162+D165-D166)))</f>
        <v/>
      </c>
      <c r="E168" s="56" t="str">
        <f>IF(G164="","",$A$6*B168*120)</f>
        <v/>
      </c>
      <c r="F168" s="56" t="str">
        <f>IF(G164="","",IF(D168&lt;0,"ошибка, СС в минус",IF(F162=0,0,IF(F165+F166&lt;&gt;0,F162+F165-F166,IF(D168&lt;=F162,(F162+D165-D166),IF(D162&lt;F162,D162,F162)+D165-D166)))))</f>
        <v/>
      </c>
      <c r="G168" s="56" t="str">
        <f>IF(G164="","",IF((J162+J165-J166)&lt;$A$6,F168*$A$6/(J162+J165-J166),F168))</f>
        <v/>
      </c>
      <c r="H168" s="58" t="str">
        <f>IF(G164="","",$H$6)</f>
        <v/>
      </c>
      <c r="I168" s="177" t="str">
        <f>IF(G164="","",$I$6)</f>
        <v/>
      </c>
      <c r="J168" s="179" t="str">
        <f>IF(G164="","",MAX(J162+J165-J166,$A$6))</f>
        <v/>
      </c>
      <c r="K168" s="50" t="str">
        <f>IF(G164="","",IF(J168=$A$6,$A$6,K162+K165-K166))</f>
        <v/>
      </c>
    </row>
    <row r="169" spans="1:16" ht="13.8" thickBot="1" x14ac:dyDescent="0.3"/>
    <row r="170" spans="1:16" ht="15" thickBot="1" x14ac:dyDescent="0.35">
      <c r="A170" s="59" t="str">
        <f>CONCATENATE("доп.соглашение №",RIGHT(A164,LEN(A164)-16)+1)</f>
        <v>доп.соглашение №28</v>
      </c>
      <c r="B170" s="60"/>
      <c r="C170" s="60"/>
      <c r="D170" s="60" t="s">
        <v>1834</v>
      </c>
      <c r="E170" s="60"/>
      <c r="F170" s="60"/>
      <c r="G170" s="304"/>
      <c r="H170" s="60"/>
      <c r="I170" s="60" t="s">
        <v>1835</v>
      </c>
      <c r="J170" s="180" t="s">
        <v>5</v>
      </c>
      <c r="K170" s="62" t="s">
        <v>2176</v>
      </c>
      <c r="L170" s="180" t="str">
        <f>IF(G170="","",IF(G171&lt;0,"возврат","доплата"))</f>
        <v/>
      </c>
      <c r="M170" s="62" t="str">
        <f>IF(G170="","",IF(G171&lt;0,"возврат + скидка","доплата + скидка"))</f>
        <v/>
      </c>
    </row>
    <row r="171" spans="1:16" ht="14.4" x14ac:dyDescent="0.3">
      <c r="A171" s="63" t="s">
        <v>1836</v>
      </c>
      <c r="B171" s="64"/>
      <c r="C171" s="65" t="str">
        <f>IF(G170="","",IF(B171=0,0,(D171/B171/12)))</f>
        <v/>
      </c>
      <c r="D171" s="66"/>
      <c r="E171" s="356" t="str">
        <f>IF(E174="ГФЗП больше СС","укажите заявленную Страховую сумму",IF(G170="","",IF(D171+D172=0,0,E174-E168)))</f>
        <v/>
      </c>
      <c r="F171" s="66"/>
      <c r="G171" s="358" t="str">
        <f>IF(G170="","",ROUND(IF(D171+D172=0,0,G174-G168),2))</f>
        <v/>
      </c>
      <c r="H171" s="360" t="str">
        <f>IF(G170="","",$H$6)</f>
        <v/>
      </c>
      <c r="I171" s="209" t="str">
        <f>IF(G170="","",$B$4-G170+1)</f>
        <v/>
      </c>
      <c r="J171" s="237" t="str">
        <f>IF(G170="","",IF(I168=0,(F171*H171/($B$4-$B$3+1)*I171),(F171*H171*I168)/($B$4-$B$3+1)*I171))</f>
        <v/>
      </c>
      <c r="K171" s="240" t="str">
        <f>IF(G170="","",IF(AND($I$6=0,J174&gt;$A$6),J171*(1-tpt!$C$32),J171))</f>
        <v/>
      </c>
      <c r="L171" s="362" t="str">
        <f>IF(G170="","",IF(OR(J174&lt;$A$6,G171&lt;0),0,J171+J172))</f>
        <v/>
      </c>
      <c r="M171" s="364" t="str">
        <f>IF(G170="","",IF(OR(J174&lt;$A$6,G171&lt;0),0,K171+K172))</f>
        <v/>
      </c>
      <c r="P171" s="171"/>
    </row>
    <row r="172" spans="1:16" ht="15" thickBot="1" x14ac:dyDescent="0.35">
      <c r="A172" s="63" t="s">
        <v>1837</v>
      </c>
      <c r="B172" s="67"/>
      <c r="C172" s="56" t="str">
        <f>IF(G170="","",IF(B172=0,0,(D172/B172/12)))</f>
        <v/>
      </c>
      <c r="D172" s="57"/>
      <c r="E172" s="357"/>
      <c r="F172" s="57"/>
      <c r="G172" s="359"/>
      <c r="H172" s="361"/>
      <c r="I172" s="210" t="str">
        <f>IF(G170="","",$B$4-G170)</f>
        <v/>
      </c>
      <c r="J172" s="238" t="str">
        <f>IF(G170="","",IF(I168=0,(F172*H171/($B$4-$B$3+1)*I172),(F172*H171*I168)/($B$4-$B$3+1)*I172))</f>
        <v/>
      </c>
      <c r="K172" s="211" t="str">
        <f>IF(G170="","",IF(AND($I$6=0,J174&gt;$A$6),J172*(1-tpt!$C$32),J172))</f>
        <v/>
      </c>
      <c r="L172" s="363"/>
      <c r="M172" s="365"/>
      <c r="P172" s="171"/>
    </row>
    <row r="173" spans="1:16" ht="14.4" x14ac:dyDescent="0.3">
      <c r="A173" s="68"/>
      <c r="C173" s="69"/>
      <c r="D173" s="69"/>
      <c r="E173" s="69"/>
      <c r="F173" s="69"/>
      <c r="J173" s="178"/>
      <c r="K173" s="70"/>
    </row>
    <row r="174" spans="1:16" ht="15" thickBot="1" x14ac:dyDescent="0.35">
      <c r="A174" s="71" t="s">
        <v>1838</v>
      </c>
      <c r="B174" s="74" t="str">
        <f>IF(G170="","",B168+B171-B172)</f>
        <v/>
      </c>
      <c r="C174" s="56" t="str">
        <f>IF(G170="","",IF(B174=0,0,(D174/B174/12)))</f>
        <v/>
      </c>
      <c r="D174" s="56" t="str">
        <f>IF(G170="","",IF((D168+D171-D172)&lt;0,"ошибка, СС в минус",(D168+D171-D172)))</f>
        <v/>
      </c>
      <c r="E174" s="56" t="str">
        <f>IF(G170="","",$A$6*B174*120)</f>
        <v/>
      </c>
      <c r="F174" s="56" t="str">
        <f>IF(G170="","",IF(D174&lt;0,"ошибка, СС в минус",IF(F168=0,0,IF(F171+F172&lt;&gt;0,F168+F171-F172,IF(D174&lt;=F168,(F168+D171-D172),IF(D168&lt;F168,D168,F168)+D171-D172)))))</f>
        <v/>
      </c>
      <c r="G174" s="56" t="str">
        <f>IF(G170="","",IF((J168+J171-J172)&lt;$A$6,F174*$A$6/(J168+J171-J172),F174))</f>
        <v/>
      </c>
      <c r="H174" s="58" t="str">
        <f>IF(G170="","",$H$6)</f>
        <v/>
      </c>
      <c r="I174" s="177" t="str">
        <f>IF(G170="","",$I$6)</f>
        <v/>
      </c>
      <c r="J174" s="179" t="str">
        <f>IF(G170="","",MAX(J168+J171-J172,$A$6))</f>
        <v/>
      </c>
      <c r="K174" s="50" t="str">
        <f>IF(G170="","",IF(J174=$A$6,$A$6,K168+K171-K172))</f>
        <v/>
      </c>
    </row>
    <row r="175" spans="1:16" ht="13.8" thickBot="1" x14ac:dyDescent="0.3"/>
    <row r="176" spans="1:16" ht="15" thickBot="1" x14ac:dyDescent="0.35">
      <c r="A176" s="59" t="str">
        <f>CONCATENATE("доп.соглашение №",RIGHT(A170,LEN(A170)-16)+1)</f>
        <v>доп.соглашение №29</v>
      </c>
      <c r="B176" s="60"/>
      <c r="C176" s="60"/>
      <c r="D176" s="60" t="s">
        <v>1834</v>
      </c>
      <c r="E176" s="60"/>
      <c r="F176" s="60"/>
      <c r="G176" s="304"/>
      <c r="H176" s="60"/>
      <c r="I176" s="60" t="s">
        <v>1835</v>
      </c>
      <c r="J176" s="180" t="s">
        <v>5</v>
      </c>
      <c r="K176" s="62" t="s">
        <v>2176</v>
      </c>
      <c r="L176" s="180" t="str">
        <f>IF(G176="","",IF(G177&lt;0,"возврат","доплата"))</f>
        <v/>
      </c>
      <c r="M176" s="62" t="str">
        <f>IF(G176="","",IF(G177&lt;0,"возврат + скидка","доплата + скидка"))</f>
        <v/>
      </c>
    </row>
    <row r="177" spans="1:16" ht="14.4" x14ac:dyDescent="0.3">
      <c r="A177" s="63" t="s">
        <v>1836</v>
      </c>
      <c r="B177" s="64"/>
      <c r="C177" s="65" t="str">
        <f>IF(G176="","",IF(B177=0,0,(D177/B177/12)))</f>
        <v/>
      </c>
      <c r="D177" s="66"/>
      <c r="E177" s="356" t="str">
        <f>IF(E180="ГФЗП больше СС","укажите заявленную Страховую сумму",IF(G176="","",IF(D177+D178=0,0,E180-E174)))</f>
        <v/>
      </c>
      <c r="F177" s="66"/>
      <c r="G177" s="358" t="str">
        <f>IF(G176="","",ROUND(IF(D177+D178=0,0,G180-G174),2))</f>
        <v/>
      </c>
      <c r="H177" s="360" t="str">
        <f>IF(G176="","",$H$6)</f>
        <v/>
      </c>
      <c r="I177" s="209" t="str">
        <f>IF(G176="","",$B$4-G176+1)</f>
        <v/>
      </c>
      <c r="J177" s="237" t="str">
        <f>IF(G176="","",IF(I174=0,(F177*H177/($B$4-$B$3+1)*I177),(F177*H177*I174)/($B$4-$B$3+1)*I177))</f>
        <v/>
      </c>
      <c r="K177" s="240" t="str">
        <f>IF(G176="","",IF(AND($I$6=0,J180&gt;$A$6),J177*(1-tpt!$C$32),J177))</f>
        <v/>
      </c>
      <c r="L177" s="362" t="str">
        <f>IF(G176="","",IF(OR(J180&lt;$A$6,G177&lt;0),0,J177+J178))</f>
        <v/>
      </c>
      <c r="M177" s="364" t="str">
        <f>IF(G176="","",IF(OR(J180&lt;$A$6,G177&lt;0),0,K177+K178))</f>
        <v/>
      </c>
      <c r="P177" s="171"/>
    </row>
    <row r="178" spans="1:16" ht="15" thickBot="1" x14ac:dyDescent="0.35">
      <c r="A178" s="63" t="s">
        <v>1837</v>
      </c>
      <c r="B178" s="67"/>
      <c r="C178" s="56" t="str">
        <f>IF(G176="","",IF(B178=0,0,(D178/B178/12)))</f>
        <v/>
      </c>
      <c r="D178" s="57"/>
      <c r="E178" s="357"/>
      <c r="F178" s="57"/>
      <c r="G178" s="359"/>
      <c r="H178" s="361"/>
      <c r="I178" s="210" t="str">
        <f>IF(G176="","",$B$4-G176)</f>
        <v/>
      </c>
      <c r="J178" s="238" t="str">
        <f>IF(G176="","",IF(I174=0,(F178*H177/($B$4-$B$3+1)*I178),(F178*H177*I174)/($B$4-$B$3+1)*I178))</f>
        <v/>
      </c>
      <c r="K178" s="211" t="str">
        <f>IF(G176="","",IF(AND($I$6=0,J180&gt;$A$6),J178*(1-tpt!$C$32),J178))</f>
        <v/>
      </c>
      <c r="L178" s="363"/>
      <c r="M178" s="365"/>
      <c r="P178" s="171"/>
    </row>
    <row r="179" spans="1:16" ht="14.4" x14ac:dyDescent="0.3">
      <c r="A179" s="68"/>
      <c r="C179" s="69"/>
      <c r="D179" s="69"/>
      <c r="E179" s="69"/>
      <c r="F179" s="69"/>
      <c r="J179" s="178"/>
      <c r="K179" s="70"/>
    </row>
    <row r="180" spans="1:16" ht="15" thickBot="1" x14ac:dyDescent="0.35">
      <c r="A180" s="71" t="s">
        <v>1838</v>
      </c>
      <c r="B180" s="74" t="str">
        <f>IF(G176="","",B174+B177-B178)</f>
        <v/>
      </c>
      <c r="C180" s="56" t="str">
        <f>IF(G176="","",IF(B180=0,0,(D180/B180/12)))</f>
        <v/>
      </c>
      <c r="D180" s="56" t="str">
        <f>IF(G176="","",IF((D174+D177-D178)&lt;0,"ошибка, СС в минус",(D174+D177-D178)))</f>
        <v/>
      </c>
      <c r="E180" s="56" t="str">
        <f>IF(G176="","",$A$6*B180*120)</f>
        <v/>
      </c>
      <c r="F180" s="56" t="str">
        <f>IF(G176="","",IF(D180&lt;0,"ошибка, СС в минус",IF(F174=0,0,IF(F177+F178&lt;&gt;0,F174+F177-F178,IF(D180&lt;=F174,(F174+D177-D178),IF(D174&lt;F174,D174,F174)+D177-D178)))))</f>
        <v/>
      </c>
      <c r="G180" s="56" t="str">
        <f>IF(G176="","",IF((J174+J177-J178)&lt;$A$6,F180*$A$6/(J174+J177-J178),F180))</f>
        <v/>
      </c>
      <c r="H180" s="58" t="str">
        <f>IF(G176="","",$H$6)</f>
        <v/>
      </c>
      <c r="I180" s="177" t="str">
        <f>IF(G176="","",$I$6)</f>
        <v/>
      </c>
      <c r="J180" s="179" t="str">
        <f>IF(G176="","",MAX(J174+J177-J178,$A$6))</f>
        <v/>
      </c>
      <c r="K180" s="50" t="str">
        <f>IF(G176="","",IF(J180=$A$6,$A$6,K174+K177-K178))</f>
        <v/>
      </c>
    </row>
    <row r="181" spans="1:16" ht="13.8" thickBot="1" x14ac:dyDescent="0.3"/>
    <row r="182" spans="1:16" ht="15" thickBot="1" x14ac:dyDescent="0.35">
      <c r="A182" s="59" t="str">
        <f>CONCATENATE("доп.соглашение №",RIGHT(A176,LEN(A176)-16)+1)</f>
        <v>доп.соглашение №30</v>
      </c>
      <c r="B182" s="60"/>
      <c r="C182" s="60"/>
      <c r="D182" s="60" t="s">
        <v>1834</v>
      </c>
      <c r="E182" s="60"/>
      <c r="F182" s="60"/>
      <c r="G182" s="304"/>
      <c r="H182" s="60"/>
      <c r="I182" s="60" t="s">
        <v>1835</v>
      </c>
      <c r="J182" s="180" t="s">
        <v>5</v>
      </c>
      <c r="K182" s="62" t="s">
        <v>2176</v>
      </c>
      <c r="L182" s="180" t="str">
        <f>IF(G182="","",IF(G183&lt;0,"возврат","доплата"))</f>
        <v/>
      </c>
      <c r="M182" s="62" t="str">
        <f>IF(G182="","",IF(G183&lt;0,"возврат + скидка","доплата + скидка"))</f>
        <v/>
      </c>
    </row>
    <row r="183" spans="1:16" ht="14.4" x14ac:dyDescent="0.3">
      <c r="A183" s="63" t="s">
        <v>1836</v>
      </c>
      <c r="B183" s="64"/>
      <c r="C183" s="65" t="str">
        <f>IF(G182="","",IF(B183=0,0,(D183/B183/12)))</f>
        <v/>
      </c>
      <c r="D183" s="66"/>
      <c r="E183" s="356" t="str">
        <f>IF(E186="ГФЗП больше СС","укажите заявленную Страховую сумму",IF(G182="","",IF(D183+D184=0,0,E186-E180)))</f>
        <v/>
      </c>
      <c r="F183" s="66"/>
      <c r="G183" s="358" t="str">
        <f>IF(G182="","",ROUND(IF(D183+D184=0,0,G186-G180),2))</f>
        <v/>
      </c>
      <c r="H183" s="360" t="str">
        <f>IF(G182="","",$H$6)</f>
        <v/>
      </c>
      <c r="I183" s="209" t="str">
        <f>IF(G182="","",$B$4-G182+1)</f>
        <v/>
      </c>
      <c r="J183" s="237" t="str">
        <f>IF(G182="","",IF(I180=0,(F183*H183/($B$4-$B$3+1)*I183),(F183*H183*I180)/($B$4-$B$3+1)*I183))</f>
        <v/>
      </c>
      <c r="K183" s="240" t="str">
        <f>IF(G182="","",IF(AND($I$6=0,J186&gt;$A$6),J183*(1-tpt!$C$32),J183))</f>
        <v/>
      </c>
      <c r="L183" s="362" t="str">
        <f>IF(G182="","",IF(OR(J186&lt;$A$6,G183&lt;0),0,J183+J184))</f>
        <v/>
      </c>
      <c r="M183" s="364" t="str">
        <f>IF(G182="","",IF(OR(J186&lt;$A$6,G183&lt;0),0,K183+K184))</f>
        <v/>
      </c>
      <c r="P183" s="171"/>
    </row>
    <row r="184" spans="1:16" ht="15" thickBot="1" x14ac:dyDescent="0.35">
      <c r="A184" s="63" t="s">
        <v>1837</v>
      </c>
      <c r="B184" s="67"/>
      <c r="C184" s="56" t="str">
        <f>IF(G182="","",IF(B184=0,0,(D184/B184/12)))</f>
        <v/>
      </c>
      <c r="D184" s="57"/>
      <c r="E184" s="357"/>
      <c r="F184" s="57"/>
      <c r="G184" s="359"/>
      <c r="H184" s="361"/>
      <c r="I184" s="210" t="str">
        <f>IF(G182="","",$B$4-G182)</f>
        <v/>
      </c>
      <c r="J184" s="238" t="str">
        <f>IF(G182="","",IF(I180=0,(F184*H183/($B$4-$B$3+1)*I184),(F184*H183*I180)/($B$4-$B$3+1)*I184))</f>
        <v/>
      </c>
      <c r="K184" s="211" t="str">
        <f>IF(G182="","",IF(AND($I$6=0,J186&gt;$A$6),J184*(1-tpt!$C$32),J184))</f>
        <v/>
      </c>
      <c r="L184" s="363"/>
      <c r="M184" s="365"/>
      <c r="P184" s="171"/>
    </row>
    <row r="185" spans="1:16" ht="14.4" x14ac:dyDescent="0.3">
      <c r="A185" s="68"/>
      <c r="C185" s="69"/>
      <c r="D185" s="69"/>
      <c r="E185" s="69"/>
      <c r="F185" s="69"/>
      <c r="J185" s="178"/>
      <c r="K185" s="70"/>
    </row>
    <row r="186" spans="1:16" ht="15" thickBot="1" x14ac:dyDescent="0.35">
      <c r="A186" s="71" t="s">
        <v>1838</v>
      </c>
      <c r="B186" s="74" t="str">
        <f>IF(G182="","",B180+B183-B184)</f>
        <v/>
      </c>
      <c r="C186" s="56" t="str">
        <f>IF(G182="","",IF(B186=0,0,(D186/B186/12)))</f>
        <v/>
      </c>
      <c r="D186" s="56" t="str">
        <f>IF(G182="","",IF((D180+D183-D184)&lt;0,"ошибка, СС в минус",(D180+D183-D184)))</f>
        <v/>
      </c>
      <c r="E186" s="56" t="str">
        <f>IF(G182="","",$A$6*B186*120)</f>
        <v/>
      </c>
      <c r="F186" s="56" t="str">
        <f>IF(G182="","",IF(D186&lt;0,"ошибка, СС в минус",IF(F180=0,0,IF(F183+F184&lt;&gt;0,F180+F183-F184,IF(D186&lt;=F180,(F180+D183-D184),IF(D180&lt;F180,D180,F180)+D183-D184)))))</f>
        <v/>
      </c>
      <c r="G186" s="56" t="str">
        <f>IF(G182="","",IF((J180+J183-J184)&lt;$A$6,F186*$A$6/(J180+J183-J184),F186))</f>
        <v/>
      </c>
      <c r="H186" s="58" t="str">
        <f>IF(G182="","",$H$6)</f>
        <v/>
      </c>
      <c r="I186" s="177" t="str">
        <f>IF(G182="","",$I$6)</f>
        <v/>
      </c>
      <c r="J186" s="179" t="str">
        <f>IF(G182="","",MAX(J180+J183-J184,$A$6))</f>
        <v/>
      </c>
      <c r="K186" s="50" t="str">
        <f>IF(G182="","",IF(J186=$A$6,$A$6,K180+K183-K184))</f>
        <v/>
      </c>
    </row>
    <row r="187" spans="1:16" ht="13.8" thickBot="1" x14ac:dyDescent="0.3"/>
    <row r="188" spans="1:16" ht="15" thickBot="1" x14ac:dyDescent="0.35">
      <c r="A188" s="59" t="str">
        <f>CONCATENATE("доп.соглашение №",RIGHT(A182,LEN(A182)-16)+1)</f>
        <v>доп.соглашение №31</v>
      </c>
      <c r="B188" s="60"/>
      <c r="C188" s="60"/>
      <c r="D188" s="60" t="s">
        <v>1834</v>
      </c>
      <c r="E188" s="60"/>
      <c r="F188" s="60"/>
      <c r="G188" s="61"/>
      <c r="H188" s="60"/>
      <c r="I188" s="60" t="s">
        <v>1835</v>
      </c>
      <c r="J188" s="180" t="s">
        <v>5</v>
      </c>
      <c r="K188" s="62" t="s">
        <v>2176</v>
      </c>
      <c r="L188" s="180" t="str">
        <f>IF(G188="","",IF(G189&lt;0,"возврат","доплата"))</f>
        <v/>
      </c>
      <c r="M188" s="62" t="str">
        <f>IF(G188="","",IF(G189&lt;0,"возврат + скидка","доплата + скидка"))</f>
        <v/>
      </c>
    </row>
    <row r="189" spans="1:16" ht="14.4" x14ac:dyDescent="0.3">
      <c r="A189" s="63" t="s">
        <v>1836</v>
      </c>
      <c r="B189" s="64"/>
      <c r="C189" s="65" t="str">
        <f>IF(G188="","",IF(B189=0,0,(D189/B189/12)))</f>
        <v/>
      </c>
      <c r="D189" s="66"/>
      <c r="E189" s="356" t="str">
        <f>IF(E192="ГФЗП больше СС","укажите заявленную Страховую сумму",IF(G188="","",IF(D189+D190=0,0,E192-E186)))</f>
        <v/>
      </c>
      <c r="F189" s="66"/>
      <c r="G189" s="358" t="str">
        <f>IF(G188="","",ROUND(IF(D189+D190=0,0,G192-G186),2))</f>
        <v/>
      </c>
      <c r="H189" s="360" t="str">
        <f>IF(G188="","",$H$6)</f>
        <v/>
      </c>
      <c r="I189" s="209" t="str">
        <f>IF(G188="","",$B$4-G188+1)</f>
        <v/>
      </c>
      <c r="J189" s="237" t="str">
        <f>IF(G188="","",IF(I186=0,(F189*H189/($B$4-$B$3+1)*I189),(F189*H189*I186)/($B$4-$B$3+1)*I189))</f>
        <v/>
      </c>
      <c r="K189" s="240" t="str">
        <f>IF(G188="","",IF(AND($I$6=0,J192&gt;$A$6),J189*(1-tpt!$C$32),J189))</f>
        <v/>
      </c>
      <c r="L189" s="366" t="str">
        <f>IF(G188="","",J189-J190)</f>
        <v/>
      </c>
      <c r="M189" s="358" t="str">
        <f>IF(G188="","",IF(OR(J192&lt;$A$6,G189&lt;0),0,K189+K190))</f>
        <v/>
      </c>
    </row>
    <row r="190" spans="1:16" ht="15" thickBot="1" x14ac:dyDescent="0.35">
      <c r="A190" s="63" t="s">
        <v>1837</v>
      </c>
      <c r="B190" s="67"/>
      <c r="C190" s="56" t="str">
        <f>IF(G188="","",IF(B190=0,0,(D190/B190/12)))</f>
        <v/>
      </c>
      <c r="D190" s="57"/>
      <c r="E190" s="357"/>
      <c r="F190" s="57"/>
      <c r="G190" s="359"/>
      <c r="H190" s="361"/>
      <c r="I190" s="210" t="str">
        <f>IF(G188="","",$B$4-G188)</f>
        <v/>
      </c>
      <c r="J190" s="238" t="str">
        <f>IF(G188="","",IF(I186=0,(F190*H189/($B$4-$B$3+1)*I190),(F190*H189*I186)/($B$4-$B$3+1)*I190))</f>
        <v/>
      </c>
      <c r="K190" s="211" t="str">
        <f>IF(G188="","",IF(AND($I$6=0,J192&gt;$A$6),J190*(1-tpt!$C$32),J190))</f>
        <v/>
      </c>
      <c r="L190" s="367"/>
      <c r="M190" s="359"/>
      <c r="P190" s="171"/>
    </row>
    <row r="191" spans="1:16" ht="14.4" x14ac:dyDescent="0.3">
      <c r="A191" s="68"/>
      <c r="C191" s="69"/>
      <c r="D191" s="69"/>
      <c r="E191" s="69"/>
      <c r="F191" s="69"/>
      <c r="J191" s="178"/>
      <c r="K191" s="70"/>
    </row>
    <row r="192" spans="1:16" ht="15" thickBot="1" x14ac:dyDescent="0.35">
      <c r="A192" s="71" t="s">
        <v>1838</v>
      </c>
      <c r="B192" s="74" t="str">
        <f>IF(G188="","",B186+B189-B190)</f>
        <v/>
      </c>
      <c r="C192" s="56" t="str">
        <f>IF(G188="","",IF(B192=0,0,(D192/B192/12)))</f>
        <v/>
      </c>
      <c r="D192" s="56" t="str">
        <f>IF(G188="","",IF((D186+D189-D190)&lt;0,"ошибка, СС в минус",(D186+D189-D190)))</f>
        <v/>
      </c>
      <c r="E192" s="56" t="str">
        <f>IF(G188="","",$A$6*B192*120)</f>
        <v/>
      </c>
      <c r="F192" s="56" t="str">
        <f>IF(G188="","",IF(D192&lt;0,"ошибка, СС в минус",IF(F186=0,0,IF(F189+F190&lt;&gt;0,F186+F189-F190,IF(D192&lt;=F186,(F186+D189-D190),IF(D186&lt;F186,D186,F186)+D189-D190)))))</f>
        <v/>
      </c>
      <c r="G192" s="56" t="str">
        <f>IF(G188="","",IF(J192&lt;$A$6,F192*$A$6/J192,F192))</f>
        <v/>
      </c>
      <c r="H192" s="58" t="str">
        <f>IF(G188="","",$H$6)</f>
        <v/>
      </c>
      <c r="I192" s="177" t="str">
        <f>IF(G188="","",$I$6)</f>
        <v/>
      </c>
      <c r="J192" s="179" t="str">
        <f>IF(G188="","",K186+L189)</f>
        <v/>
      </c>
      <c r="K192" s="50" t="str">
        <f>IF(G188="","",IF(J192&lt;$A$6,$A$6,K186+M189))</f>
        <v/>
      </c>
    </row>
    <row r="193" spans="1:16" ht="13.8" thickBot="1" x14ac:dyDescent="0.3"/>
    <row r="194" spans="1:16" ht="15" thickBot="1" x14ac:dyDescent="0.35">
      <c r="A194" s="59" t="str">
        <f>CONCATENATE("доп.соглашение №",RIGHT(A188,LEN(A188)-16)+1)</f>
        <v>доп.соглашение №32</v>
      </c>
      <c r="B194" s="60"/>
      <c r="C194" s="60"/>
      <c r="D194" s="60" t="s">
        <v>1834</v>
      </c>
      <c r="E194" s="60"/>
      <c r="F194" s="60"/>
      <c r="G194" s="61"/>
      <c r="H194" s="60"/>
      <c r="I194" s="60" t="s">
        <v>1835</v>
      </c>
      <c r="J194" s="180" t="s">
        <v>5</v>
      </c>
      <c r="K194" s="62" t="s">
        <v>2176</v>
      </c>
      <c r="L194" s="180" t="str">
        <f>IF(G194="","",IF(G195&lt;0,"возврат","доплата"))</f>
        <v/>
      </c>
      <c r="M194" s="62" t="str">
        <f>IF(G194="","",IF(G195&lt;0,"возврат + скидка","доплата + скидка"))</f>
        <v/>
      </c>
    </row>
    <row r="195" spans="1:16" ht="14.4" x14ac:dyDescent="0.3">
      <c r="A195" s="63" t="s">
        <v>1836</v>
      </c>
      <c r="B195" s="64"/>
      <c r="C195" s="65" t="str">
        <f>IF(G194="","",IF(B195=0,0,(D195/B195/12)))</f>
        <v/>
      </c>
      <c r="D195" s="66"/>
      <c r="E195" s="356" t="str">
        <f>IF(E198="ГФЗП больше СС","укажите заявленную Страховую сумму",IF(G194="","",IF(D195+D196=0,0,E198-E192)))</f>
        <v/>
      </c>
      <c r="F195" s="66"/>
      <c r="G195" s="358" t="str">
        <f>IF(G194="","",ROUND(IF(D195+D196=0,0,G198-G192),2))</f>
        <v/>
      </c>
      <c r="H195" s="360" t="str">
        <f>IF(G194="","",$H$6)</f>
        <v/>
      </c>
      <c r="I195" s="209" t="str">
        <f>IF(G194="","",$B$4-G194+1)</f>
        <v/>
      </c>
      <c r="J195" s="237" t="str">
        <f>IF(G194="","",IF(I192=0,(F195*H195/($B$4-$B$3+1)*I195),(F195*H195*I192)/($B$4-$B$3+1)*I195))</f>
        <v/>
      </c>
      <c r="K195" s="240" t="str">
        <f>IF(G194="","",IF(AND($I$6=0,J198&gt;$A$6),J195*(1-tpt!$C$32),J195))</f>
        <v/>
      </c>
      <c r="L195" s="366" t="str">
        <f>IF(G194="","",J195-J196)</f>
        <v/>
      </c>
      <c r="M195" s="358" t="str">
        <f>IF(G194="","",IF(OR(J198&lt;$A$6,G195&lt;0),0,K195+K196))</f>
        <v/>
      </c>
    </row>
    <row r="196" spans="1:16" ht="15" thickBot="1" x14ac:dyDescent="0.35">
      <c r="A196" s="63" t="s">
        <v>1837</v>
      </c>
      <c r="B196" s="67"/>
      <c r="C196" s="56" t="str">
        <f>IF(G194="","",IF(B196=0,0,(D196/B196/12)))</f>
        <v/>
      </c>
      <c r="D196" s="57"/>
      <c r="E196" s="357"/>
      <c r="F196" s="57"/>
      <c r="G196" s="359"/>
      <c r="H196" s="361"/>
      <c r="I196" s="210" t="str">
        <f>IF(G194="","",$B$4-G194)</f>
        <v/>
      </c>
      <c r="J196" s="238" t="str">
        <f>IF(G194="","",IF(I192=0,(F196*H195/($B$4-$B$3+1)*I196),(F196*H195*I192)/($B$4-$B$3+1)*I196))</f>
        <v/>
      </c>
      <c r="K196" s="211" t="str">
        <f>IF(G194="","",IF(AND($I$6=0,J198&gt;$A$6),J196*(1-tpt!$C$32),J196))</f>
        <v/>
      </c>
      <c r="L196" s="367"/>
      <c r="M196" s="359"/>
      <c r="P196" s="171"/>
    </row>
    <row r="197" spans="1:16" ht="14.4" x14ac:dyDescent="0.3">
      <c r="A197" s="68"/>
      <c r="C197" s="69"/>
      <c r="D197" s="69"/>
      <c r="E197" s="69"/>
      <c r="F197" s="69"/>
      <c r="J197" s="178"/>
      <c r="K197" s="70"/>
    </row>
    <row r="198" spans="1:16" ht="15" thickBot="1" x14ac:dyDescent="0.35">
      <c r="A198" s="71" t="s">
        <v>1838</v>
      </c>
      <c r="B198" s="74" t="str">
        <f>IF(G194="","",B192+B195-B196)</f>
        <v/>
      </c>
      <c r="C198" s="56" t="str">
        <f>IF(G194="","",IF(B198=0,0,(D198/B198/12)))</f>
        <v/>
      </c>
      <c r="D198" s="56" t="str">
        <f>IF(G194="","",IF((D192+D195-D196)&lt;0,"ошибка, СС в минус",(D192+D195-D196)))</f>
        <v/>
      </c>
      <c r="E198" s="56" t="str">
        <f>IF(G194="","",$A$6*B198*120)</f>
        <v/>
      </c>
      <c r="F198" s="56" t="str">
        <f>IF(G194="","",IF(D198&lt;0,"ошибка, СС в минус",IF(F192=0,0,IF(F195+F196&lt;&gt;0,F192+F195-F196,IF(D198&lt;=F192,(F192+D195-D196),IF(D192&lt;F192,D192,F192)+D195-D196)))))</f>
        <v/>
      </c>
      <c r="G198" s="56" t="str">
        <f>IF(G194="","",IF(J198&lt;$A$6,F198*$A$6/J198,F198))</f>
        <v/>
      </c>
      <c r="H198" s="58" t="str">
        <f>IF(G194="","",$H$6)</f>
        <v/>
      </c>
      <c r="I198" s="177" t="str">
        <f>IF(G194="","",$I$6)</f>
        <v/>
      </c>
      <c r="J198" s="179" t="str">
        <f>IF(G194="","",K192+L195)</f>
        <v/>
      </c>
      <c r="K198" s="50" t="str">
        <f>IF(G194="","",IF(J198&lt;$A$6,$A$6,K192+M195))</f>
        <v/>
      </c>
    </row>
    <row r="199" spans="1:16" ht="13.8" thickBot="1" x14ac:dyDescent="0.3"/>
    <row r="200" spans="1:16" ht="15" thickBot="1" x14ac:dyDescent="0.35">
      <c r="A200" s="59" t="str">
        <f>CONCATENATE("доп.соглашение №",RIGHT(A194,LEN(A194)-16)+1)</f>
        <v>доп.соглашение №33</v>
      </c>
      <c r="B200" s="60"/>
      <c r="C200" s="60"/>
      <c r="D200" s="60" t="s">
        <v>1834</v>
      </c>
      <c r="E200" s="60"/>
      <c r="F200" s="60"/>
      <c r="G200" s="61"/>
      <c r="H200" s="60"/>
      <c r="I200" s="60" t="s">
        <v>1835</v>
      </c>
      <c r="J200" s="180" t="s">
        <v>5</v>
      </c>
      <c r="K200" s="62" t="s">
        <v>2176</v>
      </c>
      <c r="L200" s="180" t="str">
        <f>IF(G200="","",IF(G201&lt;0,"возврат","доплата"))</f>
        <v/>
      </c>
      <c r="M200" s="62" t="str">
        <f>IF(G200="","",IF(G201&lt;0,"возврат + скидка","доплата + скидка"))</f>
        <v/>
      </c>
    </row>
    <row r="201" spans="1:16" ht="14.4" x14ac:dyDescent="0.3">
      <c r="A201" s="63" t="s">
        <v>1836</v>
      </c>
      <c r="B201" s="64"/>
      <c r="C201" s="65" t="str">
        <f>IF(G200="","",IF(B201=0,0,(D201/B201/12)))</f>
        <v/>
      </c>
      <c r="D201" s="66"/>
      <c r="E201" s="356" t="str">
        <f>IF(E204="ГФЗП больше СС","укажите заявленную Страховую сумму",IF(G200="","",IF(D201+D202=0,0,E204-E198)))</f>
        <v/>
      </c>
      <c r="F201" s="66"/>
      <c r="G201" s="358" t="str">
        <f>IF(G200="","",ROUND(IF(D201+D202=0,0,G204-G198),2))</f>
        <v/>
      </c>
      <c r="H201" s="360" t="str">
        <f>IF(G200="","",$H$6)</f>
        <v/>
      </c>
      <c r="I201" s="209" t="str">
        <f>IF(G200="","",$B$4-G200+1)</f>
        <v/>
      </c>
      <c r="J201" s="237" t="str">
        <f>IF(G200="","",IF(I198=0,(F201*H201/($B$4-$B$3+1)*I201),(F201*H201*I198)/($B$4-$B$3+1)*I201))</f>
        <v/>
      </c>
      <c r="K201" s="240" t="str">
        <f>IF(G200="","",IF(AND($I$6=0,J204&gt;$A$6),J201*(1-tpt!$C$32),J201))</f>
        <v/>
      </c>
      <c r="L201" s="366" t="str">
        <f>IF(G200="","",J201-J202)</f>
        <v/>
      </c>
      <c r="M201" s="358" t="str">
        <f>IF(G200="","",IF(OR(J204&lt;$A$6,G201&lt;0),0,K201+K202))</f>
        <v/>
      </c>
    </row>
    <row r="202" spans="1:16" ht="15" thickBot="1" x14ac:dyDescent="0.35">
      <c r="A202" s="63" t="s">
        <v>1837</v>
      </c>
      <c r="B202" s="67"/>
      <c r="C202" s="56" t="str">
        <f>IF(G200="","",IF(B202=0,0,(D202/B202/12)))</f>
        <v/>
      </c>
      <c r="D202" s="57"/>
      <c r="E202" s="357"/>
      <c r="F202" s="57"/>
      <c r="G202" s="359"/>
      <c r="H202" s="361"/>
      <c r="I202" s="210" t="str">
        <f>IF(G200="","",$B$4-G200)</f>
        <v/>
      </c>
      <c r="J202" s="238" t="str">
        <f>IF(G200="","",IF(I198=0,(F202*H201/($B$4-$B$3+1)*I202),(F202*H201*I198)/($B$4-$B$3+1)*I202))</f>
        <v/>
      </c>
      <c r="K202" s="211" t="str">
        <f>IF(G200="","",IF(AND($I$6=0,J204&gt;$A$6),J202*(1-tpt!$C$32),J202))</f>
        <v/>
      </c>
      <c r="L202" s="367"/>
      <c r="M202" s="359"/>
      <c r="P202" s="171"/>
    </row>
    <row r="203" spans="1:16" ht="14.4" x14ac:dyDescent="0.3">
      <c r="A203" s="68"/>
      <c r="C203" s="69"/>
      <c r="D203" s="69"/>
      <c r="E203" s="69"/>
      <c r="F203" s="69"/>
      <c r="J203" s="178"/>
      <c r="K203" s="70"/>
    </row>
    <row r="204" spans="1:16" ht="15" thickBot="1" x14ac:dyDescent="0.35">
      <c r="A204" s="71" t="s">
        <v>1838</v>
      </c>
      <c r="B204" s="74" t="str">
        <f>IF(G200="","",B198+B201-B202)</f>
        <v/>
      </c>
      <c r="C204" s="56" t="str">
        <f>IF(G200="","",IF(B204=0,0,(D204/B204/12)))</f>
        <v/>
      </c>
      <c r="D204" s="56" t="str">
        <f>IF(G200="","",IF((D198+D201-D202)&lt;0,"ошибка, СС в минус",(D198+D201-D202)))</f>
        <v/>
      </c>
      <c r="E204" s="56" t="str">
        <f>IF(G200="","",$A$6*B204*120)</f>
        <v/>
      </c>
      <c r="F204" s="56" t="str">
        <f>IF(G200="","",IF(D204&lt;0,"ошибка, СС в минус",IF(F198=0,0,IF(F201+F202&lt;&gt;0,F198+F201-F202,IF(D204&lt;=F198,(F198+D201-D202),IF(D198&lt;F198,D198,F198)+D201-D202)))))</f>
        <v/>
      </c>
      <c r="G204" s="56" t="str">
        <f>IF(G200="","",IF(J204&lt;$A$6,F204*$A$6/J204,F204))</f>
        <v/>
      </c>
      <c r="H204" s="58" t="str">
        <f>IF(G200="","",$H$6)</f>
        <v/>
      </c>
      <c r="I204" s="177" t="str">
        <f>IF(G200="","",$I$6)</f>
        <v/>
      </c>
      <c r="J204" s="179" t="str">
        <f>IF(G200="","",K198+L201)</f>
        <v/>
      </c>
      <c r="K204" s="50" t="str">
        <f>IF(G200="","",IF(J204&lt;$A$6,$A$6,K198+M201))</f>
        <v/>
      </c>
    </row>
    <row r="205" spans="1:16" ht="13.8" thickBot="1" x14ac:dyDescent="0.3"/>
    <row r="206" spans="1:16" ht="15" thickBot="1" x14ac:dyDescent="0.35">
      <c r="A206" s="59" t="str">
        <f>CONCATENATE("доп.соглашение №",RIGHT(A200,LEN(A200)-16)+1)</f>
        <v>доп.соглашение №34</v>
      </c>
      <c r="B206" s="60"/>
      <c r="C206" s="60"/>
      <c r="D206" s="60" t="s">
        <v>1834</v>
      </c>
      <c r="E206" s="60"/>
      <c r="F206" s="60"/>
      <c r="G206" s="61"/>
      <c r="H206" s="60"/>
      <c r="I206" s="60" t="s">
        <v>1835</v>
      </c>
      <c r="J206" s="180" t="s">
        <v>5</v>
      </c>
      <c r="K206" s="62" t="s">
        <v>2176</v>
      </c>
      <c r="L206" s="180" t="str">
        <f>IF(G206="","",IF(G207&lt;0,"возврат","доплата"))</f>
        <v/>
      </c>
      <c r="M206" s="62" t="str">
        <f>IF(G206="","",IF(G207&lt;0,"возврат + скидка","доплата + скидка"))</f>
        <v/>
      </c>
    </row>
    <row r="207" spans="1:16" ht="14.4" x14ac:dyDescent="0.3">
      <c r="A207" s="63" t="s">
        <v>1836</v>
      </c>
      <c r="B207" s="64"/>
      <c r="C207" s="65" t="str">
        <f>IF(G206="","",IF(B207=0,0,(D207/B207/12)))</f>
        <v/>
      </c>
      <c r="D207" s="66"/>
      <c r="E207" s="356" t="str">
        <f>IF(E210="ГФЗП больше СС","укажите заявленную Страховую сумму",IF(G206="","",IF(D207+D208=0,0,E210-E204)))</f>
        <v/>
      </c>
      <c r="F207" s="66"/>
      <c r="G207" s="358" t="str">
        <f>IF(G206="","",ROUND(IF(D207+D208=0,0,G210-G204),2))</f>
        <v/>
      </c>
      <c r="H207" s="360" t="str">
        <f>IF(G206="","",$H$6)</f>
        <v/>
      </c>
      <c r="I207" s="209" t="str">
        <f>IF(G206="","",$B$4-G206+1)</f>
        <v/>
      </c>
      <c r="J207" s="237" t="str">
        <f>IF(G206="","",IF(I204=0,(F207*H207/($B$4-$B$3+1)*I207),(F207*H207*I204)/($B$4-$B$3+1)*I207))</f>
        <v/>
      </c>
      <c r="K207" s="240" t="str">
        <f>IF(G206="","",IF(AND($I$6=0,J210&gt;$A$6),J207*(1-tpt!$C$32),J207))</f>
        <v/>
      </c>
      <c r="L207" s="366" t="str">
        <f>IF(G206="","",J207-J208)</f>
        <v/>
      </c>
      <c r="M207" s="358" t="str">
        <f>IF(G206="","",IF(OR(J210&lt;$A$6,G207&lt;0),0,K207+K208))</f>
        <v/>
      </c>
    </row>
    <row r="208" spans="1:16" ht="15" thickBot="1" x14ac:dyDescent="0.35">
      <c r="A208" s="63" t="s">
        <v>1837</v>
      </c>
      <c r="B208" s="67"/>
      <c r="C208" s="56" t="str">
        <f>IF(G206="","",IF(B208=0,0,(D208/B208/12)))</f>
        <v/>
      </c>
      <c r="D208" s="57"/>
      <c r="E208" s="357"/>
      <c r="F208" s="57"/>
      <c r="G208" s="359"/>
      <c r="H208" s="361"/>
      <c r="I208" s="210" t="str">
        <f>IF(G206="","",$B$4-G206)</f>
        <v/>
      </c>
      <c r="J208" s="238" t="str">
        <f>IF(G206="","",IF(I204=0,(F208*H207/($B$4-$B$3+1)*I208),(F208*H207*I204)/($B$4-$B$3+1)*I208))</f>
        <v/>
      </c>
      <c r="K208" s="211" t="str">
        <f>IF(G206="","",IF(AND($I$6=0,J210&gt;$A$6),J208*(1-tpt!$C$32),J208))</f>
        <v/>
      </c>
      <c r="L208" s="367"/>
      <c r="M208" s="359"/>
      <c r="P208" s="171"/>
    </row>
    <row r="209" spans="1:16" ht="14.4" x14ac:dyDescent="0.3">
      <c r="A209" s="68"/>
      <c r="C209" s="69"/>
      <c r="D209" s="69"/>
      <c r="E209" s="69"/>
      <c r="F209" s="69"/>
      <c r="J209" s="178"/>
      <c r="K209" s="70"/>
    </row>
    <row r="210" spans="1:16" ht="15" thickBot="1" x14ac:dyDescent="0.35">
      <c r="A210" s="71" t="s">
        <v>1838</v>
      </c>
      <c r="B210" s="74" t="str">
        <f>IF(G206="","",B204+B207-B208)</f>
        <v/>
      </c>
      <c r="C210" s="56" t="str">
        <f>IF(G206="","",IF(B210=0,0,(D210/B210/12)))</f>
        <v/>
      </c>
      <c r="D210" s="56" t="str">
        <f>IF(G206="","",IF((D204+D207-D208)&lt;0,"ошибка, СС в минус",(D204+D207-D208)))</f>
        <v/>
      </c>
      <c r="E210" s="56" t="str">
        <f>IF(G206="","",$A$6*B210*120)</f>
        <v/>
      </c>
      <c r="F210" s="56" t="str">
        <f>IF(G206="","",IF(D210&lt;0,"ошибка, СС в минус",IF(F204=0,0,IF(F207+F208&lt;&gt;0,F204+F207-F208,IF(D210&lt;=F204,(F204+D207-D208),IF(D204&lt;F204,D204,F204)+D207-D208)))))</f>
        <v/>
      </c>
      <c r="G210" s="56" t="str">
        <f>IF(G206="","",IF(J210&lt;$A$6,F210*$A$6/J210,F210))</f>
        <v/>
      </c>
      <c r="H210" s="58" t="str">
        <f>IF(G206="","",$H$6)</f>
        <v/>
      </c>
      <c r="I210" s="177" t="str">
        <f>IF(G206="","",$I$6)</f>
        <v/>
      </c>
      <c r="J210" s="179" t="str">
        <f>IF(G206="","",K204+L207)</f>
        <v/>
      </c>
      <c r="K210" s="50" t="str">
        <f>IF(G206="","",IF(J210&lt;$A$6,$A$6,K204+M207))</f>
        <v/>
      </c>
    </row>
    <row r="211" spans="1:16" ht="13.8" thickBot="1" x14ac:dyDescent="0.3"/>
    <row r="212" spans="1:16" ht="15" thickBot="1" x14ac:dyDescent="0.35">
      <c r="A212" s="59" t="str">
        <f>CONCATENATE("доп.соглашение №",RIGHT(A206,LEN(A206)-16)+1)</f>
        <v>доп.соглашение №35</v>
      </c>
      <c r="B212" s="60"/>
      <c r="C212" s="60"/>
      <c r="D212" s="60" t="s">
        <v>1834</v>
      </c>
      <c r="E212" s="60"/>
      <c r="F212" s="60"/>
      <c r="G212" s="61"/>
      <c r="H212" s="60"/>
      <c r="I212" s="60" t="s">
        <v>1835</v>
      </c>
      <c r="J212" s="180" t="s">
        <v>5</v>
      </c>
      <c r="K212" s="62" t="s">
        <v>2176</v>
      </c>
      <c r="L212" s="180" t="str">
        <f>IF(G212="","",IF(G213&lt;0,"возврат","доплата"))</f>
        <v/>
      </c>
      <c r="M212" s="62" t="str">
        <f>IF(G212="","",IF(G213&lt;0,"возврат + скидка","доплата + скидка"))</f>
        <v/>
      </c>
    </row>
    <row r="213" spans="1:16" ht="14.4" x14ac:dyDescent="0.3">
      <c r="A213" s="63" t="s">
        <v>1836</v>
      </c>
      <c r="B213" s="64"/>
      <c r="C213" s="65" t="str">
        <f>IF(G212="","",IF(B213=0,0,(D213/B213/12)))</f>
        <v/>
      </c>
      <c r="D213" s="66"/>
      <c r="E213" s="356" t="str">
        <f>IF(E216="ГФЗП больше СС","укажите заявленную Страховую сумму",IF(G212="","",IF(D213+D214=0,0,E216-E210)))</f>
        <v/>
      </c>
      <c r="F213" s="66"/>
      <c r="G213" s="358" t="str">
        <f>IF(G212="","",ROUND(IF(D213+D214=0,0,G216-G210),2))</f>
        <v/>
      </c>
      <c r="H213" s="360" t="str">
        <f>IF(G212="","",$H$6)</f>
        <v/>
      </c>
      <c r="I213" s="209" t="str">
        <f>IF(G212="","",$B$4-G212+1)</f>
        <v/>
      </c>
      <c r="J213" s="237" t="str">
        <f>IF(G212="","",IF(I210=0,(F213*H213/($B$4-$B$3+1)*I213),(F213*H213*I210)/($B$4-$B$3+1)*I213))</f>
        <v/>
      </c>
      <c r="K213" s="240" t="str">
        <f>IF(G212="","",IF(AND($I$6=0,J216&gt;$A$6),J213*(1-tpt!$C$32),J213))</f>
        <v/>
      </c>
      <c r="L213" s="366" t="str">
        <f>IF(G212="","",J213-J214)</f>
        <v/>
      </c>
      <c r="M213" s="358" t="str">
        <f>IF(G212="","",IF(OR(J216&lt;$A$6,G213&lt;0),0,K213+K214))</f>
        <v/>
      </c>
    </row>
    <row r="214" spans="1:16" ht="15" thickBot="1" x14ac:dyDescent="0.35">
      <c r="A214" s="63" t="s">
        <v>1837</v>
      </c>
      <c r="B214" s="67"/>
      <c r="C214" s="56" t="str">
        <f>IF(G212="","",IF(B214=0,0,(D214/B214/12)))</f>
        <v/>
      </c>
      <c r="D214" s="57"/>
      <c r="E214" s="357"/>
      <c r="F214" s="57"/>
      <c r="G214" s="359"/>
      <c r="H214" s="361"/>
      <c r="I214" s="210" t="str">
        <f>IF(G212="","",$B$4-G212)</f>
        <v/>
      </c>
      <c r="J214" s="238" t="str">
        <f>IF(G212="","",IF(I210=0,(F214*H213/($B$4-$B$3+1)*I214),(F214*H213*I210)/($B$4-$B$3+1)*I214))</f>
        <v/>
      </c>
      <c r="K214" s="211" t="str">
        <f>IF(G212="","",IF(AND($I$6=0,J216&gt;$A$6),J214*(1-tpt!$C$32),J214))</f>
        <v/>
      </c>
      <c r="L214" s="367"/>
      <c r="M214" s="359"/>
      <c r="P214" s="171"/>
    </row>
    <row r="215" spans="1:16" ht="14.4" x14ac:dyDescent="0.3">
      <c r="A215" s="68"/>
      <c r="C215" s="69"/>
      <c r="D215" s="69"/>
      <c r="E215" s="69"/>
      <c r="F215" s="69"/>
      <c r="J215" s="178"/>
      <c r="K215" s="70"/>
    </row>
    <row r="216" spans="1:16" ht="15" thickBot="1" x14ac:dyDescent="0.35">
      <c r="A216" s="71" t="s">
        <v>1838</v>
      </c>
      <c r="B216" s="74" t="str">
        <f>IF(G212="","",B210+B213-B214)</f>
        <v/>
      </c>
      <c r="C216" s="56" t="str">
        <f>IF(G212="","",IF(B216=0,0,(D216/B216/12)))</f>
        <v/>
      </c>
      <c r="D216" s="56" t="str">
        <f>IF(G212="","",IF((D210+D213-D214)&lt;0,"ошибка, СС в минус",(D210+D213-D214)))</f>
        <v/>
      </c>
      <c r="E216" s="56" t="str">
        <f>IF(G212="","",$A$6*B216*120)</f>
        <v/>
      </c>
      <c r="F216" s="56" t="str">
        <f>IF(G212="","",IF(D216&lt;0,"ошибка, СС в минус",IF(F210=0,0,IF(F213+F214&lt;&gt;0,F210+F213-F214,IF(D216&lt;=F210,(F210+D213-D214),IF(D210&lt;F210,D210,F210)+D213-D214)))))</f>
        <v/>
      </c>
      <c r="G216" s="56" t="str">
        <f>IF(G212="","",IF(J216&lt;$A$6,F216*$A$6/J216,F216))</f>
        <v/>
      </c>
      <c r="H216" s="58" t="str">
        <f>IF(G212="","",$H$6)</f>
        <v/>
      </c>
      <c r="I216" s="177" t="str">
        <f>IF(G212="","",$I$6)</f>
        <v/>
      </c>
      <c r="J216" s="179" t="str">
        <f>IF(G212="","",K210+L213)</f>
        <v/>
      </c>
      <c r="K216" s="50" t="str">
        <f>IF(G212="","",IF(J216&lt;$A$6,$A$6,K210+M213))</f>
        <v/>
      </c>
    </row>
    <row r="217" spans="1:16" ht="13.8" thickBot="1" x14ac:dyDescent="0.3"/>
    <row r="218" spans="1:16" ht="15" thickBot="1" x14ac:dyDescent="0.35">
      <c r="A218" s="59" t="str">
        <f>CONCATENATE("доп.соглашение №",RIGHT(A212,LEN(A212)-16)+1)</f>
        <v>доп.соглашение №36</v>
      </c>
      <c r="B218" s="60"/>
      <c r="C218" s="60"/>
      <c r="D218" s="60" t="s">
        <v>1834</v>
      </c>
      <c r="E218" s="60"/>
      <c r="F218" s="60"/>
      <c r="G218" s="61"/>
      <c r="H218" s="60"/>
      <c r="I218" s="60" t="s">
        <v>1835</v>
      </c>
      <c r="J218" s="180" t="s">
        <v>5</v>
      </c>
      <c r="K218" s="62" t="s">
        <v>2176</v>
      </c>
      <c r="L218" s="180" t="str">
        <f>IF(G218="","",IF(G219&lt;0,"возврат","доплата"))</f>
        <v/>
      </c>
      <c r="M218" s="62" t="str">
        <f>IF(G218="","",IF(G219&lt;0,"возврат + скидка","доплата + скидка"))</f>
        <v/>
      </c>
    </row>
    <row r="219" spans="1:16" ht="14.4" x14ac:dyDescent="0.3">
      <c r="A219" s="63" t="s">
        <v>1836</v>
      </c>
      <c r="B219" s="64"/>
      <c r="C219" s="65" t="str">
        <f>IF(G218="","",IF(B219=0,0,(D219/B219/12)))</f>
        <v/>
      </c>
      <c r="D219" s="66"/>
      <c r="E219" s="358" t="str">
        <f>IF(G218="","",IF(D219+D220=0,0,E222-E216))</f>
        <v/>
      </c>
      <c r="F219" s="66"/>
      <c r="G219" s="358" t="str">
        <f>IF(G218="","",ROUND(IF(D219+D220=0,0,G222-G216),2))</f>
        <v/>
      </c>
      <c r="H219" s="360" t="str">
        <f>IF(G218="","",$H$6)</f>
        <v/>
      </c>
      <c r="I219" s="65" t="str">
        <f>IF(G218="","",$B$4-G218+1)</f>
        <v/>
      </c>
      <c r="J219" s="65" t="str">
        <f>IF(G218="","",IF(I216=0,(F219*H219/($B$4-$B$3+1)*I219),(F219*H219*I216)/($B$4-$B$3+1)*I219))</f>
        <v/>
      </c>
      <c r="K219" s="65" t="str">
        <f>IF(G218="","",IF(K216+(J219-((F219*H219/($B$4-$B$3+1)*I219)*tpt!$C$32))&lt;$A$6,($A$6-K216),(J219-((F219*H219/($B$4-$B$3+1)*I219)*tpt!$C$32))))</f>
        <v/>
      </c>
      <c r="L219" s="358" t="str">
        <f>IF(G218="","",J219-J220)</f>
        <v/>
      </c>
      <c r="M219" s="358" t="str">
        <f>IF(G218="","",K219-K220)</f>
        <v/>
      </c>
    </row>
    <row r="220" spans="1:16" ht="15" thickBot="1" x14ac:dyDescent="0.35">
      <c r="A220" s="63" t="s">
        <v>1837</v>
      </c>
      <c r="B220" s="67"/>
      <c r="C220" s="56" t="str">
        <f>IF(G218="","",IF(B220=0,0,(D220/B220/12)))</f>
        <v/>
      </c>
      <c r="D220" s="57"/>
      <c r="E220" s="359"/>
      <c r="F220" s="57"/>
      <c r="G220" s="359"/>
      <c r="H220" s="361"/>
      <c r="I220" s="56" t="str">
        <f>IF(G218="","",$B$4-G218)</f>
        <v/>
      </c>
      <c r="J220" s="56" t="str">
        <f>IF(G218="","",IF(I216=0,(F220*H219/($B$4-$B$3+1)*I220),(F220*H219*I216)/($B$4-$B$3+1)*I220))</f>
        <v/>
      </c>
      <c r="K220" s="56" t="str">
        <f>IF(G218="","",IF(K216+(J220-((F220*H219/($B$4-$B$3+1)*I220)*tpt!$C$32))&lt;$A$6,($A$6-K216),(J220-((F220*H219/($B$4-$B$3+1)*I220)*tpt!$C$32))))</f>
        <v/>
      </c>
      <c r="L220" s="359"/>
      <c r="M220" s="359"/>
    </row>
    <row r="221" spans="1:16" ht="14.4" x14ac:dyDescent="0.3">
      <c r="A221" s="68"/>
      <c r="C221" s="69"/>
      <c r="D221" s="69"/>
      <c r="E221" s="69"/>
      <c r="F221" s="69"/>
      <c r="J221" s="178"/>
      <c r="K221" s="70"/>
    </row>
    <row r="222" spans="1:16" ht="15" thickBot="1" x14ac:dyDescent="0.35">
      <c r="A222" s="71" t="s">
        <v>1838</v>
      </c>
      <c r="B222" s="74" t="str">
        <f>IF(G218="","",B216+B219-B220)</f>
        <v/>
      </c>
      <c r="C222" s="56" t="str">
        <f>IF(G218="","",IF(B222=0,0,(D222/B222/12)))</f>
        <v/>
      </c>
      <c r="D222" s="56" t="str">
        <f>IF(G218="","",D216+D219-D220)</f>
        <v/>
      </c>
      <c r="E222" s="86" t="str">
        <f>IF(G218="","",$A$6*B222*120)</f>
        <v/>
      </c>
      <c r="F222" s="56" t="str">
        <f>IF(G218="","",IF(D222&lt;0,"ошибка, СС в минус",IF(F216=0,0,IF(F219+F220&lt;&gt;0,F216+F219-F220,IF(D222&lt;=F216,(F216+D219-D220),IF(D216&lt;F216,D216,F216)+D219-D220)))))</f>
        <v/>
      </c>
      <c r="G222" s="56" t="str">
        <f>IF(G218="","",IF(AND(D222&lt;G216,J216=$A$6),G216+(($A$6-J216)/($B$4-G218+(IF(D219-D220&lt;0,0,1)))*($B$4-$B$3+1)/H219),IF(J216+((IF(F219=0,D219,F219)-IF(F220=0,D220,F220))*H219/($B$4-$B$3+1)*($B$4-G218+(IF(D219-D220&lt;0,0,1))))&lt;$A$6,G216+(($A$6-J216)/($B$4-G218+(IF(D219-D220&lt;0,0,1)))*($B$4-$B$3+1)/H219),(IF(F216=0,D216,F216)+IF(F219=0,D219,F219)-IF(F220=0,D220,F220)))))</f>
        <v/>
      </c>
      <c r="H222" s="58" t="str">
        <f>IF(G218="","",$H$6)</f>
        <v/>
      </c>
      <c r="I222" s="177" t="str">
        <f>IF(G218="","",$I$6)</f>
        <v/>
      </c>
      <c r="J222" s="179" t="str">
        <f>IF(G218="","",J216+L219)</f>
        <v/>
      </c>
      <c r="K222" s="50" t="str">
        <f>IF(G218="","",K216+M219)</f>
        <v/>
      </c>
    </row>
    <row r="223" spans="1:16" ht="13.8" thickBot="1" x14ac:dyDescent="0.3"/>
    <row r="224" spans="1:16" ht="15" thickBot="1" x14ac:dyDescent="0.35">
      <c r="A224" s="59" t="str">
        <f>CONCATENATE("доп.соглашение №",RIGHT(A218,LEN(A218)-16)+1)</f>
        <v>доп.соглашение №37</v>
      </c>
      <c r="B224" s="60"/>
      <c r="C224" s="60"/>
      <c r="D224" s="60" t="s">
        <v>1834</v>
      </c>
      <c r="E224" s="60"/>
      <c r="F224" s="60"/>
      <c r="G224" s="61"/>
      <c r="H224" s="60"/>
      <c r="I224" s="60" t="s">
        <v>1835</v>
      </c>
      <c r="J224" s="180" t="s">
        <v>5</v>
      </c>
      <c r="K224" s="62" t="s">
        <v>2176</v>
      </c>
      <c r="L224" s="180" t="str">
        <f>IF(G224="","",IF(G225&lt;0,"возврат","доплата"))</f>
        <v/>
      </c>
      <c r="M224" s="62" t="str">
        <f>IF(G224="","",IF(G225&lt;0,"возврат + скидка","доплата + скидка"))</f>
        <v/>
      </c>
    </row>
    <row r="225" spans="1:13" ht="14.4" x14ac:dyDescent="0.3">
      <c r="A225" s="63" t="s">
        <v>1836</v>
      </c>
      <c r="B225" s="64"/>
      <c r="C225" s="65" t="str">
        <f>IF(G224="","",IF(B225=0,0,(D225/B225/12)))</f>
        <v/>
      </c>
      <c r="D225" s="66"/>
      <c r="E225" s="358" t="str">
        <f>IF(G224="","",IF(D225+D226=0,0,E228-E222))</f>
        <v/>
      </c>
      <c r="F225" s="66"/>
      <c r="G225" s="358" t="str">
        <f>IF(G224="","",ROUND(IF(D225+D226=0,0,G228-G222),2))</f>
        <v/>
      </c>
      <c r="H225" s="360" t="str">
        <f>IF(G224="","",$H$6)</f>
        <v/>
      </c>
      <c r="I225" s="65" t="str">
        <f>IF(G224="","",$B$4-G224+1)</f>
        <v/>
      </c>
      <c r="J225" s="65" t="str">
        <f>IF(G224="","",IF(I222=0,(F225*H225/($B$4-$B$3+1)*I225),(F225*H225*I222)/($B$4-$B$3+1)*I225))</f>
        <v/>
      </c>
      <c r="K225" s="65" t="str">
        <f>IF(G224="","",IF(K222+(J225-((F225*H225/($B$4-$B$3+1)*I225)*tpt!$C$32))&lt;$A$6,($A$6-K222),(J225-((F225*H225/($B$4-$B$3+1)*I225)*tpt!$C$32))))</f>
        <v/>
      </c>
      <c r="L225" s="358" t="str">
        <f>IF(G224="","",J225-J226)</f>
        <v/>
      </c>
      <c r="M225" s="358" t="str">
        <f>IF(G224="","",K225-K226)</f>
        <v/>
      </c>
    </row>
    <row r="226" spans="1:13" ht="15" thickBot="1" x14ac:dyDescent="0.35">
      <c r="A226" s="63" t="s">
        <v>1837</v>
      </c>
      <c r="B226" s="67"/>
      <c r="C226" s="56" t="str">
        <f>IF(G224="","",IF(B226=0,0,(D226/B226/12)))</f>
        <v/>
      </c>
      <c r="D226" s="57"/>
      <c r="E226" s="359"/>
      <c r="F226" s="57"/>
      <c r="G226" s="359"/>
      <c r="H226" s="361"/>
      <c r="I226" s="56" t="str">
        <f>IF(G224="","",$B$4-G224)</f>
        <v/>
      </c>
      <c r="J226" s="56" t="str">
        <f>IF(G224="","",IF(I222=0,(F226*H225/($B$4-$B$3+1)*I226),(F226*H225*I222)/($B$4-$B$3+1)*I226))</f>
        <v/>
      </c>
      <c r="K226" s="56" t="str">
        <f>IF(G224="","",IF(K222+(J226-((F226*H225/($B$4-$B$3+1)*I226)*tpt!$C$32))&lt;$A$6,($A$6-K222),(J226-((F226*H225/($B$4-$B$3+1)*I226)*tpt!$C$32))))</f>
        <v/>
      </c>
      <c r="L226" s="359"/>
      <c r="M226" s="359"/>
    </row>
    <row r="227" spans="1:13" ht="14.4" x14ac:dyDescent="0.3">
      <c r="A227" s="68"/>
      <c r="C227" s="69"/>
      <c r="D227" s="69"/>
      <c r="E227" s="69"/>
      <c r="F227" s="69"/>
      <c r="J227" s="178"/>
      <c r="K227" s="70"/>
    </row>
    <row r="228" spans="1:13" ht="15" thickBot="1" x14ac:dyDescent="0.35">
      <c r="A228" s="71" t="s">
        <v>1838</v>
      </c>
      <c r="B228" s="74" t="str">
        <f>IF(G224="","",B222+B225-B226)</f>
        <v/>
      </c>
      <c r="C228" s="56" t="str">
        <f>IF(G224="","",IF(B228=0,0,(D228/B228/12)))</f>
        <v/>
      </c>
      <c r="D228" s="56" t="str">
        <f>IF(G224="","",D222+D225-D226)</f>
        <v/>
      </c>
      <c r="E228" s="86" t="str">
        <f>IF(G224="","",$A$6*B228*120)</f>
        <v/>
      </c>
      <c r="F228" s="56" t="str">
        <f>IF(G224="","",IF(D228&lt;0,"ошибка, СС в минус",IF(F222=0,0,IF(F225+F226&lt;&gt;0,F222+F225-F226,IF(D228&lt;=F222,(F222+D225-D226),IF(D222&lt;F222,D222,F222)+D225-D226)))))</f>
        <v/>
      </c>
      <c r="G228" s="56" t="str">
        <f>IF(G224="","",IF(AND(D228&lt;G222,J222=$A$6),G222+(($A$6-J222)/($B$4-G224+(IF(D225-D226&lt;0,0,1)))*($B$4-$B$3+1)/H225),IF(J222+((IF(F225=0,D225,F225)-IF(F226=0,D226,F226))*H225/($B$4-$B$3+1)*($B$4-G224+(IF(D225-D226&lt;0,0,1))))&lt;$A$6,G222+(($A$6-J222)/($B$4-G224+(IF(D225-D226&lt;0,0,1)))*($B$4-$B$3+1)/H225),(IF(F222=0,D222,F222)+IF(F225=0,D225,F225)-IF(F226=0,D226,F226)))))</f>
        <v/>
      </c>
      <c r="H228" s="58" t="str">
        <f>IF(G224="","",$H$6)</f>
        <v/>
      </c>
      <c r="I228" s="177" t="str">
        <f>IF(G224="","",$I$6)</f>
        <v/>
      </c>
      <c r="J228" s="179" t="str">
        <f>IF(G224="","",J222+L225)</f>
        <v/>
      </c>
      <c r="K228" s="50" t="str">
        <f>IF(G224="","",K222+M225)</f>
        <v/>
      </c>
    </row>
    <row r="229" spans="1:13" ht="13.8" thickBot="1" x14ac:dyDescent="0.3"/>
    <row r="230" spans="1:13" ht="15" thickBot="1" x14ac:dyDescent="0.35">
      <c r="A230" s="59" t="str">
        <f>CONCATENATE("доп.соглашение №",RIGHT(A224,LEN(A224)-16)+1)</f>
        <v>доп.соглашение №38</v>
      </c>
      <c r="B230" s="60"/>
      <c r="C230" s="60"/>
      <c r="D230" s="60" t="s">
        <v>1834</v>
      </c>
      <c r="E230" s="60"/>
      <c r="F230" s="60"/>
      <c r="G230" s="61"/>
      <c r="H230" s="60"/>
      <c r="I230" s="60" t="s">
        <v>1835</v>
      </c>
      <c r="J230" s="180" t="s">
        <v>5</v>
      </c>
      <c r="K230" s="62" t="s">
        <v>2176</v>
      </c>
      <c r="L230" s="180" t="str">
        <f>IF(G230="","",IF(G231&lt;0,"возврат","доплата"))</f>
        <v/>
      </c>
      <c r="M230" s="62" t="str">
        <f>IF(G230="","",IF(G231&lt;0,"возврат + скидка","доплата + скидка"))</f>
        <v/>
      </c>
    </row>
    <row r="231" spans="1:13" ht="14.4" x14ac:dyDescent="0.3">
      <c r="A231" s="63" t="s">
        <v>1836</v>
      </c>
      <c r="B231" s="64"/>
      <c r="C231" s="65" t="str">
        <f>IF(G230="","",IF(B231=0,0,(D231/B231/12)))</f>
        <v/>
      </c>
      <c r="D231" s="66"/>
      <c r="E231" s="358" t="str">
        <f>IF(G230="","",IF(D231+D232=0,0,E234-E228))</f>
        <v/>
      </c>
      <c r="F231" s="66"/>
      <c r="G231" s="358" t="str">
        <f>IF(G230="","",ROUND(IF(D231+D232=0,0,G234-G228),2))</f>
        <v/>
      </c>
      <c r="H231" s="360" t="str">
        <f>IF(G230="","",$H$6)</f>
        <v/>
      </c>
      <c r="I231" s="65" t="str">
        <f>IF(G230="","",$B$4-G230+1)</f>
        <v/>
      </c>
      <c r="J231" s="65" t="str">
        <f>IF(G230="","",IF(I228=0,(F231*H231/($B$4-$B$3+1)*I231),(F231*H231*I228)/($B$4-$B$3+1)*I231))</f>
        <v/>
      </c>
      <c r="K231" s="65" t="str">
        <f>IF(G230="","",IF(K228+(J231-((F231*H231/($B$4-$B$3+1)*I231)*tpt!$C$32))&lt;$A$6,($A$6-K228),(J231-((F231*H231/($B$4-$B$3+1)*I231)*tpt!$C$32))))</f>
        <v/>
      </c>
      <c r="L231" s="358" t="str">
        <f>IF(G230="","",J231-J232)</f>
        <v/>
      </c>
      <c r="M231" s="358" t="str">
        <f>IF(G230="","",K231-K232)</f>
        <v/>
      </c>
    </row>
    <row r="232" spans="1:13" ht="15" thickBot="1" x14ac:dyDescent="0.35">
      <c r="A232" s="63" t="s">
        <v>1837</v>
      </c>
      <c r="B232" s="67"/>
      <c r="C232" s="56" t="str">
        <f>IF(G230="","",IF(B232=0,0,(D232/B232/12)))</f>
        <v/>
      </c>
      <c r="D232" s="57"/>
      <c r="E232" s="359"/>
      <c r="F232" s="57"/>
      <c r="G232" s="359"/>
      <c r="H232" s="361"/>
      <c r="I232" s="56" t="str">
        <f>IF(G230="","",$B$4-G230)</f>
        <v/>
      </c>
      <c r="J232" s="56" t="str">
        <f>IF(G230="","",IF(I228=0,(F232*H231/($B$4-$B$3+1)*I232),(F232*H231*I228)/($B$4-$B$3+1)*I232))</f>
        <v/>
      </c>
      <c r="K232" s="56" t="str">
        <f>IF(G230="","",IF(K228+(J232-((F232*H231/($B$4-$B$3+1)*I232)*tpt!$C$32))&lt;$A$6,($A$6-K228),(J232-((F232*H231/($B$4-$B$3+1)*I232)*tpt!$C$32))))</f>
        <v/>
      </c>
      <c r="L232" s="359"/>
      <c r="M232" s="359"/>
    </row>
    <row r="233" spans="1:13" ht="14.4" x14ac:dyDescent="0.3">
      <c r="A233" s="68"/>
      <c r="C233" s="69"/>
      <c r="D233" s="69"/>
      <c r="E233" s="69"/>
      <c r="F233" s="69"/>
      <c r="J233" s="178"/>
      <c r="K233" s="70"/>
    </row>
    <row r="234" spans="1:13" ht="15" thickBot="1" x14ac:dyDescent="0.35">
      <c r="A234" s="71" t="s">
        <v>1838</v>
      </c>
      <c r="B234" s="74" t="str">
        <f>IF(G230="","",B228+B231-B232)</f>
        <v/>
      </c>
      <c r="C234" s="56" t="str">
        <f>IF(G230="","",IF(B234=0,0,(D234/B234/12)))</f>
        <v/>
      </c>
      <c r="D234" s="56" t="str">
        <f>IF(G230="","",D228+D231-D232)</f>
        <v/>
      </c>
      <c r="E234" s="86" t="str">
        <f>IF(G230="","",$A$6*B234*120)</f>
        <v/>
      </c>
      <c r="F234" s="56" t="str">
        <f>IF(G230="","",IF(D234&lt;0,"ошибка, СС в минус",IF(F228=0,0,IF(F231+F232&lt;&gt;0,F228+F231-F232,IF(D234&lt;=F228,(F228+D231-D232),IF(D228&lt;F228,D228,F228)+D231-D232)))))</f>
        <v/>
      </c>
      <c r="G234" s="56" t="str">
        <f>IF(G230="","",IF(AND(D234&lt;G228,J228=$A$6),G228+(($A$6-J228)/($B$4-G230+(IF(D231-D232&lt;0,0,1)))*($B$4-$B$3+1)/H231),IF(J228+((IF(F231=0,D231,F231)-IF(F232=0,D232,F232))*H231/($B$4-$B$3+1)*($B$4-G230+(IF(D231-D232&lt;0,0,1))))&lt;$A$6,G228+(($A$6-J228)/($B$4-G230+(IF(D231-D232&lt;0,0,1)))*($B$4-$B$3+1)/H231),(IF(F228=0,D228,F228)+IF(F231=0,D231,F231)-IF(F232=0,D232,F232)))))</f>
        <v/>
      </c>
      <c r="H234" s="58" t="str">
        <f>IF(G230="","",$H$6)</f>
        <v/>
      </c>
      <c r="I234" s="177" t="str">
        <f>IF(G230="","",$I$6)</f>
        <v/>
      </c>
      <c r="J234" s="179" t="str">
        <f>IF(G230="","",J228+L231)</f>
        <v/>
      </c>
      <c r="K234" s="50" t="str">
        <f>IF(G230="","",K228+M231)</f>
        <v/>
      </c>
    </row>
    <row r="235" spans="1:13" ht="13.8" thickBot="1" x14ac:dyDescent="0.3"/>
    <row r="236" spans="1:13" ht="15" thickBot="1" x14ac:dyDescent="0.35">
      <c r="A236" s="59" t="str">
        <f>CONCATENATE("доп.соглашение №",RIGHT(A230,LEN(A230)-16)+1)</f>
        <v>доп.соглашение №39</v>
      </c>
      <c r="B236" s="60"/>
      <c r="C236" s="60"/>
      <c r="D236" s="60" t="s">
        <v>1834</v>
      </c>
      <c r="E236" s="60"/>
      <c r="F236" s="60"/>
      <c r="G236" s="61"/>
      <c r="H236" s="60"/>
      <c r="I236" s="60" t="s">
        <v>1835</v>
      </c>
      <c r="J236" s="180" t="s">
        <v>5</v>
      </c>
      <c r="K236" s="62" t="s">
        <v>2176</v>
      </c>
      <c r="L236" s="180" t="str">
        <f>IF(G236="","",IF(G237&lt;0,"возврат","доплата"))</f>
        <v/>
      </c>
      <c r="M236" s="62" t="str">
        <f>IF(G236="","",IF(G237&lt;0,"возврат + скидка","доплата + скидка"))</f>
        <v/>
      </c>
    </row>
    <row r="237" spans="1:13" ht="14.4" x14ac:dyDescent="0.3">
      <c r="A237" s="63" t="s">
        <v>1836</v>
      </c>
      <c r="B237" s="64"/>
      <c r="C237" s="65" t="str">
        <f>IF(G236="","",IF(B237=0,0,(D237/B237/12)))</f>
        <v/>
      </c>
      <c r="D237" s="66"/>
      <c r="E237" s="358" t="str">
        <f>IF(G236="","",IF(D237+D238=0,0,E240-E234))</f>
        <v/>
      </c>
      <c r="F237" s="66"/>
      <c r="G237" s="358" t="str">
        <f>IF(G236="","",ROUND(IF(D237+D238=0,0,G240-G234),2))</f>
        <v/>
      </c>
      <c r="H237" s="360" t="str">
        <f>IF(G236="","",$H$6)</f>
        <v/>
      </c>
      <c r="I237" s="65" t="str">
        <f>IF(G236="","",$B$4-G236+1)</f>
        <v/>
      </c>
      <c r="J237" s="65" t="str">
        <f>IF(G236="","",IF(I234=0,(F237*H237/($B$4-$B$3+1)*I237),(F237*H237*I234)/($B$4-$B$3+1)*I237))</f>
        <v/>
      </c>
      <c r="K237" s="65" t="str">
        <f>IF(G236="","",IF(K234+(J237-((F237*H237/($B$4-$B$3+1)*I237)*tpt!$C$32))&lt;$A$6,($A$6-K234),(J237-((F237*H237/($B$4-$B$3+1)*I237)*tpt!$C$32))))</f>
        <v/>
      </c>
      <c r="L237" s="358" t="str">
        <f>IF(G236="","",J237-J238)</f>
        <v/>
      </c>
      <c r="M237" s="358" t="str">
        <f>IF(G236="","",K237-K238)</f>
        <v/>
      </c>
    </row>
    <row r="238" spans="1:13" ht="15" thickBot="1" x14ac:dyDescent="0.35">
      <c r="A238" s="63" t="s">
        <v>1837</v>
      </c>
      <c r="B238" s="67"/>
      <c r="C238" s="56" t="str">
        <f>IF(G236="","",IF(B238=0,0,(D238/B238/12)))</f>
        <v/>
      </c>
      <c r="D238" s="57"/>
      <c r="E238" s="359"/>
      <c r="F238" s="57"/>
      <c r="G238" s="359"/>
      <c r="H238" s="361"/>
      <c r="I238" s="56" t="str">
        <f>IF(G236="","",$B$4-G236)</f>
        <v/>
      </c>
      <c r="J238" s="56" t="str">
        <f>IF(G236="","",IF(I234=0,(F238*H237/($B$4-$B$3+1)*I238),(F238*H237*I234)/($B$4-$B$3+1)*I238))</f>
        <v/>
      </c>
      <c r="K238" s="56" t="str">
        <f>IF(G236="","",IF(K234+(J238-((F238*H237/($B$4-$B$3+1)*I238)*tpt!$C$32))&lt;$A$6,($A$6-K234),(J238-((F238*H237/($B$4-$B$3+1)*I238)*tpt!$C$32))))</f>
        <v/>
      </c>
      <c r="L238" s="359"/>
      <c r="M238" s="359"/>
    </row>
    <row r="239" spans="1:13" ht="14.4" x14ac:dyDescent="0.3">
      <c r="A239" s="68"/>
      <c r="C239" s="69"/>
      <c r="D239" s="69"/>
      <c r="E239" s="69"/>
      <c r="F239" s="69"/>
      <c r="J239" s="178"/>
      <c r="K239" s="70"/>
    </row>
    <row r="240" spans="1:13" ht="15" thickBot="1" x14ac:dyDescent="0.35">
      <c r="A240" s="71" t="s">
        <v>1838</v>
      </c>
      <c r="B240" s="74" t="str">
        <f>IF(G236="","",B234+B237-B238)</f>
        <v/>
      </c>
      <c r="C240" s="56" t="str">
        <f>IF(G236="","",IF(B240=0,0,(D240/B240/12)))</f>
        <v/>
      </c>
      <c r="D240" s="56" t="str">
        <f>IF(G236="","",D234+D237-D238)</f>
        <v/>
      </c>
      <c r="E240" s="86" t="str">
        <f>IF(G236="","",$A$6*B240*120)</f>
        <v/>
      </c>
      <c r="F240" s="56" t="str">
        <f>IF(G236="","",IF(D240&lt;0,"ошибка, СС в минус",IF(F234=0,0,IF(F237+F238&lt;&gt;0,F234+F237-F238,IF(D240&lt;=F234,(F234+D237-D238),IF(D234&lt;F234,D234,F234)+D237-D238)))))</f>
        <v/>
      </c>
      <c r="G240" s="56" t="str">
        <f>IF(G236="","",IF(AND(D240&lt;G234,J234=$A$6),G234+(($A$6-J234)/($B$4-G236+(IF(D237-D238&lt;0,0,1)))*($B$4-$B$3+1)/H237),IF(J234+((IF(F237=0,D237,F237)-IF(F238=0,D238,F238))*H237/($B$4-$B$3+1)*($B$4-G236+(IF(D237-D238&lt;0,0,1))))&lt;$A$6,G234+(($A$6-J234)/($B$4-G236+(IF(D237-D238&lt;0,0,1)))*($B$4-$B$3+1)/H237),(IF(F234=0,D234,F234)+IF(F237=0,D237,F237)-IF(F238=0,D238,F238)))))</f>
        <v/>
      </c>
      <c r="H240" s="58" t="str">
        <f>IF(G236="","",$H$6)</f>
        <v/>
      </c>
      <c r="I240" s="177" t="str">
        <f>IF(G236="","",$I$6)</f>
        <v/>
      </c>
      <c r="J240" s="179" t="str">
        <f>IF(G236="","",J234+L237)</f>
        <v/>
      </c>
      <c r="K240" s="50" t="str">
        <f>IF(G236="","",K234+M237)</f>
        <v/>
      </c>
    </row>
    <row r="241" spans="1:13" ht="13.8" thickBot="1" x14ac:dyDescent="0.3"/>
    <row r="242" spans="1:13" ht="15" thickBot="1" x14ac:dyDescent="0.35">
      <c r="A242" s="59" t="str">
        <f>CONCATENATE("доп.соглашение №",RIGHT(A236,LEN(A236)-16)+1)</f>
        <v>доп.соглашение №40</v>
      </c>
      <c r="B242" s="60"/>
      <c r="C242" s="60"/>
      <c r="D242" s="60" t="s">
        <v>1834</v>
      </c>
      <c r="E242" s="60"/>
      <c r="F242" s="60"/>
      <c r="G242" s="61"/>
      <c r="H242" s="60"/>
      <c r="I242" s="60" t="s">
        <v>1835</v>
      </c>
      <c r="J242" s="180" t="s">
        <v>5</v>
      </c>
      <c r="K242" s="62" t="s">
        <v>2176</v>
      </c>
      <c r="L242" s="180" t="str">
        <f>IF(G242="","",IF(G243&lt;0,"возврат","доплата"))</f>
        <v/>
      </c>
      <c r="M242" s="62" t="str">
        <f>IF(G242="","",IF(G243&lt;0,"возврат + скидка","доплата + скидка"))</f>
        <v/>
      </c>
    </row>
    <row r="243" spans="1:13" ht="14.4" x14ac:dyDescent="0.3">
      <c r="A243" s="63" t="s">
        <v>1836</v>
      </c>
      <c r="B243" s="64"/>
      <c r="C243" s="65" t="str">
        <f>IF(G242="","",IF(B243=0,0,(D243/B243/12)))</f>
        <v/>
      </c>
      <c r="D243" s="66"/>
      <c r="E243" s="358" t="str">
        <f>IF(G242="","",IF(D243+D244=0,0,E246-E240))</f>
        <v/>
      </c>
      <c r="F243" s="66"/>
      <c r="G243" s="358" t="str">
        <f>IF(G242="","",ROUND(IF(D243+D244=0,0,G246-G240),2))</f>
        <v/>
      </c>
      <c r="H243" s="360" t="str">
        <f>IF(G242="","",$H$6)</f>
        <v/>
      </c>
      <c r="I243" s="65" t="str">
        <f>IF(G242="","",$B$4-G242+1)</f>
        <v/>
      </c>
      <c r="J243" s="65" t="str">
        <f>IF(G242="","",IF(I240=0,(F243*H243/($B$4-$B$3+1)*I243),(F243*H243*I240)/($B$4-$B$3+1)*I243))</f>
        <v/>
      </c>
      <c r="K243" s="65" t="str">
        <f>IF(G242="","",IF(K240+(J243-((F243*H243/($B$4-$B$3+1)*I243)*tpt!$C$32))&lt;$A$6,($A$6-K240),(J243-((F243*H243/($B$4-$B$3+1)*I243)*tpt!$C$32))))</f>
        <v/>
      </c>
      <c r="L243" s="358" t="str">
        <f>IF(G242="","",J243-J244)</f>
        <v/>
      </c>
      <c r="M243" s="358" t="str">
        <f>IF(G242="","",K243-K244)</f>
        <v/>
      </c>
    </row>
    <row r="244" spans="1:13" ht="15" thickBot="1" x14ac:dyDescent="0.35">
      <c r="A244" s="63" t="s">
        <v>1837</v>
      </c>
      <c r="B244" s="67"/>
      <c r="C244" s="56" t="str">
        <f>IF(G242="","",IF(B244=0,0,(D244/B244/12)))</f>
        <v/>
      </c>
      <c r="D244" s="57"/>
      <c r="E244" s="359"/>
      <c r="F244" s="57"/>
      <c r="G244" s="359"/>
      <c r="H244" s="361"/>
      <c r="I244" s="56" t="str">
        <f>IF(G242="","",$B$4-G242)</f>
        <v/>
      </c>
      <c r="J244" s="56" t="str">
        <f>IF(G242="","",IF(I240=0,(F244*H243/($B$4-$B$3+1)*I244),(F244*H243*I240)/($B$4-$B$3+1)*I244))</f>
        <v/>
      </c>
      <c r="K244" s="56" t="str">
        <f>IF(G242="","",IF(K240+(J244-((F244*H243/($B$4-$B$3+1)*I244)*tpt!$C$32))&lt;$A$6,($A$6-K240),(J244-((F244*H243/($B$4-$B$3+1)*I244)*tpt!$C$32))))</f>
        <v/>
      </c>
      <c r="L244" s="359"/>
      <c r="M244" s="359"/>
    </row>
    <row r="245" spans="1:13" ht="14.4" x14ac:dyDescent="0.3">
      <c r="A245" s="68"/>
      <c r="C245" s="69"/>
      <c r="D245" s="69"/>
      <c r="E245" s="69"/>
      <c r="F245" s="69"/>
      <c r="J245" s="178"/>
      <c r="K245" s="70"/>
    </row>
    <row r="246" spans="1:13" ht="15" thickBot="1" x14ac:dyDescent="0.35">
      <c r="A246" s="71" t="s">
        <v>1838</v>
      </c>
      <c r="B246" s="74" t="str">
        <f>IF(G242="","",B240+B243-B244)</f>
        <v/>
      </c>
      <c r="C246" s="56" t="str">
        <f>IF(G242="","",IF(B246=0,0,(D246/B246/12)))</f>
        <v/>
      </c>
      <c r="D246" s="56" t="str">
        <f>IF(G242="","",D240+D243-D244)</f>
        <v/>
      </c>
      <c r="E246" s="86" t="str">
        <f>IF(G242="","",$A$6*B246*120)</f>
        <v/>
      </c>
      <c r="F246" s="56" t="str">
        <f>IF(G242="","",IF(D246&lt;0,"ошибка, СС в минус",IF(F240=0,0,IF(F243+F244&lt;&gt;0,F240+F243-F244,IF(D246&lt;=F240,(F240+D243-D244),IF(D240&lt;F240,D240,F240)+D243-D244)))))</f>
        <v/>
      </c>
      <c r="G246" s="56" t="str">
        <f>IF(G242="","",IF(AND(D246&lt;G240,J240=$A$6),G240+(($A$6-J240)/($B$4-G242+(IF(D243-D244&lt;0,0,1)))*($B$4-$B$3+1)/H243),IF(J240+((IF(F243=0,D243,F243)-IF(F244=0,D244,F244))*H243/($B$4-$B$3+1)*($B$4-G242+(IF(D243-D244&lt;0,0,1))))&lt;$A$6,G240+(($A$6-J240)/($B$4-G242+(IF(D243-D244&lt;0,0,1)))*($B$4-$B$3+1)/H243),(IF(F240=0,D240,F240)+IF(F243=0,D243,F243)-IF(F244=0,D244,F244)))))</f>
        <v/>
      </c>
      <c r="H246" s="58" t="str">
        <f>IF(G242="","",$H$6)</f>
        <v/>
      </c>
      <c r="I246" s="177" t="str">
        <f>IF(G242="","",$I$6)</f>
        <v/>
      </c>
      <c r="J246" s="179" t="str">
        <f>IF(G242="","",J240+L243)</f>
        <v/>
      </c>
      <c r="K246" s="50" t="str">
        <f>IF(G242="","",K240+M243)</f>
        <v/>
      </c>
    </row>
    <row r="247" spans="1:13" ht="13.8" thickBot="1" x14ac:dyDescent="0.3"/>
    <row r="248" spans="1:13" ht="15" thickBot="1" x14ac:dyDescent="0.35">
      <c r="A248" s="59" t="str">
        <f>CONCATENATE("доп.соглашение №",RIGHT(A242,LEN(A242)-16)+1)</f>
        <v>доп.соглашение №41</v>
      </c>
      <c r="B248" s="60"/>
      <c r="C248" s="60"/>
      <c r="D248" s="60" t="s">
        <v>1834</v>
      </c>
      <c r="E248" s="60"/>
      <c r="F248" s="60"/>
      <c r="G248" s="61"/>
      <c r="H248" s="60"/>
      <c r="I248" s="60" t="s">
        <v>1835</v>
      </c>
      <c r="J248" s="180" t="s">
        <v>5</v>
      </c>
      <c r="K248" s="62" t="s">
        <v>2176</v>
      </c>
      <c r="L248" s="180" t="str">
        <f>IF(G248="","",IF(G249&lt;0,"возврат","доплата"))</f>
        <v/>
      </c>
      <c r="M248" s="62" t="str">
        <f>IF(G248="","",IF(G249&lt;0,"возврат + скидка","доплата + скидка"))</f>
        <v/>
      </c>
    </row>
    <row r="249" spans="1:13" ht="14.4" x14ac:dyDescent="0.3">
      <c r="A249" s="63" t="s">
        <v>1836</v>
      </c>
      <c r="B249" s="64"/>
      <c r="C249" s="65" t="str">
        <f>IF(G248="","",IF(B249=0,0,(D249/B249/12)))</f>
        <v/>
      </c>
      <c r="D249" s="66"/>
      <c r="E249" s="358" t="str">
        <f>IF(G248="","",IF(D249+D250=0,0,E252-E246))</f>
        <v/>
      </c>
      <c r="F249" s="66"/>
      <c r="G249" s="358" t="str">
        <f>IF(G248="","",ROUND(IF(D249+D250=0,0,G252-G246),2))</f>
        <v/>
      </c>
      <c r="H249" s="360" t="str">
        <f>IF(G248="","",$H$6)</f>
        <v/>
      </c>
      <c r="I249" s="65" t="str">
        <f>IF(G248="","",$B$4-G248+1)</f>
        <v/>
      </c>
      <c r="J249" s="65" t="str">
        <f>IF(G248="","",IF(I246=0,(F249*H249/($B$4-$B$3+1)*I249),(F249*H249*I246)/($B$4-$B$3+1)*I249))</f>
        <v/>
      </c>
      <c r="K249" s="65" t="str">
        <f>IF(G248="","",IF(K246+(J249-((F249*H249/($B$4-$B$3+1)*I249)*tpt!$C$32))&lt;$A$6,($A$6-K246),(J249-((F249*H249/($B$4-$B$3+1)*I249)*tpt!$C$32))))</f>
        <v/>
      </c>
      <c r="L249" s="358" t="str">
        <f>IF(G248="","",J249-J250)</f>
        <v/>
      </c>
      <c r="M249" s="358" t="str">
        <f>IF(G248="","",K249-K250)</f>
        <v/>
      </c>
    </row>
    <row r="250" spans="1:13" ht="15" thickBot="1" x14ac:dyDescent="0.35">
      <c r="A250" s="63" t="s">
        <v>1837</v>
      </c>
      <c r="B250" s="67"/>
      <c r="C250" s="56" t="str">
        <f>IF(G248="","",IF(B250=0,0,(D250/B250/12)))</f>
        <v/>
      </c>
      <c r="D250" s="57"/>
      <c r="E250" s="359"/>
      <c r="F250" s="57"/>
      <c r="G250" s="359"/>
      <c r="H250" s="361"/>
      <c r="I250" s="56" t="str">
        <f>IF(G248="","",$B$4-G248)</f>
        <v/>
      </c>
      <c r="J250" s="56" t="str">
        <f>IF(G248="","",IF(I246=0,(F250*H249/($B$4-$B$3+1)*I250),(F250*H249*I246)/($B$4-$B$3+1)*I250))</f>
        <v/>
      </c>
      <c r="K250" s="56" t="str">
        <f>IF(G248="","",IF(K246+(J250-((F250*H249/($B$4-$B$3+1)*I250)*tpt!$C$32))&lt;$A$6,($A$6-K246),(J250-((F250*H249/($B$4-$B$3+1)*I250)*tpt!$C$32))))</f>
        <v/>
      </c>
      <c r="L250" s="359"/>
      <c r="M250" s="359"/>
    </row>
    <row r="251" spans="1:13" ht="14.4" x14ac:dyDescent="0.3">
      <c r="A251" s="68"/>
      <c r="C251" s="69"/>
      <c r="D251" s="69"/>
      <c r="E251" s="69"/>
      <c r="F251" s="69"/>
      <c r="J251" s="178"/>
      <c r="K251" s="70"/>
    </row>
    <row r="252" spans="1:13" ht="15" thickBot="1" x14ac:dyDescent="0.35">
      <c r="A252" s="71" t="s">
        <v>1838</v>
      </c>
      <c r="B252" s="74" t="str">
        <f>IF(G248="","",B246+B249-B250)</f>
        <v/>
      </c>
      <c r="C252" s="56" t="str">
        <f>IF(G248="","",IF(B252=0,0,(D252/B252/12)))</f>
        <v/>
      </c>
      <c r="D252" s="56" t="str">
        <f>IF(G248="","",D246+D249-D250)</f>
        <v/>
      </c>
      <c r="E252" s="86" t="str">
        <f>IF(G248="","",$A$6*B252*120)</f>
        <v/>
      </c>
      <c r="F252" s="56" t="str">
        <f>IF(G248="","",IF(D252&lt;0,"ошибка, СС в минус",IF(F246=0,0,IF(F249+F250&lt;&gt;0,F246+F249-F250,IF(D252&lt;=F246,(F246+D249-D250),IF(D246&lt;F246,D246,F246)+D249-D250)))))</f>
        <v/>
      </c>
      <c r="G252" s="56" t="str">
        <f>IF(G248="","",IF(AND(D252&lt;G246,J246=$A$6),G246+(($A$6-J246)/($B$4-G248+(IF(D249-D250&lt;0,0,1)))*($B$4-$B$3+1)/H249),IF(J246+((IF(F249=0,D249,F249)-IF(F250=0,D250,F250))*H249/($B$4-$B$3+1)*($B$4-G248+(IF(D249-D250&lt;0,0,1))))&lt;$A$6,G246+(($A$6-J246)/($B$4-G248+(IF(D249-D250&lt;0,0,1)))*($B$4-$B$3+1)/H249),(IF(F246=0,D246,F246)+IF(F249=0,D249,F249)-IF(F250=0,D250,F250)))))</f>
        <v/>
      </c>
      <c r="H252" s="58" t="str">
        <f>IF(G248="","",$H$6)</f>
        <v/>
      </c>
      <c r="I252" s="177" t="str">
        <f>IF(G248="","",$I$6)</f>
        <v/>
      </c>
      <c r="J252" s="179" t="str">
        <f>IF(G248="","",J246+L249)</f>
        <v/>
      </c>
      <c r="K252" s="50" t="str">
        <f>IF(G248="","",K246+M249)</f>
        <v/>
      </c>
    </row>
    <row r="253" spans="1:13" ht="13.8" thickBot="1" x14ac:dyDescent="0.3"/>
    <row r="254" spans="1:13" ht="15" thickBot="1" x14ac:dyDescent="0.35">
      <c r="A254" s="59" t="str">
        <f>CONCATENATE("доп.соглашение №",RIGHT(A248,LEN(A248)-16)+1)</f>
        <v>доп.соглашение №42</v>
      </c>
      <c r="B254" s="60"/>
      <c r="C254" s="60"/>
      <c r="D254" s="60" t="s">
        <v>1834</v>
      </c>
      <c r="E254" s="60"/>
      <c r="F254" s="60"/>
      <c r="G254" s="61"/>
      <c r="H254" s="60"/>
      <c r="I254" s="60" t="s">
        <v>1835</v>
      </c>
      <c r="J254" s="180" t="s">
        <v>5</v>
      </c>
      <c r="K254" s="62" t="s">
        <v>2176</v>
      </c>
      <c r="L254" s="180" t="str">
        <f>IF(G254="","",IF(G255&lt;0,"возврат","доплата"))</f>
        <v/>
      </c>
      <c r="M254" s="62" t="str">
        <f>IF(G254="","",IF(G255&lt;0,"возврат + скидка","доплата + скидка"))</f>
        <v/>
      </c>
    </row>
    <row r="255" spans="1:13" ht="14.4" x14ac:dyDescent="0.3">
      <c r="A255" s="63" t="s">
        <v>1836</v>
      </c>
      <c r="B255" s="64"/>
      <c r="C255" s="65" t="str">
        <f>IF(G254="","",IF(B255=0,0,(D255/B255/12)))</f>
        <v/>
      </c>
      <c r="D255" s="66"/>
      <c r="E255" s="358" t="str">
        <f>IF(G254="","",IF(D255+D256=0,0,E258-E252))</f>
        <v/>
      </c>
      <c r="F255" s="66"/>
      <c r="G255" s="358" t="str">
        <f>IF(G254="","",ROUND(IF(D255+D256=0,0,G258-G252),2))</f>
        <v/>
      </c>
      <c r="H255" s="360" t="str">
        <f>IF(G254="","",$H$6)</f>
        <v/>
      </c>
      <c r="I255" s="65" t="str">
        <f>IF(G254="","",$B$4-G254+1)</f>
        <v/>
      </c>
      <c r="J255" s="65" t="str">
        <f>IF(G254="","",IF(I252=0,(F255*H255/($B$4-$B$3+1)*I255),(F255*H255*I252)/($B$4-$B$3+1)*I255))</f>
        <v/>
      </c>
      <c r="K255" s="65" t="str">
        <f>IF(G254="","",IF(K252+(J255-((F255*H255/($B$4-$B$3+1)*I255)*tpt!$C$32))&lt;$A$6,($A$6-K252),(J255-((F255*H255/($B$4-$B$3+1)*I255)*tpt!$C$32))))</f>
        <v/>
      </c>
      <c r="L255" s="358" t="str">
        <f>IF(G254="","",J255-J256)</f>
        <v/>
      </c>
      <c r="M255" s="358" t="str">
        <f>IF(G254="","",K255-K256)</f>
        <v/>
      </c>
    </row>
    <row r="256" spans="1:13" ht="15" thickBot="1" x14ac:dyDescent="0.35">
      <c r="A256" s="63" t="s">
        <v>1837</v>
      </c>
      <c r="B256" s="67"/>
      <c r="C256" s="56" t="str">
        <f>IF(G254="","",IF(B256=0,0,(D256/B256/12)))</f>
        <v/>
      </c>
      <c r="D256" s="57"/>
      <c r="E256" s="359"/>
      <c r="F256" s="57"/>
      <c r="G256" s="359"/>
      <c r="H256" s="361"/>
      <c r="I256" s="56" t="str">
        <f>IF(G254="","",$B$4-G254)</f>
        <v/>
      </c>
      <c r="J256" s="56" t="str">
        <f>IF(G254="","",IF(I252=0,(F256*H255/($B$4-$B$3+1)*I256),(F256*H255*I252)/($B$4-$B$3+1)*I256))</f>
        <v/>
      </c>
      <c r="K256" s="56" t="str">
        <f>IF(G254="","",IF(K252+(J256-((F256*H255/($B$4-$B$3+1)*I256)*tpt!$C$32))&lt;$A$6,($A$6-K252),(J256-((F256*H255/($B$4-$B$3+1)*I256)*tpt!$C$32))))</f>
        <v/>
      </c>
      <c r="L256" s="359"/>
      <c r="M256" s="359"/>
    </row>
    <row r="257" spans="1:13" ht="14.4" x14ac:dyDescent="0.3">
      <c r="A257" s="68"/>
      <c r="C257" s="69"/>
      <c r="D257" s="69"/>
      <c r="E257" s="69"/>
      <c r="F257" s="69"/>
      <c r="J257" s="178"/>
      <c r="K257" s="70"/>
    </row>
    <row r="258" spans="1:13" ht="15" thickBot="1" x14ac:dyDescent="0.35">
      <c r="A258" s="71" t="s">
        <v>1838</v>
      </c>
      <c r="B258" s="74" t="str">
        <f>IF(G254="","",B252+B255-B256)</f>
        <v/>
      </c>
      <c r="C258" s="56" t="str">
        <f>IF(G254="","",IF(B258=0,0,(D258/B258/12)))</f>
        <v/>
      </c>
      <c r="D258" s="56" t="str">
        <f>IF(G254="","",D252+D255-D256)</f>
        <v/>
      </c>
      <c r="E258" s="86" t="str">
        <f>IF(G254="","",$A$6*B258*120)</f>
        <v/>
      </c>
      <c r="F258" s="56" t="str">
        <f>IF(G254="","",IF(D258&lt;0,"ошибка, СС в минус",IF(F252=0,0,IF(F255+F256&lt;&gt;0,F252+F255-F256,IF(D258&lt;=F252,(F252+D255-D256),IF(D252&lt;F252,D252,F252)+D255-D256)))))</f>
        <v/>
      </c>
      <c r="G258" s="56" t="str">
        <f>IF(G254="","",IF(AND(D258&lt;G252,J252=$A$6),G252+(($A$6-J252)/($B$4-G254+(IF(D255-D256&lt;0,0,1)))*($B$4-$B$3+1)/H255),IF(J252+((IF(F255=0,D255,F255)-IF(F256=0,D256,F256))*H255/($B$4-$B$3+1)*($B$4-G254+(IF(D255-D256&lt;0,0,1))))&lt;$A$6,G252+(($A$6-J252)/($B$4-G254+(IF(D255-D256&lt;0,0,1)))*($B$4-$B$3+1)/H255),(IF(F252=0,D252,F252)+IF(F255=0,D255,F255)-IF(F256=0,D256,F256)))))</f>
        <v/>
      </c>
      <c r="H258" s="58" t="str">
        <f>IF(G254="","",$H$6)</f>
        <v/>
      </c>
      <c r="I258" s="177" t="str">
        <f>IF(G254="","",$I$6)</f>
        <v/>
      </c>
      <c r="J258" s="179" t="str">
        <f>IF(G254="","",J252+L255)</f>
        <v/>
      </c>
      <c r="K258" s="50" t="str">
        <f>IF(G254="","",K252+M255)</f>
        <v/>
      </c>
    </row>
    <row r="259" spans="1:13" ht="13.8" thickBot="1" x14ac:dyDescent="0.3"/>
    <row r="260" spans="1:13" ht="15" thickBot="1" x14ac:dyDescent="0.35">
      <c r="A260" s="59" t="str">
        <f>CONCATENATE("доп.соглашение №",RIGHT(A254,LEN(A254)-16)+1)</f>
        <v>доп.соглашение №43</v>
      </c>
      <c r="B260" s="60"/>
      <c r="C260" s="60"/>
      <c r="D260" s="60" t="s">
        <v>1834</v>
      </c>
      <c r="E260" s="60"/>
      <c r="F260" s="60"/>
      <c r="G260" s="61"/>
      <c r="H260" s="60"/>
      <c r="I260" s="60" t="s">
        <v>1835</v>
      </c>
      <c r="J260" s="180" t="s">
        <v>5</v>
      </c>
      <c r="K260" s="62" t="s">
        <v>2176</v>
      </c>
      <c r="L260" s="180" t="str">
        <f>IF(G260="","",IF(G261&lt;0,"возврат","доплата"))</f>
        <v/>
      </c>
      <c r="M260" s="62" t="str">
        <f>IF(G260="","",IF(G261&lt;0,"возврат + скидка","доплата + скидка"))</f>
        <v/>
      </c>
    </row>
    <row r="261" spans="1:13" ht="14.4" x14ac:dyDescent="0.3">
      <c r="A261" s="63" t="s">
        <v>1836</v>
      </c>
      <c r="B261" s="64"/>
      <c r="C261" s="65" t="str">
        <f>IF(G260="","",IF(B261=0,0,(D261/B261/12)))</f>
        <v/>
      </c>
      <c r="D261" s="66"/>
      <c r="E261" s="358" t="str">
        <f>IF(G260="","",IF(D261+D262=0,0,E264-E258))</f>
        <v/>
      </c>
      <c r="F261" s="66"/>
      <c r="G261" s="358" t="str">
        <f>IF(G260="","",ROUND(IF(D261+D262=0,0,G264-G258),2))</f>
        <v/>
      </c>
      <c r="H261" s="360" t="str">
        <f>IF(G260="","",$H$6)</f>
        <v/>
      </c>
      <c r="I261" s="65" t="str">
        <f>IF(G260="","",$B$4-G260+1)</f>
        <v/>
      </c>
      <c r="J261" s="65" t="str">
        <f>IF(G260="","",IF(I258=0,(F261*H261/($B$4-$B$3+1)*I261),(F261*H261*I258)/($B$4-$B$3+1)*I261))</f>
        <v/>
      </c>
      <c r="K261" s="65" t="str">
        <f>IF(G260="","",IF(K258+(J261-((F261*H261/($B$4-$B$3+1)*I261)*tpt!$C$32))&lt;$A$6,($A$6-K258),(J261-((F261*H261/($B$4-$B$3+1)*I261)*tpt!$C$32))))</f>
        <v/>
      </c>
      <c r="L261" s="358" t="str">
        <f>IF(G260="","",J261-J262)</f>
        <v/>
      </c>
      <c r="M261" s="358" t="str">
        <f>IF(G260="","",K261-K262)</f>
        <v/>
      </c>
    </row>
    <row r="262" spans="1:13" ht="15" thickBot="1" x14ac:dyDescent="0.35">
      <c r="A262" s="63" t="s">
        <v>1837</v>
      </c>
      <c r="B262" s="67"/>
      <c r="C262" s="56" t="str">
        <f>IF(G260="","",IF(B262=0,0,(D262/B262/12)))</f>
        <v/>
      </c>
      <c r="D262" s="57"/>
      <c r="E262" s="359"/>
      <c r="F262" s="57"/>
      <c r="G262" s="359"/>
      <c r="H262" s="361"/>
      <c r="I262" s="56" t="str">
        <f>IF(G260="","",$B$4-G260)</f>
        <v/>
      </c>
      <c r="J262" s="56" t="str">
        <f>IF(G260="","",IF(I258=0,(F262*H261/($B$4-$B$3+1)*I262),(F262*H261*I258)/($B$4-$B$3+1)*I262))</f>
        <v/>
      </c>
      <c r="K262" s="56" t="str">
        <f>IF(G260="","",IF(K258+(J262-((F262*H261/($B$4-$B$3+1)*I262)*tpt!$C$32))&lt;$A$6,($A$6-K258),(J262-((F262*H261/($B$4-$B$3+1)*I262)*tpt!$C$32))))</f>
        <v/>
      </c>
      <c r="L262" s="359"/>
      <c r="M262" s="359"/>
    </row>
    <row r="263" spans="1:13" ht="14.4" x14ac:dyDescent="0.3">
      <c r="A263" s="68"/>
      <c r="C263" s="69"/>
      <c r="D263" s="69"/>
      <c r="E263" s="69"/>
      <c r="F263" s="69"/>
      <c r="J263" s="178"/>
      <c r="K263" s="70"/>
    </row>
    <row r="264" spans="1:13" ht="15" thickBot="1" x14ac:dyDescent="0.35">
      <c r="A264" s="71" t="s">
        <v>1838</v>
      </c>
      <c r="B264" s="74" t="str">
        <f>IF(G260="","",B258+B261-B262)</f>
        <v/>
      </c>
      <c r="C264" s="56" t="str">
        <f>IF(G260="","",IF(B264=0,0,(D264/B264/12)))</f>
        <v/>
      </c>
      <c r="D264" s="56" t="str">
        <f>IF(G260="","",D258+D261-D262)</f>
        <v/>
      </c>
      <c r="E264" s="86" t="str">
        <f>IF(G260="","",$A$6*B264*120)</f>
        <v/>
      </c>
      <c r="F264" s="56" t="str">
        <f>IF(G260="","",IF(D264&lt;0,"ошибка, СС в минус",IF(F258=0,0,IF(F261+F262&lt;&gt;0,F258+F261-F262,IF(D264&lt;=F258,(F258+D261-D262),IF(D258&lt;F258,D258,F258)+D261-D262)))))</f>
        <v/>
      </c>
      <c r="G264" s="56" t="str">
        <f>IF(G260="","",IF(AND(D264&lt;G258,J258=$A$6),G258+(($A$6-J258)/($B$4-G260+(IF(D261-D262&lt;0,0,1)))*($B$4-$B$3+1)/H261),IF(J258+((IF(F261=0,D261,F261)-IF(F262=0,D262,F262))*H261/($B$4-$B$3+1)*($B$4-G260+(IF(D261-D262&lt;0,0,1))))&lt;$A$6,G258+(($A$6-J258)/($B$4-G260+(IF(D261-D262&lt;0,0,1)))*($B$4-$B$3+1)/H261),(IF(F258=0,D258,F258)+IF(F261=0,D261,F261)-IF(F262=0,D262,F262)))))</f>
        <v/>
      </c>
      <c r="H264" s="58" t="str">
        <f>IF(G260="","",$H$6)</f>
        <v/>
      </c>
      <c r="I264" s="177" t="str">
        <f>IF(G260="","",$I$6)</f>
        <v/>
      </c>
      <c r="J264" s="179" t="str">
        <f>IF(G260="","",J258+L261)</f>
        <v/>
      </c>
      <c r="K264" s="50" t="str">
        <f>IF(G260="","",K258+M261)</f>
        <v/>
      </c>
    </row>
    <row r="265" spans="1:13" ht="13.8" thickBot="1" x14ac:dyDescent="0.3"/>
    <row r="266" spans="1:13" ht="15" thickBot="1" x14ac:dyDescent="0.35">
      <c r="A266" s="59" t="str">
        <f>CONCATENATE("доп.соглашение №",RIGHT(A260,LEN(A260)-16)+1)</f>
        <v>доп.соглашение №44</v>
      </c>
      <c r="B266" s="60"/>
      <c r="C266" s="60"/>
      <c r="D266" s="60" t="s">
        <v>1834</v>
      </c>
      <c r="E266" s="60"/>
      <c r="F266" s="60"/>
      <c r="G266" s="61"/>
      <c r="H266" s="60"/>
      <c r="I266" s="60" t="s">
        <v>1835</v>
      </c>
      <c r="J266" s="180" t="s">
        <v>5</v>
      </c>
      <c r="K266" s="62" t="s">
        <v>2176</v>
      </c>
      <c r="L266" s="180" t="str">
        <f>IF(G266="","",IF(G267&lt;0,"возврат","доплата"))</f>
        <v/>
      </c>
      <c r="M266" s="62" t="str">
        <f>IF(G266="","",IF(G267&lt;0,"возврат + скидка","доплата + скидка"))</f>
        <v/>
      </c>
    </row>
    <row r="267" spans="1:13" ht="14.4" x14ac:dyDescent="0.3">
      <c r="A267" s="63" t="s">
        <v>1836</v>
      </c>
      <c r="B267" s="64"/>
      <c r="C267" s="65" t="str">
        <f>IF(G266="","",IF(B267=0,0,(D267/B267/12)))</f>
        <v/>
      </c>
      <c r="D267" s="66"/>
      <c r="E267" s="358" t="str">
        <f>IF(G266="","",IF(D267+D268=0,0,E270-E264))</f>
        <v/>
      </c>
      <c r="F267" s="66"/>
      <c r="G267" s="358" t="str">
        <f>IF(G266="","",ROUND(IF(D267+D268=0,0,G270-G264),2))</f>
        <v/>
      </c>
      <c r="H267" s="360" t="str">
        <f>IF(G266="","",$H$6)</f>
        <v/>
      </c>
      <c r="I267" s="65" t="str">
        <f>IF(G266="","",$B$4-G266+1)</f>
        <v/>
      </c>
      <c r="J267" s="65" t="str">
        <f>IF(G266="","",IF(I264=0,(F267*H267/($B$4-$B$3+1)*I267),(F267*H267*I264)/($B$4-$B$3+1)*I267))</f>
        <v/>
      </c>
      <c r="K267" s="65" t="str">
        <f>IF(G266="","",IF(K264+(J267-((F267*H267/($B$4-$B$3+1)*I267)*tpt!$C$32))&lt;$A$6,($A$6-K264),(J267-((F267*H267/($B$4-$B$3+1)*I267)*tpt!$C$32))))</f>
        <v/>
      </c>
      <c r="L267" s="358" t="str">
        <f>IF(G266="","",J267-J268)</f>
        <v/>
      </c>
      <c r="M267" s="358" t="str">
        <f>IF(G266="","",K267-K268)</f>
        <v/>
      </c>
    </row>
    <row r="268" spans="1:13" ht="15" thickBot="1" x14ac:dyDescent="0.35">
      <c r="A268" s="63" t="s">
        <v>1837</v>
      </c>
      <c r="B268" s="67"/>
      <c r="C268" s="56" t="str">
        <f>IF(G266="","",IF(B268=0,0,(D268/B268/12)))</f>
        <v/>
      </c>
      <c r="D268" s="57"/>
      <c r="E268" s="359"/>
      <c r="F268" s="57"/>
      <c r="G268" s="359"/>
      <c r="H268" s="361"/>
      <c r="I268" s="56" t="str">
        <f>IF(G266="","",$B$4-G266)</f>
        <v/>
      </c>
      <c r="J268" s="56" t="str">
        <f>IF(G266="","",IF(I264=0,(F268*H267/($B$4-$B$3+1)*I268),(F268*H267*I264)/($B$4-$B$3+1)*I268))</f>
        <v/>
      </c>
      <c r="K268" s="56" t="str">
        <f>IF(G266="","",IF(K264+(J268-((F268*H267/($B$4-$B$3+1)*I268)*tpt!$C$32))&lt;$A$6,($A$6-K264),(J268-((F268*H267/($B$4-$B$3+1)*I268)*tpt!$C$32))))</f>
        <v/>
      </c>
      <c r="L268" s="359"/>
      <c r="M268" s="359"/>
    </row>
    <row r="269" spans="1:13" ht="14.4" x14ac:dyDescent="0.3">
      <c r="A269" s="68"/>
      <c r="C269" s="69"/>
      <c r="D269" s="69"/>
      <c r="E269" s="69"/>
      <c r="F269" s="69"/>
      <c r="J269" s="178"/>
      <c r="K269" s="70"/>
    </row>
    <row r="270" spans="1:13" ht="15" thickBot="1" x14ac:dyDescent="0.35">
      <c r="A270" s="71" t="s">
        <v>1838</v>
      </c>
      <c r="B270" s="74" t="str">
        <f>IF(G266="","",B264+B267-B268)</f>
        <v/>
      </c>
      <c r="C270" s="56" t="str">
        <f>IF(G266="","",IF(B270=0,0,(D270/B270/12)))</f>
        <v/>
      </c>
      <c r="D270" s="56" t="str">
        <f>IF(G266="","",D264+D267-D268)</f>
        <v/>
      </c>
      <c r="E270" s="86" t="str">
        <f>IF(G266="","",$A$6*B270*120)</f>
        <v/>
      </c>
      <c r="F270" s="56" t="str">
        <f>IF(G266="","",IF(D270&lt;0,"ошибка, СС в минус",IF(F264=0,0,IF(F267+F268&lt;&gt;0,F264+F267-F268,IF(D270&lt;=F264,(F264+D267-D268),IF(D264&lt;F264,D264,F264)+D267-D268)))))</f>
        <v/>
      </c>
      <c r="G270" s="56" t="str">
        <f>IF(G266="","",IF(AND(D270&lt;G264,J264=$A$6),G264+(($A$6-J264)/($B$4-G266+(IF(D267-D268&lt;0,0,1)))*($B$4-$B$3+1)/H267),IF(J264+((IF(F267=0,D267,F267)-IF(F268=0,D268,F268))*H267/($B$4-$B$3+1)*($B$4-G266+(IF(D267-D268&lt;0,0,1))))&lt;$A$6,G264+(($A$6-J264)/($B$4-G266+(IF(D267-D268&lt;0,0,1)))*($B$4-$B$3+1)/H267),(IF(F264=0,D264,F264)+IF(F267=0,D267,F267)-IF(F268=0,D268,F268)))))</f>
        <v/>
      </c>
      <c r="H270" s="58" t="str">
        <f>IF(G266="","",$H$6)</f>
        <v/>
      </c>
      <c r="I270" s="177" t="str">
        <f>IF(G266="","",$I$6)</f>
        <v/>
      </c>
      <c r="J270" s="179" t="str">
        <f>IF(G266="","",J264+L267)</f>
        <v/>
      </c>
      <c r="K270" s="50" t="str">
        <f>IF(G266="","",K264+M267)</f>
        <v/>
      </c>
    </row>
    <row r="271" spans="1:13" ht="13.8" thickBot="1" x14ac:dyDescent="0.3"/>
    <row r="272" spans="1:13" ht="15" thickBot="1" x14ac:dyDescent="0.35">
      <c r="A272" s="59" t="str">
        <f>CONCATENATE("доп.соглашение №",RIGHT(A266,LEN(A266)-16)+1)</f>
        <v>доп.соглашение №45</v>
      </c>
      <c r="B272" s="60"/>
      <c r="C272" s="60"/>
      <c r="D272" s="60" t="s">
        <v>1834</v>
      </c>
      <c r="E272" s="60"/>
      <c r="F272" s="60"/>
      <c r="G272" s="61"/>
      <c r="H272" s="60"/>
      <c r="I272" s="60" t="s">
        <v>1835</v>
      </c>
      <c r="J272" s="180" t="s">
        <v>5</v>
      </c>
      <c r="K272" s="62" t="s">
        <v>2176</v>
      </c>
      <c r="L272" s="180" t="str">
        <f>IF(G272="","",IF(G273&lt;0,"возврат","доплата"))</f>
        <v/>
      </c>
      <c r="M272" s="62" t="str">
        <f>IF(G272="","",IF(G273&lt;0,"возврат + скидка","доплата + скидка"))</f>
        <v/>
      </c>
    </row>
    <row r="273" spans="1:13" ht="14.4" x14ac:dyDescent="0.3">
      <c r="A273" s="63" t="s">
        <v>1836</v>
      </c>
      <c r="B273" s="64"/>
      <c r="C273" s="65" t="str">
        <f>IF(G272="","",IF(B273=0,0,(D273/B273/12)))</f>
        <v/>
      </c>
      <c r="D273" s="66"/>
      <c r="E273" s="358" t="str">
        <f>IF(G272="","",IF(D273+D274=0,0,E276-E270))</f>
        <v/>
      </c>
      <c r="F273" s="66"/>
      <c r="G273" s="358" t="str">
        <f>IF(G272="","",ROUND(IF(D273+D274=0,0,G276-G270),2))</f>
        <v/>
      </c>
      <c r="H273" s="360" t="str">
        <f>IF(G272="","",$H$6)</f>
        <v/>
      </c>
      <c r="I273" s="65" t="str">
        <f>IF(G272="","",$B$4-G272+1)</f>
        <v/>
      </c>
      <c r="J273" s="65" t="str">
        <f>IF(G272="","",IF(I270=0,(F273*H273/($B$4-$B$3+1)*I273),(F273*H273*I270)/($B$4-$B$3+1)*I273))</f>
        <v/>
      </c>
      <c r="K273" s="65" t="str">
        <f>IF(G272="","",IF(K270+(J273-((F273*H273/($B$4-$B$3+1)*I273)*tpt!$C$32))&lt;$A$6,($A$6-K270),(J273-((F273*H273/($B$4-$B$3+1)*I273)*tpt!$C$32))))</f>
        <v/>
      </c>
      <c r="L273" s="358" t="str">
        <f>IF(G272="","",J273-J274)</f>
        <v/>
      </c>
      <c r="M273" s="358" t="str">
        <f>IF(G272="","",K273-K274)</f>
        <v/>
      </c>
    </row>
    <row r="274" spans="1:13" ht="15" thickBot="1" x14ac:dyDescent="0.35">
      <c r="A274" s="63" t="s">
        <v>1837</v>
      </c>
      <c r="B274" s="67"/>
      <c r="C274" s="56" t="str">
        <f>IF(G272="","",IF(B274=0,0,(D274/B274/12)))</f>
        <v/>
      </c>
      <c r="D274" s="57"/>
      <c r="E274" s="359"/>
      <c r="F274" s="57"/>
      <c r="G274" s="359"/>
      <c r="H274" s="361"/>
      <c r="I274" s="56" t="str">
        <f>IF(G272="","",$B$4-G272)</f>
        <v/>
      </c>
      <c r="J274" s="56" t="str">
        <f>IF(G272="","",IF(I270=0,(F274*H273/($B$4-$B$3+1)*I274),(F274*H273*I270)/($B$4-$B$3+1)*I274))</f>
        <v/>
      </c>
      <c r="K274" s="56" t="str">
        <f>IF(G272="","",IF(K270+(J274-((F274*H273/($B$4-$B$3+1)*I274)*tpt!$C$32))&lt;$A$6,($A$6-K270),(J274-((F274*H273/($B$4-$B$3+1)*I274)*tpt!$C$32))))</f>
        <v/>
      </c>
      <c r="L274" s="359"/>
      <c r="M274" s="359"/>
    </row>
    <row r="275" spans="1:13" ht="14.4" x14ac:dyDescent="0.3">
      <c r="A275" s="68"/>
      <c r="C275" s="69"/>
      <c r="D275" s="69"/>
      <c r="E275" s="69"/>
      <c r="F275" s="69"/>
      <c r="J275" s="178"/>
      <c r="K275" s="70"/>
    </row>
    <row r="276" spans="1:13" ht="15" thickBot="1" x14ac:dyDescent="0.35">
      <c r="A276" s="71" t="s">
        <v>1838</v>
      </c>
      <c r="B276" s="74" t="str">
        <f>IF(G272="","",B270+B273-B274)</f>
        <v/>
      </c>
      <c r="C276" s="56" t="str">
        <f>IF(G272="","",IF(B276=0,0,(D276/B276/12)))</f>
        <v/>
      </c>
      <c r="D276" s="56" t="str">
        <f>IF(G272="","",D270+D273-D274)</f>
        <v/>
      </c>
      <c r="E276" s="86" t="str">
        <f>IF(G272="","",$A$6*B276*120)</f>
        <v/>
      </c>
      <c r="F276" s="56" t="str">
        <f>IF(G272="","",IF(D276&lt;0,"ошибка, СС в минус",IF(F270=0,0,IF(F273+F274&lt;&gt;0,F270+F273-F274,IF(D276&lt;=F270,(F270+D273-D274),IF(D270&lt;F270,D270,F270)+D273-D274)))))</f>
        <v/>
      </c>
      <c r="G276" s="56" t="str">
        <f>IF(G272="","",IF(AND(D276&lt;G270,J270=$A$6),G270+(($A$6-J270)/($B$4-G272+(IF(D273-D274&lt;0,0,1)))*($B$4-$B$3+1)/H273),IF(J270+((IF(F273=0,D273,F273)-IF(F274=0,D274,F274))*H273/($B$4-$B$3+1)*($B$4-G272+(IF(D273-D274&lt;0,0,1))))&lt;$A$6,G270+(($A$6-J270)/($B$4-G272+(IF(D273-D274&lt;0,0,1)))*($B$4-$B$3+1)/H273),(IF(F270=0,D270,F270)+IF(F273=0,D273,F273)-IF(F274=0,D274,F274)))))</f>
        <v/>
      </c>
      <c r="H276" s="58" t="str">
        <f>IF(G272="","",$H$6)</f>
        <v/>
      </c>
      <c r="I276" s="177" t="str">
        <f>IF(G272="","",$I$6)</f>
        <v/>
      </c>
      <c r="J276" s="179" t="str">
        <f>IF(G272="","",J270+L273)</f>
        <v/>
      </c>
      <c r="K276" s="50" t="str">
        <f>IF(G272="","",K270+M273)</f>
        <v/>
      </c>
    </row>
    <row r="277" spans="1:13" ht="13.8" thickBot="1" x14ac:dyDescent="0.3"/>
    <row r="278" spans="1:13" ht="15" thickBot="1" x14ac:dyDescent="0.35">
      <c r="A278" s="59" t="str">
        <f>CONCATENATE("доп.соглашение №",RIGHT(A272,LEN(A272)-16)+1)</f>
        <v>доп.соглашение №46</v>
      </c>
      <c r="B278" s="60"/>
      <c r="C278" s="60"/>
      <c r="D278" s="60" t="s">
        <v>1834</v>
      </c>
      <c r="E278" s="60"/>
      <c r="F278" s="60"/>
      <c r="G278" s="61"/>
      <c r="H278" s="60"/>
      <c r="I278" s="60" t="s">
        <v>1835</v>
      </c>
      <c r="J278" s="180" t="s">
        <v>5</v>
      </c>
      <c r="K278" s="62" t="s">
        <v>2176</v>
      </c>
      <c r="L278" s="180" t="str">
        <f>IF(G278="","",IF(G279&lt;0,"возврат","доплата"))</f>
        <v/>
      </c>
      <c r="M278" s="62" t="str">
        <f>IF(G278="","",IF(G279&lt;0,"возврат + скидка","доплата + скидка"))</f>
        <v/>
      </c>
    </row>
    <row r="279" spans="1:13" ht="14.4" x14ac:dyDescent="0.3">
      <c r="A279" s="63" t="s">
        <v>1836</v>
      </c>
      <c r="B279" s="64"/>
      <c r="C279" s="65" t="str">
        <f>IF(G278="","",IF(B279=0,0,(D279/B279/12)))</f>
        <v/>
      </c>
      <c r="D279" s="66"/>
      <c r="E279" s="358" t="str">
        <f>IF(G278="","",IF(D279+D280=0,0,E282-E276))</f>
        <v/>
      </c>
      <c r="F279" s="66"/>
      <c r="G279" s="358" t="str">
        <f>IF(G278="","",ROUND(IF(D279+D280=0,0,G282-G276),2))</f>
        <v/>
      </c>
      <c r="H279" s="360" t="str">
        <f>IF(G278="","",$H$6)</f>
        <v/>
      </c>
      <c r="I279" s="65" t="str">
        <f>IF(G278="","",$B$4-G278+1)</f>
        <v/>
      </c>
      <c r="J279" s="65" t="str">
        <f>IF(G278="","",IF(I276=0,(F279*H279/($B$4-$B$3+1)*I279),(F279*H279*I276)/($B$4-$B$3+1)*I279))</f>
        <v/>
      </c>
      <c r="K279" s="65" t="str">
        <f>IF(G278="","",IF(K276+(J279-((F279*H279/($B$4-$B$3+1)*I279)*tpt!$C$32))&lt;$A$6,($A$6-K276),(J279-((F279*H279/($B$4-$B$3+1)*I279)*tpt!$C$32))))</f>
        <v/>
      </c>
      <c r="L279" s="358" t="str">
        <f>IF(G278="","",J279-J280)</f>
        <v/>
      </c>
      <c r="M279" s="358" t="str">
        <f>IF(G278="","",K279-K280)</f>
        <v/>
      </c>
    </row>
    <row r="280" spans="1:13" ht="15" thickBot="1" x14ac:dyDescent="0.35">
      <c r="A280" s="63" t="s">
        <v>1837</v>
      </c>
      <c r="B280" s="67"/>
      <c r="C280" s="56" t="str">
        <f>IF(G278="","",IF(B280=0,0,(D280/B280/12)))</f>
        <v/>
      </c>
      <c r="D280" s="57"/>
      <c r="E280" s="359"/>
      <c r="F280" s="57"/>
      <c r="G280" s="359"/>
      <c r="H280" s="361"/>
      <c r="I280" s="56" t="str">
        <f>IF(G278="","",$B$4-G278)</f>
        <v/>
      </c>
      <c r="J280" s="56" t="str">
        <f>IF(G278="","",IF(I276=0,(F280*H279/($B$4-$B$3+1)*I280),(F280*H279*I276)/($B$4-$B$3+1)*I280))</f>
        <v/>
      </c>
      <c r="K280" s="56" t="str">
        <f>IF(G278="","",IF(K276+(J280-((F280*H279/($B$4-$B$3+1)*I280)*tpt!$C$32))&lt;$A$6,($A$6-K276),(J280-((F280*H279/($B$4-$B$3+1)*I280)*tpt!$C$32))))</f>
        <v/>
      </c>
      <c r="L280" s="359"/>
      <c r="M280" s="359"/>
    </row>
    <row r="281" spans="1:13" ht="14.4" x14ac:dyDescent="0.3">
      <c r="A281" s="68"/>
      <c r="C281" s="69"/>
      <c r="D281" s="69"/>
      <c r="E281" s="69"/>
      <c r="F281" s="69"/>
      <c r="J281" s="178"/>
      <c r="K281" s="70"/>
    </row>
    <row r="282" spans="1:13" ht="15" thickBot="1" x14ac:dyDescent="0.35">
      <c r="A282" s="71" t="s">
        <v>1838</v>
      </c>
      <c r="B282" s="74" t="str">
        <f>IF(G278="","",B276+B279-B280)</f>
        <v/>
      </c>
      <c r="C282" s="56" t="str">
        <f>IF(G278="","",IF(B282=0,0,(D282/B282/12)))</f>
        <v/>
      </c>
      <c r="D282" s="56" t="str">
        <f>IF(G278="","",D276+D279-D280)</f>
        <v/>
      </c>
      <c r="E282" s="86" t="str">
        <f>IF(G278="","",$A$6*B282*120)</f>
        <v/>
      </c>
      <c r="F282" s="56" t="str">
        <f>IF(G278="","",IF(D282&lt;0,"ошибка, СС в минус",IF(F276=0,0,IF(F279+F280&lt;&gt;0,F276+F279-F280,IF(D282&lt;=F276,(F276+D279-D280),IF(D276&lt;F276,D276,F276)+D279-D280)))))</f>
        <v/>
      </c>
      <c r="G282" s="56" t="str">
        <f>IF(G278="","",IF(AND(D282&lt;G276,J276=$A$6),G276+(($A$6-J276)/($B$4-G278+(IF(D279-D280&lt;0,0,1)))*($B$4-$B$3+1)/H279),IF(J276+((IF(F279=0,D279,F279)-IF(F280=0,D280,F280))*H279/($B$4-$B$3+1)*($B$4-G278+(IF(D279-D280&lt;0,0,1))))&lt;$A$6,G276+(($A$6-J276)/($B$4-G278+(IF(D279-D280&lt;0,0,1)))*($B$4-$B$3+1)/H279),(IF(F276=0,D276,F276)+IF(F279=0,D279,F279)-IF(F280=0,D280,F280)))))</f>
        <v/>
      </c>
      <c r="H282" s="58" t="str">
        <f>IF(G278="","",$H$6)</f>
        <v/>
      </c>
      <c r="I282" s="177" t="str">
        <f>IF(G278="","",$I$6)</f>
        <v/>
      </c>
      <c r="J282" s="179" t="str">
        <f>IF(G278="","",J276+L279)</f>
        <v/>
      </c>
      <c r="K282" s="50" t="str">
        <f>IF(G278="","",K276+M279)</f>
        <v/>
      </c>
    </row>
    <row r="283" spans="1:13" ht="13.8" thickBot="1" x14ac:dyDescent="0.3"/>
    <row r="284" spans="1:13" ht="15" thickBot="1" x14ac:dyDescent="0.35">
      <c r="A284" s="59" t="str">
        <f>CONCATENATE("доп.соглашение №",RIGHT(A278,LEN(A278)-16)+1)</f>
        <v>доп.соглашение №47</v>
      </c>
      <c r="B284" s="60"/>
      <c r="C284" s="60"/>
      <c r="D284" s="60" t="s">
        <v>1834</v>
      </c>
      <c r="E284" s="60"/>
      <c r="F284" s="60"/>
      <c r="G284" s="61"/>
      <c r="H284" s="60"/>
      <c r="I284" s="60" t="s">
        <v>1835</v>
      </c>
      <c r="J284" s="180" t="s">
        <v>5</v>
      </c>
      <c r="K284" s="62" t="s">
        <v>2176</v>
      </c>
      <c r="L284" s="180" t="str">
        <f>IF(G284="","",IF(G285&lt;0,"возврат","доплата"))</f>
        <v/>
      </c>
      <c r="M284" s="62" t="str">
        <f>IF(G284="","",IF(G285&lt;0,"возврат + скидка","доплата + скидка"))</f>
        <v/>
      </c>
    </row>
    <row r="285" spans="1:13" ht="14.4" x14ac:dyDescent="0.3">
      <c r="A285" s="63" t="s">
        <v>1836</v>
      </c>
      <c r="B285" s="64"/>
      <c r="C285" s="65" t="str">
        <f>IF(G284="","",IF(B285=0,0,(D285/B285/12)))</f>
        <v/>
      </c>
      <c r="D285" s="66"/>
      <c r="E285" s="358" t="str">
        <f>IF(G284="","",IF(D285+D286=0,0,E288-E282))</f>
        <v/>
      </c>
      <c r="F285" s="66"/>
      <c r="G285" s="358" t="str">
        <f>IF(G284="","",ROUND(IF(D285+D286=0,0,G288-G282),2))</f>
        <v/>
      </c>
      <c r="H285" s="360" t="str">
        <f>IF(G284="","",$H$6)</f>
        <v/>
      </c>
      <c r="I285" s="65" t="str">
        <f>IF(G284="","",$B$4-G284+1)</f>
        <v/>
      </c>
      <c r="J285" s="65" t="str">
        <f>IF(G284="","",IF(I282=0,(F285*H285/($B$4-$B$3+1)*I285),(F285*H285*I282)/($B$4-$B$3+1)*I285))</f>
        <v/>
      </c>
      <c r="K285" s="65" t="str">
        <f>IF(G284="","",IF(K282+(J285-((F285*H285/($B$4-$B$3+1)*I285)*tpt!$C$32))&lt;$A$6,($A$6-K282),(J285-((F285*H285/($B$4-$B$3+1)*I285)*tpt!$C$32))))</f>
        <v/>
      </c>
      <c r="L285" s="358" t="str">
        <f>IF(G284="","",J285-J286)</f>
        <v/>
      </c>
      <c r="M285" s="358" t="str">
        <f>IF(G284="","",K285-K286)</f>
        <v/>
      </c>
    </row>
    <row r="286" spans="1:13" ht="15" thickBot="1" x14ac:dyDescent="0.35">
      <c r="A286" s="63" t="s">
        <v>1837</v>
      </c>
      <c r="B286" s="67"/>
      <c r="C286" s="56" t="str">
        <f>IF(G284="","",IF(B286=0,0,(D286/B286/12)))</f>
        <v/>
      </c>
      <c r="D286" s="57"/>
      <c r="E286" s="359"/>
      <c r="F286" s="57"/>
      <c r="G286" s="359"/>
      <c r="H286" s="361"/>
      <c r="I286" s="56" t="str">
        <f>IF(G284="","",$B$4-G284)</f>
        <v/>
      </c>
      <c r="J286" s="56" t="str">
        <f>IF(G284="","",IF(I282=0,(F286*H285/($B$4-$B$3+1)*I286),(F286*H285*I282)/($B$4-$B$3+1)*I286))</f>
        <v/>
      </c>
      <c r="K286" s="56" t="str">
        <f>IF(G284="","",IF(K282+(J286-((F286*H285/($B$4-$B$3+1)*I286)*tpt!$C$32))&lt;$A$6,($A$6-K282),(J286-((F286*H285/($B$4-$B$3+1)*I286)*tpt!$C$32))))</f>
        <v/>
      </c>
      <c r="L286" s="359"/>
      <c r="M286" s="359"/>
    </row>
    <row r="287" spans="1:13" ht="14.4" x14ac:dyDescent="0.3">
      <c r="A287" s="68"/>
      <c r="C287" s="69"/>
      <c r="D287" s="69"/>
      <c r="E287" s="69"/>
      <c r="F287" s="69"/>
      <c r="J287" s="178"/>
      <c r="K287" s="70"/>
    </row>
    <row r="288" spans="1:13" ht="15" thickBot="1" x14ac:dyDescent="0.35">
      <c r="A288" s="71" t="s">
        <v>1838</v>
      </c>
      <c r="B288" s="74" t="str">
        <f>IF(G284="","",B282+B285-B286)</f>
        <v/>
      </c>
      <c r="C288" s="56" t="str">
        <f>IF(G284="","",IF(B288=0,0,(D288/B288/12)))</f>
        <v/>
      </c>
      <c r="D288" s="56" t="str">
        <f>IF(G284="","",D282+D285-D286)</f>
        <v/>
      </c>
      <c r="E288" s="86" t="str">
        <f>IF(G284="","",$A$6*B288*120)</f>
        <v/>
      </c>
      <c r="F288" s="56" t="str">
        <f>IF(G284="","",IF(D288&lt;0,"ошибка, СС в минус",IF(F282=0,0,IF(F285+F286&lt;&gt;0,F282+F285-F286,IF(D288&lt;=F282,(F282+D285-D286),IF(D282&lt;F282,D282,F282)+D285-D286)))))</f>
        <v/>
      </c>
      <c r="G288" s="56" t="str">
        <f>IF(G284="","",IF(AND(D288&lt;G282,J282=$A$6),G282+(($A$6-J282)/($B$4-G284+(IF(D285-D286&lt;0,0,1)))*($B$4-$B$3+1)/H285),IF(J282+((IF(F285=0,D285,F285)-IF(F286=0,D286,F286))*H285/($B$4-$B$3+1)*($B$4-G284+(IF(D285-D286&lt;0,0,1))))&lt;$A$6,G282+(($A$6-J282)/($B$4-G284+(IF(D285-D286&lt;0,0,1)))*($B$4-$B$3+1)/H285),(IF(F282=0,D282,F282)+IF(F285=0,D285,F285)-IF(F286=0,D286,F286)))))</f>
        <v/>
      </c>
      <c r="H288" s="58" t="str">
        <f>IF(G284="","",$H$6)</f>
        <v/>
      </c>
      <c r="I288" s="177" t="str">
        <f>IF(G284="","",$I$6)</f>
        <v/>
      </c>
      <c r="J288" s="179" t="str">
        <f>IF(G284="","",J282+L285)</f>
        <v/>
      </c>
      <c r="K288" s="50" t="str">
        <f>IF(G284="","",K282+M285)</f>
        <v/>
      </c>
    </row>
    <row r="289" spans="1:13" ht="13.8" thickBot="1" x14ac:dyDescent="0.3"/>
    <row r="290" spans="1:13" ht="15" thickBot="1" x14ac:dyDescent="0.35">
      <c r="A290" s="59" t="str">
        <f>CONCATENATE("доп.соглашение №",RIGHT(A284,LEN(A284)-16)+1)</f>
        <v>доп.соглашение №48</v>
      </c>
      <c r="B290" s="60"/>
      <c r="C290" s="60"/>
      <c r="D290" s="60" t="s">
        <v>1834</v>
      </c>
      <c r="E290" s="60"/>
      <c r="F290" s="60"/>
      <c r="G290" s="61"/>
      <c r="H290" s="60"/>
      <c r="I290" s="60" t="s">
        <v>1835</v>
      </c>
      <c r="J290" s="180" t="s">
        <v>5</v>
      </c>
      <c r="K290" s="62" t="s">
        <v>2176</v>
      </c>
      <c r="L290" s="180" t="str">
        <f>IF(G290="","",IF(G291&lt;0,"возврат","доплата"))</f>
        <v/>
      </c>
      <c r="M290" s="62" t="str">
        <f>IF(G290="","",IF(G291&lt;0,"возврат + скидка","доплата + скидка"))</f>
        <v/>
      </c>
    </row>
    <row r="291" spans="1:13" ht="14.4" x14ac:dyDescent="0.3">
      <c r="A291" s="63" t="s">
        <v>1836</v>
      </c>
      <c r="B291" s="64"/>
      <c r="C291" s="65" t="str">
        <f>IF(G290="","",IF(B291=0,0,(D291/B291/12)))</f>
        <v/>
      </c>
      <c r="D291" s="66"/>
      <c r="E291" s="358" t="str">
        <f>IF(G290="","",IF(D291+D292=0,0,E294-E288))</f>
        <v/>
      </c>
      <c r="F291" s="66"/>
      <c r="G291" s="358" t="str">
        <f>IF(G290="","",ROUND(IF(D291+D292=0,0,G294-G288),2))</f>
        <v/>
      </c>
      <c r="H291" s="360" t="str">
        <f>IF(G290="","",$H$6)</f>
        <v/>
      </c>
      <c r="I291" s="65" t="str">
        <f>IF(G290="","",$B$4-G290+1)</f>
        <v/>
      </c>
      <c r="J291" s="65" t="str">
        <f>IF(G290="","",IF(I288=0,(F291*H291/($B$4-$B$3+1)*I291),(F291*H291*I288)/($B$4-$B$3+1)*I291))</f>
        <v/>
      </c>
      <c r="K291" s="65" t="str">
        <f>IF(G290="","",IF(K288+(J291-((F291*H291/($B$4-$B$3+1)*I291)*tpt!$C$32))&lt;$A$6,($A$6-K288),(J291-((F291*H291/($B$4-$B$3+1)*I291)*tpt!$C$32))))</f>
        <v/>
      </c>
      <c r="L291" s="358" t="str">
        <f>IF(G290="","",J291-J292)</f>
        <v/>
      </c>
      <c r="M291" s="358" t="str">
        <f>IF(G290="","",K291-K292)</f>
        <v/>
      </c>
    </row>
    <row r="292" spans="1:13" ht="15" thickBot="1" x14ac:dyDescent="0.35">
      <c r="A292" s="63" t="s">
        <v>1837</v>
      </c>
      <c r="B292" s="67"/>
      <c r="C292" s="56" t="str">
        <f>IF(G290="","",IF(B292=0,0,(D292/B292/12)))</f>
        <v/>
      </c>
      <c r="D292" s="57"/>
      <c r="E292" s="359"/>
      <c r="F292" s="57"/>
      <c r="G292" s="359"/>
      <c r="H292" s="361"/>
      <c r="I292" s="56" t="str">
        <f>IF(G290="","",$B$4-G290)</f>
        <v/>
      </c>
      <c r="J292" s="56" t="str">
        <f>IF(G290="","",IF(I288=0,(F292*H291/($B$4-$B$3+1)*I292),(F292*H291*I288)/($B$4-$B$3+1)*I292))</f>
        <v/>
      </c>
      <c r="K292" s="56" t="str">
        <f>IF(G290="","",IF(K288+(J292-((F292*H291/($B$4-$B$3+1)*I292)*tpt!$C$32))&lt;$A$6,($A$6-K288),(J292-((F292*H291/($B$4-$B$3+1)*I292)*tpt!$C$32))))</f>
        <v/>
      </c>
      <c r="L292" s="359"/>
      <c r="M292" s="359"/>
    </row>
    <row r="293" spans="1:13" ht="14.4" x14ac:dyDescent="0.3">
      <c r="A293" s="68"/>
      <c r="C293" s="69"/>
      <c r="D293" s="69"/>
      <c r="E293" s="69"/>
      <c r="F293" s="69"/>
      <c r="J293" s="178"/>
      <c r="K293" s="70"/>
    </row>
    <row r="294" spans="1:13" ht="15" thickBot="1" x14ac:dyDescent="0.35">
      <c r="A294" s="71" t="s">
        <v>1838</v>
      </c>
      <c r="B294" s="74" t="str">
        <f>IF(G290="","",B288+B291-B292)</f>
        <v/>
      </c>
      <c r="C294" s="56" t="str">
        <f>IF(G290="","",IF(B294=0,0,(D294/B294/12)))</f>
        <v/>
      </c>
      <c r="D294" s="56" t="str">
        <f>IF(G290="","",D288+D291-D292)</f>
        <v/>
      </c>
      <c r="E294" s="86" t="str">
        <f>IF(G290="","",$A$6*B294*120)</f>
        <v/>
      </c>
      <c r="F294" s="56" t="str">
        <f>IF(G290="","",IF(D294&lt;0,"ошибка, СС в минус",IF(F288=0,0,IF(F291+F292&lt;&gt;0,F288+F291-F292,IF(D294&lt;=F288,(F288+D291-D292),IF(D288&lt;F288,D288,F288)+D291-D292)))))</f>
        <v/>
      </c>
      <c r="G294" s="56" t="str">
        <f>IF(G290="","",IF(AND(D294&lt;G288,J288=$A$6),G288+(($A$6-J288)/($B$4-G290+(IF(D291-D292&lt;0,0,1)))*($B$4-$B$3+1)/H291),IF(J288+((IF(F291=0,D291,F291)-IF(F292=0,D292,F292))*H291/($B$4-$B$3+1)*($B$4-G290+(IF(D291-D292&lt;0,0,1))))&lt;$A$6,G288+(($A$6-J288)/($B$4-G290+(IF(D291-D292&lt;0,0,1)))*($B$4-$B$3+1)/H291),(IF(F288=0,D288,F288)+IF(F291=0,D291,F291)-IF(F292=0,D292,F292)))))</f>
        <v/>
      </c>
      <c r="H294" s="58" t="str">
        <f>IF(G290="","",$H$6)</f>
        <v/>
      </c>
      <c r="I294" s="177" t="str">
        <f>IF(G290="","",$I$6)</f>
        <v/>
      </c>
      <c r="J294" s="179" t="str">
        <f>IF(G290="","",J288+L291)</f>
        <v/>
      </c>
      <c r="K294" s="50" t="str">
        <f>IF(G290="","",K288+M291)</f>
        <v/>
      </c>
    </row>
    <row r="295" spans="1:13" ht="13.8" thickBot="1" x14ac:dyDescent="0.3"/>
    <row r="296" spans="1:13" ht="15" thickBot="1" x14ac:dyDescent="0.35">
      <c r="A296" s="59" t="str">
        <f>CONCATENATE("доп.соглашение №",RIGHT(A290,LEN(A290)-16)+1)</f>
        <v>доп.соглашение №49</v>
      </c>
      <c r="B296" s="60"/>
      <c r="C296" s="60"/>
      <c r="D296" s="60" t="s">
        <v>1834</v>
      </c>
      <c r="E296" s="60"/>
      <c r="F296" s="60"/>
      <c r="G296" s="61"/>
      <c r="H296" s="60"/>
      <c r="I296" s="60" t="s">
        <v>1835</v>
      </c>
      <c r="J296" s="180" t="s">
        <v>5</v>
      </c>
      <c r="K296" s="62" t="s">
        <v>2176</v>
      </c>
      <c r="L296" s="180" t="str">
        <f>IF(G296="","",IF(G297&lt;0,"возврат","доплата"))</f>
        <v/>
      </c>
      <c r="M296" s="62" t="str">
        <f>IF(G296="","",IF(G297&lt;0,"возврат + скидка","доплата + скидка"))</f>
        <v/>
      </c>
    </row>
    <row r="297" spans="1:13" ht="14.4" x14ac:dyDescent="0.3">
      <c r="A297" s="63" t="s">
        <v>1836</v>
      </c>
      <c r="B297" s="64"/>
      <c r="C297" s="65" t="str">
        <f>IF(G296="","",IF(B297=0,0,(D297/B297/12)))</f>
        <v/>
      </c>
      <c r="D297" s="66"/>
      <c r="E297" s="358" t="str">
        <f>IF(G296="","",IF(D297+D298=0,0,E300-E294))</f>
        <v/>
      </c>
      <c r="F297" s="66"/>
      <c r="G297" s="358" t="str">
        <f>IF(G296="","",ROUND(IF(D297+D298=0,0,G300-G294),2))</f>
        <v/>
      </c>
      <c r="H297" s="360" t="str">
        <f>IF(G296="","",$H$6)</f>
        <v/>
      </c>
      <c r="I297" s="65" t="str">
        <f>IF(G296="","",$B$4-G296+1)</f>
        <v/>
      </c>
      <c r="J297" s="65" t="str">
        <f>IF(G296="","",IF(I294=0,(F297*H297/($B$4-$B$3+1)*I297),(F297*H297*I294)/($B$4-$B$3+1)*I297))</f>
        <v/>
      </c>
      <c r="K297" s="65" t="str">
        <f>IF(G296="","",IF(K294+(J297-((F297*H297/($B$4-$B$3+1)*I297)*tpt!$C$32))&lt;$A$6,($A$6-K294),(J297-((F297*H297/($B$4-$B$3+1)*I297)*tpt!$C$32))))</f>
        <v/>
      </c>
      <c r="L297" s="358" t="str">
        <f>IF(G296="","",J297-J298)</f>
        <v/>
      </c>
      <c r="M297" s="358" t="str">
        <f>IF(G296="","",K297-K298)</f>
        <v/>
      </c>
    </row>
    <row r="298" spans="1:13" ht="15" thickBot="1" x14ac:dyDescent="0.35">
      <c r="A298" s="63" t="s">
        <v>1837</v>
      </c>
      <c r="B298" s="67"/>
      <c r="C298" s="56" t="str">
        <f>IF(G296="","",IF(B298=0,0,(D298/B298/12)))</f>
        <v/>
      </c>
      <c r="D298" s="57"/>
      <c r="E298" s="359"/>
      <c r="F298" s="57"/>
      <c r="G298" s="359"/>
      <c r="H298" s="361"/>
      <c r="I298" s="56" t="str">
        <f>IF(G296="","",$B$4-G296)</f>
        <v/>
      </c>
      <c r="J298" s="56" t="str">
        <f>IF(G296="","",IF(I294=0,(F298*H297/($B$4-$B$3+1)*I298),(F298*H297*I294)/($B$4-$B$3+1)*I298))</f>
        <v/>
      </c>
      <c r="K298" s="56" t="str">
        <f>IF(G296="","",IF(K294+(J298-((F298*H297/($B$4-$B$3+1)*I298)*tpt!$C$32))&lt;$A$6,($A$6-K294),(J298-((F298*H297/($B$4-$B$3+1)*I298)*tpt!$C$32))))</f>
        <v/>
      </c>
      <c r="L298" s="359"/>
      <c r="M298" s="359"/>
    </row>
    <row r="299" spans="1:13" ht="14.4" x14ac:dyDescent="0.3">
      <c r="A299" s="68"/>
      <c r="C299" s="69"/>
      <c r="D299" s="69"/>
      <c r="E299" s="69"/>
      <c r="F299" s="69"/>
      <c r="J299" s="178"/>
      <c r="K299" s="70"/>
    </row>
    <row r="300" spans="1:13" ht="15" thickBot="1" x14ac:dyDescent="0.35">
      <c r="A300" s="71" t="s">
        <v>1838</v>
      </c>
      <c r="B300" s="74" t="str">
        <f>IF(G296="","",B294+B297-B298)</f>
        <v/>
      </c>
      <c r="C300" s="56" t="str">
        <f>IF(G296="","",IF(B300=0,0,(D300/B300/12)))</f>
        <v/>
      </c>
      <c r="D300" s="56" t="str">
        <f>IF(G296="","",D294+D297-D298)</f>
        <v/>
      </c>
      <c r="E300" s="86" t="str">
        <f>IF(G296="","",$A$6*B300*120)</f>
        <v/>
      </c>
      <c r="F300" s="56" t="str">
        <f>IF(G296="","",IF(D300&lt;0,"ошибка, СС в минус",IF(F294=0,0,IF(F297+F298&lt;&gt;0,F294+F297-F298,IF(D300&lt;=F294,(F294+D297-D298),IF(D294&lt;F294,D294,F294)+D297-D298)))))</f>
        <v/>
      </c>
      <c r="G300" s="56" t="str">
        <f>IF(G296="","",IF(AND(D300&lt;G294,J294=$A$6),G294+(($A$6-J294)/($B$4-G296+(IF(D297-D298&lt;0,0,1)))*($B$4-$B$3+1)/H297),IF(J294+((IF(F297=0,D297,F297)-IF(F298=0,D298,F298))*H297/($B$4-$B$3+1)*($B$4-G296+(IF(D297-D298&lt;0,0,1))))&lt;$A$6,G294+(($A$6-J294)/($B$4-G296+(IF(D297-D298&lt;0,0,1)))*($B$4-$B$3+1)/H297),(IF(F294=0,D294,F294)+IF(F297=0,D297,F297)-IF(F298=0,D298,F298)))))</f>
        <v/>
      </c>
      <c r="H300" s="58" t="str">
        <f>IF(G296="","",$H$6)</f>
        <v/>
      </c>
      <c r="I300" s="177" t="str">
        <f>IF(G296="","",$I$6)</f>
        <v/>
      </c>
      <c r="J300" s="179" t="str">
        <f>IF(G296="","",J294+L297)</f>
        <v/>
      </c>
      <c r="K300" s="50" t="str">
        <f>IF(G296="","",K294+M297)</f>
        <v/>
      </c>
    </row>
    <row r="301" spans="1:13" ht="13.8" thickBot="1" x14ac:dyDescent="0.3"/>
    <row r="302" spans="1:13" ht="15" thickBot="1" x14ac:dyDescent="0.35">
      <c r="A302" s="59" t="str">
        <f>CONCATENATE("доп.соглашение №",RIGHT(A296,LEN(A296)-16)+1)</f>
        <v>доп.соглашение №50</v>
      </c>
      <c r="B302" s="60"/>
      <c r="C302" s="60"/>
      <c r="D302" s="60" t="s">
        <v>1834</v>
      </c>
      <c r="E302" s="60"/>
      <c r="F302" s="60"/>
      <c r="G302" s="61"/>
      <c r="H302" s="60"/>
      <c r="I302" s="60" t="s">
        <v>1835</v>
      </c>
      <c r="J302" s="180" t="s">
        <v>5</v>
      </c>
      <c r="K302" s="62" t="s">
        <v>2176</v>
      </c>
      <c r="L302" s="180" t="str">
        <f>IF(G302="","",IF(G303&lt;0,"возврат","доплата"))</f>
        <v/>
      </c>
      <c r="M302" s="62" t="str">
        <f>IF(G302="","",IF(G303&lt;0,"возврат + скидка","доплата + скидка"))</f>
        <v/>
      </c>
    </row>
    <row r="303" spans="1:13" ht="14.4" x14ac:dyDescent="0.3">
      <c r="A303" s="63" t="s">
        <v>1836</v>
      </c>
      <c r="B303" s="64"/>
      <c r="C303" s="65" t="str">
        <f>IF(G302="","",IF(B303=0,0,(D303/B303/12)))</f>
        <v/>
      </c>
      <c r="D303" s="66"/>
      <c r="E303" s="358" t="str">
        <f>IF(G302="","",IF(D303+D304=0,0,E306-E300))</f>
        <v/>
      </c>
      <c r="F303" s="66"/>
      <c r="G303" s="358" t="str">
        <f>IF(G302="","",ROUND(IF(D303+D304=0,0,G306-G300),2))</f>
        <v/>
      </c>
      <c r="H303" s="360" t="str">
        <f>IF(G302="","",$H$6)</f>
        <v/>
      </c>
      <c r="I303" s="65" t="str">
        <f>IF(G302="","",$B$4-G302+1)</f>
        <v/>
      </c>
      <c r="J303" s="65" t="str">
        <f>IF(G302="","",IF(I300=0,(F303*H303/($B$4-$B$3+1)*I303),(F303*H303*I300)/($B$4-$B$3+1)*I303))</f>
        <v/>
      </c>
      <c r="K303" s="65" t="str">
        <f>IF(G302="","",IF(K300+(J303-((F303*H303/($B$4-$B$3+1)*I303)*tpt!$C$32))&lt;$A$6,($A$6-K300),(J303-((F303*H303/($B$4-$B$3+1)*I303)*tpt!$C$32))))</f>
        <v/>
      </c>
      <c r="L303" s="358" t="str">
        <f>IF(G302="","",J303-J304)</f>
        <v/>
      </c>
      <c r="M303" s="358" t="str">
        <f>IF(G302="","",K303-K304)</f>
        <v/>
      </c>
    </row>
    <row r="304" spans="1:13" ht="15" thickBot="1" x14ac:dyDescent="0.35">
      <c r="A304" s="63" t="s">
        <v>1837</v>
      </c>
      <c r="B304" s="67"/>
      <c r="C304" s="56" t="str">
        <f>IF(G302="","",IF(B304=0,0,(D304/B304/12)))</f>
        <v/>
      </c>
      <c r="D304" s="57"/>
      <c r="E304" s="359"/>
      <c r="F304" s="57"/>
      <c r="G304" s="359"/>
      <c r="H304" s="361"/>
      <c r="I304" s="56" t="str">
        <f>IF(G302="","",$B$4-G302)</f>
        <v/>
      </c>
      <c r="J304" s="56" t="str">
        <f>IF(G302="","",IF(I300=0,(F304*H303/($B$4-$B$3+1)*I304),(F304*H303*I300)/($B$4-$B$3+1)*I304))</f>
        <v/>
      </c>
      <c r="K304" s="56" t="str">
        <f>IF(G302="","",IF(K300+(J304-((F304*H303/($B$4-$B$3+1)*I304)*tpt!$C$32))&lt;$A$6,($A$6-K300),(J304-((F304*H303/($B$4-$B$3+1)*I304)*tpt!$C$32))))</f>
        <v/>
      </c>
      <c r="L304" s="359"/>
      <c r="M304" s="359"/>
    </row>
    <row r="305" spans="1:13" ht="14.4" x14ac:dyDescent="0.3">
      <c r="A305" s="68"/>
      <c r="C305" s="69"/>
      <c r="D305" s="69"/>
      <c r="E305" s="69"/>
      <c r="F305" s="69"/>
      <c r="J305" s="178"/>
      <c r="K305" s="70"/>
    </row>
    <row r="306" spans="1:13" ht="15" thickBot="1" x14ac:dyDescent="0.35">
      <c r="A306" s="71" t="s">
        <v>1838</v>
      </c>
      <c r="B306" s="74" t="str">
        <f>IF(G302="","",B300+B303-B304)</f>
        <v/>
      </c>
      <c r="C306" s="56" t="str">
        <f>IF(G302="","",IF(B306=0,0,(D306/B306/12)))</f>
        <v/>
      </c>
      <c r="D306" s="56" t="str">
        <f>IF(G302="","",D300+D303-D304)</f>
        <v/>
      </c>
      <c r="E306" s="86" t="str">
        <f>IF(G302="","",$A$6*B306*120)</f>
        <v/>
      </c>
      <c r="F306" s="56" t="str">
        <f>IF(G302="","",IF(D306&lt;0,"ошибка, СС в минус",IF(F300=0,0,IF(F303+F304&lt;&gt;0,F300+F303-F304,IF(D306&lt;=F300,(F300+D303-D304),IF(D300&lt;F300,D300,F300)+D303-D304)))))</f>
        <v/>
      </c>
      <c r="G306" s="56" t="str">
        <f>IF(G302="","",IF(AND(D306&lt;G300,J300=$A$6),G300+(($A$6-J300)/($B$4-G302+(IF(D303-D304&lt;0,0,1)))*($B$4-$B$3+1)/H303),IF(J300+((IF(F303=0,D303,F303)-IF(F304=0,D304,F304))*H303/($B$4-$B$3+1)*($B$4-G302+(IF(D303-D304&lt;0,0,1))))&lt;$A$6,G300+(($A$6-J300)/($B$4-G302+(IF(D303-D304&lt;0,0,1)))*($B$4-$B$3+1)/H303),(IF(F300=0,D300,F300)+IF(F303=0,D303,F303)-IF(F304=0,D304,F304)))))</f>
        <v/>
      </c>
      <c r="H306" s="58" t="str">
        <f>IF(G302="","",$H$6)</f>
        <v/>
      </c>
      <c r="I306" s="177" t="str">
        <f>IF(G302="","",$I$6)</f>
        <v/>
      </c>
      <c r="J306" s="179" t="str">
        <f>IF(G302="","",J300+L303)</f>
        <v/>
      </c>
      <c r="K306" s="50" t="str">
        <f>IF(G302="","",K300+M303)</f>
        <v/>
      </c>
    </row>
    <row r="307" spans="1:13" ht="13.8" thickBot="1" x14ac:dyDescent="0.3"/>
    <row r="308" spans="1:13" ht="15" thickBot="1" x14ac:dyDescent="0.35">
      <c r="A308" s="59" t="str">
        <f>CONCATENATE("доп.соглашение №",RIGHT(A302,LEN(A302)-16)+1)</f>
        <v>доп.соглашение №51</v>
      </c>
      <c r="B308" s="60"/>
      <c r="C308" s="60"/>
      <c r="D308" s="60" t="s">
        <v>1834</v>
      </c>
      <c r="E308" s="60"/>
      <c r="F308" s="60"/>
      <c r="G308" s="61"/>
      <c r="H308" s="60"/>
      <c r="I308" s="60" t="s">
        <v>1835</v>
      </c>
      <c r="J308" s="180" t="s">
        <v>5</v>
      </c>
      <c r="K308" s="62" t="s">
        <v>2176</v>
      </c>
      <c r="L308" s="180" t="str">
        <f>IF(G308="","",IF(G309&lt;0,"возврат","доплата"))</f>
        <v/>
      </c>
      <c r="M308" s="62" t="str">
        <f>IF(G308="","",IF(G309&lt;0,"возврат + скидка","доплата + скидка"))</f>
        <v/>
      </c>
    </row>
    <row r="309" spans="1:13" ht="14.4" x14ac:dyDescent="0.3">
      <c r="A309" s="63" t="s">
        <v>1836</v>
      </c>
      <c r="B309" s="64"/>
      <c r="C309" s="65" t="str">
        <f>IF(G308="","",IF(B309=0,0,(D309/B309/12)))</f>
        <v/>
      </c>
      <c r="D309" s="66"/>
      <c r="E309" s="358" t="str">
        <f>IF(G308="","",IF(D309+D310=0,0,E312-E306))</f>
        <v/>
      </c>
      <c r="F309" s="66"/>
      <c r="G309" s="358" t="str">
        <f>IF(G308="","",ROUND(IF(D309+D310=0,0,G312-G306),2))</f>
        <v/>
      </c>
      <c r="H309" s="360" t="str">
        <f>IF(G308="","",$H$6)</f>
        <v/>
      </c>
      <c r="I309" s="65" t="str">
        <f>IF(G308="","",$B$4-G308+1)</f>
        <v/>
      </c>
      <c r="J309" s="65" t="str">
        <f>IF(G308="","",IF(I306=0,(F309*H309/($B$4-$B$3+1)*I309),(F309*H309*I306)/($B$4-$B$3+1)*I309))</f>
        <v/>
      </c>
      <c r="K309" s="65" t="str">
        <f>IF(G308="","",IF(K306+(J309-((F309*H309/($B$4-$B$3+1)*I309)*tpt!$C$32))&lt;$A$6,($A$6-K306),(J309-((F309*H309/($B$4-$B$3+1)*I309)*tpt!$C$32))))</f>
        <v/>
      </c>
      <c r="L309" s="358" t="str">
        <f>IF(G308="","",J309-J310)</f>
        <v/>
      </c>
      <c r="M309" s="358" t="str">
        <f>IF(G308="","",K309-K310)</f>
        <v/>
      </c>
    </row>
    <row r="310" spans="1:13" ht="15" thickBot="1" x14ac:dyDescent="0.35">
      <c r="A310" s="63" t="s">
        <v>1837</v>
      </c>
      <c r="B310" s="67"/>
      <c r="C310" s="56" t="str">
        <f>IF(G308="","",IF(B310=0,0,(D310/B310/12)))</f>
        <v/>
      </c>
      <c r="D310" s="57"/>
      <c r="E310" s="359"/>
      <c r="F310" s="57"/>
      <c r="G310" s="359"/>
      <c r="H310" s="361"/>
      <c r="I310" s="56" t="str">
        <f>IF(G308="","",$B$4-G308)</f>
        <v/>
      </c>
      <c r="J310" s="56" t="str">
        <f>IF(G308="","",IF(I306=0,(F310*H309/($B$4-$B$3+1)*I310),(F310*H309*I306)/($B$4-$B$3+1)*I310))</f>
        <v/>
      </c>
      <c r="K310" s="56" t="str">
        <f>IF(G308="","",IF(K306+(J310-((F310*H309/($B$4-$B$3+1)*I310)*tpt!$C$32))&lt;$A$6,($A$6-K306),(J310-((F310*H309/($B$4-$B$3+1)*I310)*tpt!$C$32))))</f>
        <v/>
      </c>
      <c r="L310" s="359"/>
      <c r="M310" s="359"/>
    </row>
    <row r="311" spans="1:13" ht="14.4" x14ac:dyDescent="0.3">
      <c r="A311" s="68"/>
      <c r="C311" s="69"/>
      <c r="D311" s="69"/>
      <c r="E311" s="69"/>
      <c r="F311" s="69"/>
      <c r="J311" s="178"/>
      <c r="K311" s="70"/>
    </row>
    <row r="312" spans="1:13" ht="15" thickBot="1" x14ac:dyDescent="0.35">
      <c r="A312" s="71" t="s">
        <v>1838</v>
      </c>
      <c r="B312" s="74" t="str">
        <f>IF(G308="","",B306+B309-B310)</f>
        <v/>
      </c>
      <c r="C312" s="56" t="str">
        <f>IF(G308="","",IF(B312=0,0,(D312/B312/12)))</f>
        <v/>
      </c>
      <c r="D312" s="56" t="str">
        <f>IF(G308="","",D306+D309-D310)</f>
        <v/>
      </c>
      <c r="E312" s="86" t="str">
        <f>IF(G308="","",$A$6*B312*120)</f>
        <v/>
      </c>
      <c r="F312" s="56" t="str">
        <f>IF(G308="","",IF(D312&lt;0,"ошибка, СС в минус",IF(F306=0,0,IF(F309+F310&lt;&gt;0,F306+F309-F310,IF(D312&lt;=F306,(F306+D309-D310),IF(D306&lt;F306,D306,F306)+D309-D310)))))</f>
        <v/>
      </c>
      <c r="G312" s="56" t="str">
        <f>IF(G308="","",IF(AND(D312&lt;G306,J306=$A$6),G306+(($A$6-J306)/($B$4-G308+(IF(D309-D310&lt;0,0,1)))*($B$4-$B$3+1)/H309),IF(J306+((IF(F309=0,D309,F309)-IF(F310=0,D310,F310))*H309/($B$4-$B$3+1)*($B$4-G308+(IF(D309-D310&lt;0,0,1))))&lt;$A$6,G306+(($A$6-J306)/($B$4-G308+(IF(D309-D310&lt;0,0,1)))*($B$4-$B$3+1)/H309),(IF(F306=0,D306,F306)+IF(F309=0,D309,F309)-IF(F310=0,D310,F310)))))</f>
        <v/>
      </c>
      <c r="H312" s="58" t="str">
        <f>IF(G308="","",$H$6)</f>
        <v/>
      </c>
      <c r="I312" s="177" t="str">
        <f>IF(G308="","",$I$6)</f>
        <v/>
      </c>
      <c r="J312" s="179" t="str">
        <f>IF(G308="","",J306+L309)</f>
        <v/>
      </c>
      <c r="K312" s="50" t="str">
        <f>IF(G308="","",K306+M309)</f>
        <v/>
      </c>
    </row>
    <row r="313" spans="1:13" ht="13.8" thickBot="1" x14ac:dyDescent="0.3"/>
    <row r="314" spans="1:13" ht="15" thickBot="1" x14ac:dyDescent="0.35">
      <c r="A314" s="59" t="str">
        <f>CONCATENATE("доп.соглашение №",RIGHT(A308,LEN(A308)-16)+1)</f>
        <v>доп.соглашение №52</v>
      </c>
      <c r="B314" s="60"/>
      <c r="C314" s="60"/>
      <c r="D314" s="60" t="s">
        <v>1834</v>
      </c>
      <c r="E314" s="60"/>
      <c r="F314" s="60"/>
      <c r="G314" s="61"/>
      <c r="H314" s="60"/>
      <c r="I314" s="60" t="s">
        <v>1835</v>
      </c>
      <c r="J314" s="180" t="s">
        <v>5</v>
      </c>
      <c r="K314" s="62" t="s">
        <v>2176</v>
      </c>
      <c r="L314" s="180" t="str">
        <f>IF(G314="","",IF(G315&lt;0,"возврат","доплата"))</f>
        <v/>
      </c>
      <c r="M314" s="62" t="str">
        <f>IF(G314="","",IF(G315&lt;0,"возврат + скидка","доплата + скидка"))</f>
        <v/>
      </c>
    </row>
    <row r="315" spans="1:13" ht="14.4" x14ac:dyDescent="0.3">
      <c r="A315" s="63" t="s">
        <v>1836</v>
      </c>
      <c r="B315" s="64"/>
      <c r="C315" s="65" t="str">
        <f>IF(G314="","",IF(B315=0,0,(D315/B315/12)))</f>
        <v/>
      </c>
      <c r="D315" s="66"/>
      <c r="E315" s="358" t="str">
        <f>IF(G314="","",IF(D315+D316=0,0,E318-E312))</f>
        <v/>
      </c>
      <c r="F315" s="66"/>
      <c r="G315" s="358" t="str">
        <f>IF(G314="","",ROUND(IF(D315+D316=0,0,G318-G312),2))</f>
        <v/>
      </c>
      <c r="H315" s="360" t="str">
        <f>IF(G314="","",$H$6)</f>
        <v/>
      </c>
      <c r="I315" s="65" t="str">
        <f>IF(G314="","",$B$4-G314+1)</f>
        <v/>
      </c>
      <c r="J315" s="65" t="str">
        <f>IF(G314="","",IF(I312=0,(F315*H315/($B$4-$B$3+1)*I315),(F315*H315*I312)/($B$4-$B$3+1)*I315))</f>
        <v/>
      </c>
      <c r="K315" s="65" t="str">
        <f>IF(G314="","",IF(K312+(J315-((F315*H315/($B$4-$B$3+1)*I315)*tpt!$C$32))&lt;$A$6,($A$6-K312),(J315-((F315*H315/($B$4-$B$3+1)*I315)*tpt!$C$32))))</f>
        <v/>
      </c>
      <c r="L315" s="358" t="str">
        <f>IF(G314="","",J315-J316)</f>
        <v/>
      </c>
      <c r="M315" s="358" t="str">
        <f>IF(G314="","",K315-K316)</f>
        <v/>
      </c>
    </row>
    <row r="316" spans="1:13" ht="15" thickBot="1" x14ac:dyDescent="0.35">
      <c r="A316" s="63" t="s">
        <v>1837</v>
      </c>
      <c r="B316" s="67"/>
      <c r="C316" s="56" t="str">
        <f>IF(G314="","",IF(B316=0,0,(D316/B316/12)))</f>
        <v/>
      </c>
      <c r="D316" s="57"/>
      <c r="E316" s="359"/>
      <c r="F316" s="57"/>
      <c r="G316" s="359"/>
      <c r="H316" s="361"/>
      <c r="I316" s="56" t="str">
        <f>IF(G314="","",$B$4-G314)</f>
        <v/>
      </c>
      <c r="J316" s="56" t="str">
        <f>IF(G314="","",IF(I312=0,(F316*H315/($B$4-$B$3+1)*I316),(F316*H315*I312)/($B$4-$B$3+1)*I316))</f>
        <v/>
      </c>
      <c r="K316" s="56" t="str">
        <f>IF(G314="","",IF(K312+(J316-((F316*H315/($B$4-$B$3+1)*I316)*tpt!$C$32))&lt;$A$6,($A$6-K312),(J316-((F316*H315/($B$4-$B$3+1)*I316)*tpt!$C$32))))</f>
        <v/>
      </c>
      <c r="L316" s="359"/>
      <c r="M316" s="359"/>
    </row>
    <row r="317" spans="1:13" ht="14.4" x14ac:dyDescent="0.3">
      <c r="A317" s="68"/>
      <c r="C317" s="69"/>
      <c r="D317" s="69"/>
      <c r="E317" s="69"/>
      <c r="F317" s="69"/>
      <c r="J317" s="178"/>
      <c r="K317" s="70"/>
    </row>
    <row r="318" spans="1:13" ht="15" thickBot="1" x14ac:dyDescent="0.35">
      <c r="A318" s="71" t="s">
        <v>1838</v>
      </c>
      <c r="B318" s="74" t="str">
        <f>IF(G314="","",B312+B315-B316)</f>
        <v/>
      </c>
      <c r="C318" s="56" t="str">
        <f>IF(G314="","",IF(B318=0,0,(D318/B318/12)))</f>
        <v/>
      </c>
      <c r="D318" s="56" t="str">
        <f>IF(G314="","",D312+D315-D316)</f>
        <v/>
      </c>
      <c r="E318" s="86" t="str">
        <f>IF(G314="","",$A$6*B318*120)</f>
        <v/>
      </c>
      <c r="F318" s="56" t="str">
        <f>IF(G314="","",IF(D318&lt;0,"ошибка, СС в минус",IF(F312=0,0,IF(F315+F316&lt;&gt;0,F312+F315-F316,IF(D318&lt;=F312,(F312+D315-D316),IF(D312&lt;F312,D312,F312)+D315-D316)))))</f>
        <v/>
      </c>
      <c r="G318" s="56" t="str">
        <f>IF(G314="","",IF(AND(D318&lt;G312,J312=$A$6),G312+(($A$6-J312)/($B$4-G314+(IF(D315-D316&lt;0,0,1)))*($B$4-$B$3+1)/H315),IF(J312+((IF(F315=0,D315,F315)-IF(F316=0,D316,F316))*H315/($B$4-$B$3+1)*($B$4-G314+(IF(D315-D316&lt;0,0,1))))&lt;$A$6,G312+(($A$6-J312)/($B$4-G314+(IF(D315-D316&lt;0,0,1)))*($B$4-$B$3+1)/H315),(IF(F312=0,D312,F312)+IF(F315=0,D315,F315)-IF(F316=0,D316,F316)))))</f>
        <v/>
      </c>
      <c r="H318" s="58" t="str">
        <f>IF(G314="","",$H$6)</f>
        <v/>
      </c>
      <c r="I318" s="177" t="str">
        <f>IF(G314="","",$I$6)</f>
        <v/>
      </c>
      <c r="J318" s="179" t="str">
        <f>IF(G314="","",J312+L315)</f>
        <v/>
      </c>
      <c r="K318" s="50" t="str">
        <f>IF(G314="","",K312+M315)</f>
        <v/>
      </c>
    </row>
    <row r="319" spans="1:13" ht="13.8" thickBot="1" x14ac:dyDescent="0.3"/>
    <row r="320" spans="1:13" ht="15" thickBot="1" x14ac:dyDescent="0.35">
      <c r="A320" s="59" t="str">
        <f>CONCATENATE("доп.соглашение №",RIGHT(A314,LEN(A314)-16)+1)</f>
        <v>доп.соглашение №53</v>
      </c>
      <c r="B320" s="60"/>
      <c r="C320" s="60"/>
      <c r="D320" s="60" t="s">
        <v>1834</v>
      </c>
      <c r="E320" s="60"/>
      <c r="F320" s="60"/>
      <c r="G320" s="61"/>
      <c r="H320" s="60"/>
      <c r="I320" s="60" t="s">
        <v>1835</v>
      </c>
      <c r="J320" s="180" t="s">
        <v>5</v>
      </c>
      <c r="K320" s="62" t="s">
        <v>2176</v>
      </c>
      <c r="L320" s="180" t="str">
        <f>IF(G320="","",IF(G321&lt;0,"возврат","доплата"))</f>
        <v/>
      </c>
      <c r="M320" s="62" t="str">
        <f>IF(G320="","",IF(G321&lt;0,"возврат + скидка","доплата + скидка"))</f>
        <v/>
      </c>
    </row>
    <row r="321" spans="1:13" ht="14.4" x14ac:dyDescent="0.3">
      <c r="A321" s="63" t="s">
        <v>1836</v>
      </c>
      <c r="B321" s="64"/>
      <c r="C321" s="65" t="str">
        <f>IF(G320="","",IF(B321=0,0,(D321/B321/12)))</f>
        <v/>
      </c>
      <c r="D321" s="66"/>
      <c r="E321" s="358" t="str">
        <f>IF(G320="","",IF(D321+D322=0,0,E324-E318))</f>
        <v/>
      </c>
      <c r="F321" s="66"/>
      <c r="G321" s="358" t="str">
        <f>IF(G320="","",ROUND(IF(D321+D322=0,0,G324-G318),2))</f>
        <v/>
      </c>
      <c r="H321" s="360" t="str">
        <f>IF(G320="","",$H$6)</f>
        <v/>
      </c>
      <c r="I321" s="65" t="str">
        <f>IF(G320="","",$B$4-G320+1)</f>
        <v/>
      </c>
      <c r="J321" s="65" t="str">
        <f>IF(G320="","",IF(I318=0,(F321*H321/($B$4-$B$3+1)*I321),(F321*H321*I318)/($B$4-$B$3+1)*I321))</f>
        <v/>
      </c>
      <c r="K321" s="65" t="str">
        <f>IF(G320="","",IF(K318+(J321-((F321*H321/($B$4-$B$3+1)*I321)*tpt!$C$32))&lt;$A$6,($A$6-K318),(J321-((F321*H321/($B$4-$B$3+1)*I321)*tpt!$C$32))))</f>
        <v/>
      </c>
      <c r="L321" s="358" t="str">
        <f>IF(G320="","",J321-J322)</f>
        <v/>
      </c>
      <c r="M321" s="358" t="str">
        <f>IF(G320="","",K321-K322)</f>
        <v/>
      </c>
    </row>
    <row r="322" spans="1:13" ht="15" thickBot="1" x14ac:dyDescent="0.35">
      <c r="A322" s="63" t="s">
        <v>1837</v>
      </c>
      <c r="B322" s="67"/>
      <c r="C322" s="56" t="str">
        <f>IF(G320="","",IF(B322=0,0,(D322/B322/12)))</f>
        <v/>
      </c>
      <c r="D322" s="57"/>
      <c r="E322" s="359"/>
      <c r="F322" s="57"/>
      <c r="G322" s="359"/>
      <c r="H322" s="361"/>
      <c r="I322" s="56" t="str">
        <f>IF(G320="","",$B$4-G320)</f>
        <v/>
      </c>
      <c r="J322" s="56" t="str">
        <f>IF(G320="","",IF(I318=0,(F322*H321/($B$4-$B$3+1)*I322),(F322*H321*I318)/($B$4-$B$3+1)*I322))</f>
        <v/>
      </c>
      <c r="K322" s="56" t="str">
        <f>IF(G320="","",IF(K318+(J322-((F322*H321/($B$4-$B$3+1)*I322)*tpt!$C$32))&lt;$A$6,($A$6-K318),(J322-((F322*H321/($B$4-$B$3+1)*I322)*tpt!$C$32))))</f>
        <v/>
      </c>
      <c r="L322" s="359"/>
      <c r="M322" s="359"/>
    </row>
    <row r="323" spans="1:13" ht="14.4" x14ac:dyDescent="0.3">
      <c r="A323" s="68"/>
      <c r="C323" s="69"/>
      <c r="D323" s="69"/>
      <c r="E323" s="69"/>
      <c r="F323" s="69"/>
      <c r="J323" s="178"/>
      <c r="K323" s="70"/>
    </row>
    <row r="324" spans="1:13" ht="15" thickBot="1" x14ac:dyDescent="0.35">
      <c r="A324" s="71" t="s">
        <v>1838</v>
      </c>
      <c r="B324" s="74" t="str">
        <f>IF(G320="","",B318+B321-B322)</f>
        <v/>
      </c>
      <c r="C324" s="56" t="str">
        <f>IF(G320="","",IF(B324=0,0,(D324/B324/12)))</f>
        <v/>
      </c>
      <c r="D324" s="56" t="str">
        <f>IF(G320="","",D318+D321-D322)</f>
        <v/>
      </c>
      <c r="E324" s="86" t="str">
        <f>IF(G320="","",$A$6*B324*120)</f>
        <v/>
      </c>
      <c r="F324" s="56" t="str">
        <f>IF(G320="","",IF(D324&lt;0,"ошибка, СС в минус",IF(F318=0,0,IF(F321+F322&lt;&gt;0,F318+F321-F322,IF(D324&lt;=F318,(F318+D321-D322),IF(D318&lt;F318,D318,F318)+D321-D322)))))</f>
        <v/>
      </c>
      <c r="G324" s="56" t="str">
        <f>IF(G320="","",IF(AND(D324&lt;G318,J318=$A$6),G318+(($A$6-J318)/($B$4-G320+(IF(D321-D322&lt;0,0,1)))*($B$4-$B$3+1)/H321),IF(J318+((IF(F321=0,D321,F321)-IF(F322=0,D322,F322))*H321/($B$4-$B$3+1)*($B$4-G320+(IF(D321-D322&lt;0,0,1))))&lt;$A$6,G318+(($A$6-J318)/($B$4-G320+(IF(D321-D322&lt;0,0,1)))*($B$4-$B$3+1)/H321),(IF(F318=0,D318,F318)+IF(F321=0,D321,F321)-IF(F322=0,D322,F322)))))</f>
        <v/>
      </c>
      <c r="H324" s="58" t="str">
        <f>IF(G320="","",$H$6)</f>
        <v/>
      </c>
      <c r="I324" s="177" t="str">
        <f>IF(G320="","",$I$6)</f>
        <v/>
      </c>
      <c r="J324" s="179" t="str">
        <f>IF(G320="","",J318+L321)</f>
        <v/>
      </c>
      <c r="K324" s="50" t="str">
        <f>IF(G320="","",K318+M321)</f>
        <v/>
      </c>
    </row>
    <row r="325" spans="1:13" ht="13.8" thickBot="1" x14ac:dyDescent="0.3"/>
    <row r="326" spans="1:13" ht="15" thickBot="1" x14ac:dyDescent="0.35">
      <c r="A326" s="59" t="str">
        <f>CONCATENATE("доп.соглашение №",RIGHT(A320,LEN(A320)-16)+1)</f>
        <v>доп.соглашение №54</v>
      </c>
      <c r="B326" s="60"/>
      <c r="C326" s="60"/>
      <c r="D326" s="60" t="s">
        <v>1834</v>
      </c>
      <c r="E326" s="60"/>
      <c r="F326" s="60"/>
      <c r="G326" s="61"/>
      <c r="H326" s="60"/>
      <c r="I326" s="60" t="s">
        <v>1835</v>
      </c>
      <c r="J326" s="180" t="s">
        <v>5</v>
      </c>
      <c r="K326" s="62" t="s">
        <v>2176</v>
      </c>
      <c r="L326" s="180" t="str">
        <f>IF(G326="","",IF(G327&lt;0,"возврат","доплата"))</f>
        <v/>
      </c>
      <c r="M326" s="62" t="str">
        <f>IF(G326="","",IF(G327&lt;0,"возврат + скидка","доплата + скидка"))</f>
        <v/>
      </c>
    </row>
    <row r="327" spans="1:13" ht="14.4" x14ac:dyDescent="0.3">
      <c r="A327" s="63" t="s">
        <v>1836</v>
      </c>
      <c r="B327" s="64"/>
      <c r="C327" s="65" t="str">
        <f>IF(G326="","",IF(B327=0,0,(D327/B327/12)))</f>
        <v/>
      </c>
      <c r="D327" s="66"/>
      <c r="E327" s="358" t="str">
        <f>IF(G326="","",IF(D327+D328=0,0,E330-E324))</f>
        <v/>
      </c>
      <c r="F327" s="66"/>
      <c r="G327" s="358" t="str">
        <f>IF(G326="","",ROUND(IF(D327+D328=0,0,G330-G324),2))</f>
        <v/>
      </c>
      <c r="H327" s="360" t="str">
        <f>IF(G326="","",$H$6)</f>
        <v/>
      </c>
      <c r="I327" s="65" t="str">
        <f>IF(G326="","",$B$4-G326+1)</f>
        <v/>
      </c>
      <c r="J327" s="65" t="str">
        <f>IF(G326="","",IF(I324=0,(F327*H327/($B$4-$B$3+1)*I327),(F327*H327*I324)/($B$4-$B$3+1)*I327))</f>
        <v/>
      </c>
      <c r="K327" s="65" t="str">
        <f>IF(G326="","",IF(K324+(J327-((F327*H327/($B$4-$B$3+1)*I327)*tpt!$C$32))&lt;$A$6,($A$6-K324),(J327-((F327*H327/($B$4-$B$3+1)*I327)*tpt!$C$32))))</f>
        <v/>
      </c>
      <c r="L327" s="358" t="str">
        <f>IF(G326="","",J327-J328)</f>
        <v/>
      </c>
      <c r="M327" s="358" t="str">
        <f>IF(G326="","",K327-K328)</f>
        <v/>
      </c>
    </row>
    <row r="328" spans="1:13" ht="15" thickBot="1" x14ac:dyDescent="0.35">
      <c r="A328" s="63" t="s">
        <v>1837</v>
      </c>
      <c r="B328" s="67"/>
      <c r="C328" s="56" t="str">
        <f>IF(G326="","",IF(B328=0,0,(D328/B328/12)))</f>
        <v/>
      </c>
      <c r="D328" s="57"/>
      <c r="E328" s="359"/>
      <c r="F328" s="57"/>
      <c r="G328" s="359"/>
      <c r="H328" s="361"/>
      <c r="I328" s="56" t="str">
        <f>IF(G326="","",$B$4-G326)</f>
        <v/>
      </c>
      <c r="J328" s="56" t="str">
        <f>IF(G326="","",IF(I324=0,(F328*H327/($B$4-$B$3+1)*I328),(F328*H327*I324)/($B$4-$B$3+1)*I328))</f>
        <v/>
      </c>
      <c r="K328" s="56" t="str">
        <f>IF(G326="","",IF(K324+(J328-((F328*H327/($B$4-$B$3+1)*I328)*tpt!$C$32))&lt;$A$6,($A$6-K324),(J328-((F328*H327/($B$4-$B$3+1)*I328)*tpt!$C$32))))</f>
        <v/>
      </c>
      <c r="L328" s="359"/>
      <c r="M328" s="359"/>
    </row>
    <row r="329" spans="1:13" ht="14.4" x14ac:dyDescent="0.3">
      <c r="A329" s="68"/>
      <c r="C329" s="69"/>
      <c r="D329" s="69"/>
      <c r="E329" s="69"/>
      <c r="F329" s="69"/>
      <c r="J329" s="178"/>
      <c r="K329" s="70"/>
    </row>
    <row r="330" spans="1:13" ht="15" thickBot="1" x14ac:dyDescent="0.35">
      <c r="A330" s="71" t="s">
        <v>1838</v>
      </c>
      <c r="B330" s="74" t="str">
        <f>IF(G326="","",B324+B327-B328)</f>
        <v/>
      </c>
      <c r="C330" s="56" t="str">
        <f>IF(G326="","",IF(B330=0,0,(D330/B330/12)))</f>
        <v/>
      </c>
      <c r="D330" s="56" t="str">
        <f>IF(G326="","",D324+D327-D328)</f>
        <v/>
      </c>
      <c r="E330" s="86" t="str">
        <f>IF(G326="","",$A$6*B330*120)</f>
        <v/>
      </c>
      <c r="F330" s="56" t="str">
        <f>IF(G326="","",IF(D330&lt;0,"ошибка, СС в минус",IF(F324=0,0,IF(F327+F328&lt;&gt;0,F324+F327-F328,IF(D330&lt;=F324,(F324+D327-D328),IF(D324&lt;F324,D324,F324)+D327-D328)))))</f>
        <v/>
      </c>
      <c r="G330" s="56" t="str">
        <f>IF(G326="","",IF(AND(D330&lt;G324,J324=$A$6),G324+(($A$6-J324)/($B$4-G326+(IF(D327-D328&lt;0,0,1)))*($B$4-$B$3+1)/H327),IF(J324+((IF(F327=0,D327,F327)-IF(F328=0,D328,F328))*H327/($B$4-$B$3+1)*($B$4-G326+(IF(D327-D328&lt;0,0,1))))&lt;$A$6,G324+(($A$6-J324)/($B$4-G326+(IF(D327-D328&lt;0,0,1)))*($B$4-$B$3+1)/H327),(IF(F324=0,D324,F324)+IF(F327=0,D327,F327)-IF(F328=0,D328,F328)))))</f>
        <v/>
      </c>
      <c r="H330" s="58" t="str">
        <f>IF(G326="","",$H$6)</f>
        <v/>
      </c>
      <c r="I330" s="177" t="str">
        <f>IF(G326="","",$I$6)</f>
        <v/>
      </c>
      <c r="J330" s="179" t="str">
        <f>IF(G326="","",J324+L327)</f>
        <v/>
      </c>
      <c r="K330" s="50" t="str">
        <f>IF(G326="","",K324+M327)</f>
        <v/>
      </c>
    </row>
    <row r="331" spans="1:13" ht="13.8" thickBot="1" x14ac:dyDescent="0.3"/>
    <row r="332" spans="1:13" ht="15" thickBot="1" x14ac:dyDescent="0.35">
      <c r="A332" s="59" t="str">
        <f>CONCATENATE("доп.соглашение №",RIGHT(A326,LEN(A326)-16)+1)</f>
        <v>доп.соглашение №55</v>
      </c>
      <c r="B332" s="60"/>
      <c r="C332" s="60"/>
      <c r="D332" s="60" t="s">
        <v>1834</v>
      </c>
      <c r="E332" s="60"/>
      <c r="F332" s="60"/>
      <c r="G332" s="61"/>
      <c r="H332" s="60"/>
      <c r="I332" s="60" t="s">
        <v>1835</v>
      </c>
      <c r="J332" s="180" t="s">
        <v>5</v>
      </c>
      <c r="K332" s="62" t="s">
        <v>2176</v>
      </c>
      <c r="L332" s="180" t="str">
        <f>IF(G332="","",IF(G333&lt;0,"возврат","доплата"))</f>
        <v/>
      </c>
      <c r="M332" s="62" t="str">
        <f>IF(G332="","",IF(G333&lt;0,"возврат + скидка","доплата + скидка"))</f>
        <v/>
      </c>
    </row>
    <row r="333" spans="1:13" ht="14.4" x14ac:dyDescent="0.3">
      <c r="A333" s="63" t="s">
        <v>1836</v>
      </c>
      <c r="B333" s="64"/>
      <c r="C333" s="65" t="str">
        <f>IF(G332="","",IF(B333=0,0,(D333/B333/12)))</f>
        <v/>
      </c>
      <c r="D333" s="66"/>
      <c r="E333" s="358" t="str">
        <f>IF(G332="","",IF(D333+D334=0,0,E336-E330))</f>
        <v/>
      </c>
      <c r="F333" s="66"/>
      <c r="G333" s="358" t="str">
        <f>IF(G332="","",ROUND(IF(D333+D334=0,0,G336-G330),2))</f>
        <v/>
      </c>
      <c r="H333" s="360" t="str">
        <f>IF(G332="","",$H$6)</f>
        <v/>
      </c>
      <c r="I333" s="65" t="str">
        <f>IF(G332="","",$B$4-G332+1)</f>
        <v/>
      </c>
      <c r="J333" s="65" t="str">
        <f>IF(G332="","",IF(I330=0,(F333*H333/($B$4-$B$3+1)*I333),(F333*H333*I330)/($B$4-$B$3+1)*I333))</f>
        <v/>
      </c>
      <c r="K333" s="65" t="str">
        <f>IF(G332="","",IF(K330+(J333-((F333*H333/($B$4-$B$3+1)*I333)*tpt!$C$32))&lt;$A$6,($A$6-K330),(J333-((F333*H333/($B$4-$B$3+1)*I333)*tpt!$C$32))))</f>
        <v/>
      </c>
      <c r="L333" s="358" t="str">
        <f>IF(G332="","",J333-J334)</f>
        <v/>
      </c>
      <c r="M333" s="358" t="str">
        <f>IF(G332="","",K333-K334)</f>
        <v/>
      </c>
    </row>
    <row r="334" spans="1:13" ht="15" thickBot="1" x14ac:dyDescent="0.35">
      <c r="A334" s="63" t="s">
        <v>1837</v>
      </c>
      <c r="B334" s="67"/>
      <c r="C334" s="56" t="str">
        <f>IF(G332="","",IF(B334=0,0,(D334/B334/12)))</f>
        <v/>
      </c>
      <c r="D334" s="57"/>
      <c r="E334" s="359"/>
      <c r="F334" s="57"/>
      <c r="G334" s="359"/>
      <c r="H334" s="361"/>
      <c r="I334" s="56" t="str">
        <f>IF(G332="","",$B$4-G332)</f>
        <v/>
      </c>
      <c r="J334" s="56" t="str">
        <f>IF(G332="","",IF(I330=0,(F334*H333/($B$4-$B$3+1)*I334),(F334*H333*I330)/($B$4-$B$3+1)*I334))</f>
        <v/>
      </c>
      <c r="K334" s="56" t="str">
        <f>IF(G332="","",IF(K330+(J334-((F334*H333/($B$4-$B$3+1)*I334)*tpt!$C$32))&lt;$A$6,($A$6-K330),(J334-((F334*H333/($B$4-$B$3+1)*I334)*tpt!$C$32))))</f>
        <v/>
      </c>
      <c r="L334" s="359"/>
      <c r="M334" s="359"/>
    </row>
    <row r="335" spans="1:13" ht="14.4" x14ac:dyDescent="0.3">
      <c r="A335" s="68"/>
      <c r="C335" s="69"/>
      <c r="D335" s="69"/>
      <c r="E335" s="69"/>
      <c r="F335" s="69"/>
      <c r="J335" s="178"/>
      <c r="K335" s="70"/>
    </row>
    <row r="336" spans="1:13" ht="15" thickBot="1" x14ac:dyDescent="0.35">
      <c r="A336" s="71" t="s">
        <v>1838</v>
      </c>
      <c r="B336" s="74" t="str">
        <f>IF(G332="","",B330+B333-B334)</f>
        <v/>
      </c>
      <c r="C336" s="56" t="str">
        <f>IF(G332="","",IF(B336=0,0,(D336/B336/12)))</f>
        <v/>
      </c>
      <c r="D336" s="56" t="str">
        <f>IF(G332="","",D330+D333-D334)</f>
        <v/>
      </c>
      <c r="E336" s="86" t="str">
        <f>IF(G332="","",$A$6*B336*120)</f>
        <v/>
      </c>
      <c r="F336" s="56" t="str">
        <f>IF(G332="","",IF(D336&lt;0,"ошибка, СС в минус",IF(F330=0,0,IF(F333+F334&lt;&gt;0,F330+F333-F334,IF(D336&lt;=F330,(F330+D333-D334),IF(D330&lt;F330,D330,F330)+D333-D334)))))</f>
        <v/>
      </c>
      <c r="G336" s="56" t="str">
        <f>IF(G332="","",IF(AND(D336&lt;G330,J330=$A$6),G330+(($A$6-J330)/($B$4-G332+(IF(D333-D334&lt;0,0,1)))*($B$4-$B$3+1)/H333),IF(J330+((IF(F333=0,D333,F333)-IF(F334=0,D334,F334))*H333/($B$4-$B$3+1)*($B$4-G332+(IF(D333-D334&lt;0,0,1))))&lt;$A$6,G330+(($A$6-J330)/($B$4-G332+(IF(D333-D334&lt;0,0,1)))*($B$4-$B$3+1)/H333),(IF(F330=0,D330,F330)+IF(F333=0,D333,F333)-IF(F334=0,D334,F334)))))</f>
        <v/>
      </c>
      <c r="H336" s="58" t="str">
        <f>IF(G332="","",$H$6)</f>
        <v/>
      </c>
      <c r="I336" s="177" t="str">
        <f>IF(G332="","",$I$6)</f>
        <v/>
      </c>
      <c r="J336" s="179" t="str">
        <f>IF(G332="","",J330+L333)</f>
        <v/>
      </c>
      <c r="K336" s="50" t="str">
        <f>IF(G332="","",K330+M333)</f>
        <v/>
      </c>
    </row>
    <row r="337" spans="1:13" ht="13.8" thickBot="1" x14ac:dyDescent="0.3"/>
    <row r="338" spans="1:13" ht="15" thickBot="1" x14ac:dyDescent="0.35">
      <c r="A338" s="59" t="str">
        <f>CONCATENATE("доп.соглашение №",RIGHT(A332,LEN(A332)-16)+1)</f>
        <v>доп.соглашение №56</v>
      </c>
      <c r="B338" s="60"/>
      <c r="C338" s="60"/>
      <c r="D338" s="60" t="s">
        <v>1834</v>
      </c>
      <c r="E338" s="60"/>
      <c r="F338" s="60"/>
      <c r="G338" s="61"/>
      <c r="H338" s="60"/>
      <c r="I338" s="60" t="s">
        <v>1835</v>
      </c>
      <c r="J338" s="180" t="s">
        <v>5</v>
      </c>
      <c r="K338" s="62" t="s">
        <v>2176</v>
      </c>
      <c r="L338" s="180" t="str">
        <f>IF(G338="","",IF(G339&lt;0,"возврат","доплата"))</f>
        <v/>
      </c>
      <c r="M338" s="62" t="str">
        <f>IF(G338="","",IF(G339&lt;0,"возврат + скидка","доплата + скидка"))</f>
        <v/>
      </c>
    </row>
    <row r="339" spans="1:13" ht="14.4" x14ac:dyDescent="0.3">
      <c r="A339" s="63" t="s">
        <v>1836</v>
      </c>
      <c r="B339" s="64"/>
      <c r="C339" s="65" t="str">
        <f>IF(G338="","",IF(B339=0,0,(D339/B339/12)))</f>
        <v/>
      </c>
      <c r="D339" s="66"/>
      <c r="E339" s="358" t="str">
        <f>IF(G338="","",IF(D339+D340=0,0,E342-E336))</f>
        <v/>
      </c>
      <c r="F339" s="66"/>
      <c r="G339" s="358" t="str">
        <f>IF(G338="","",ROUND(IF(D339+D340=0,0,G342-G336),2))</f>
        <v/>
      </c>
      <c r="H339" s="360" t="str">
        <f>IF(G338="","",$H$6)</f>
        <v/>
      </c>
      <c r="I339" s="65" t="str">
        <f>IF(G338="","",$B$4-G338+1)</f>
        <v/>
      </c>
      <c r="J339" s="65" t="str">
        <f>IF(G338="","",IF(I336=0,(F339*H339/($B$4-$B$3+1)*I339),(F339*H339*I336)/($B$4-$B$3+1)*I339))</f>
        <v/>
      </c>
      <c r="K339" s="65" t="str">
        <f>IF(G338="","",IF(K336+(J339-((F339*H339/($B$4-$B$3+1)*I339)*tpt!$C$32))&lt;$A$6,($A$6-K336),(J339-((F339*H339/($B$4-$B$3+1)*I339)*tpt!$C$32))))</f>
        <v/>
      </c>
      <c r="L339" s="358" t="str">
        <f>IF(G338="","",J339-J340)</f>
        <v/>
      </c>
      <c r="M339" s="358" t="str">
        <f>IF(G338="","",K339-K340)</f>
        <v/>
      </c>
    </row>
    <row r="340" spans="1:13" ht="15" thickBot="1" x14ac:dyDescent="0.35">
      <c r="A340" s="63" t="s">
        <v>1837</v>
      </c>
      <c r="B340" s="67"/>
      <c r="C340" s="56" t="str">
        <f>IF(G338="","",IF(B340=0,0,(D340/B340/12)))</f>
        <v/>
      </c>
      <c r="D340" s="57"/>
      <c r="E340" s="359"/>
      <c r="F340" s="57"/>
      <c r="G340" s="359"/>
      <c r="H340" s="361"/>
      <c r="I340" s="56" t="str">
        <f>IF(G338="","",$B$4-G338)</f>
        <v/>
      </c>
      <c r="J340" s="56" t="str">
        <f>IF(G338="","",IF(I336=0,(F340*H339/($B$4-$B$3+1)*I340),(F340*H339*I336)/($B$4-$B$3+1)*I340))</f>
        <v/>
      </c>
      <c r="K340" s="56" t="str">
        <f>IF(G338="","",IF(K336+(J340-((F340*H339/($B$4-$B$3+1)*I340)*tpt!$C$32))&lt;$A$6,($A$6-K336),(J340-((F340*H339/($B$4-$B$3+1)*I340)*tpt!$C$32))))</f>
        <v/>
      </c>
      <c r="L340" s="359"/>
      <c r="M340" s="359"/>
    </row>
    <row r="341" spans="1:13" ht="14.4" x14ac:dyDescent="0.3">
      <c r="A341" s="68"/>
      <c r="C341" s="69"/>
      <c r="D341" s="69"/>
      <c r="E341" s="69"/>
      <c r="F341" s="69"/>
      <c r="J341" s="178"/>
      <c r="K341" s="70"/>
    </row>
    <row r="342" spans="1:13" ht="15" thickBot="1" x14ac:dyDescent="0.35">
      <c r="A342" s="71" t="s">
        <v>1838</v>
      </c>
      <c r="B342" s="74" t="str">
        <f>IF(G338="","",B336+B339-B340)</f>
        <v/>
      </c>
      <c r="C342" s="56" t="str">
        <f>IF(G338="","",IF(B342=0,0,(D342/B342/12)))</f>
        <v/>
      </c>
      <c r="D342" s="56" t="str">
        <f>IF(G338="","",D336+D339-D340)</f>
        <v/>
      </c>
      <c r="E342" s="86" t="str">
        <f>IF(G338="","",$A$6*B342*120)</f>
        <v/>
      </c>
      <c r="F342" s="56" t="str">
        <f>IF(G338="","",IF(D342&lt;0,"ошибка, СС в минус",IF(F336=0,0,IF(F339+F340&lt;&gt;0,F336+F339-F340,IF(D342&lt;=F336,(F336+D339-D340),IF(D336&lt;F336,D336,F336)+D339-D340)))))</f>
        <v/>
      </c>
      <c r="G342" s="56" t="str">
        <f>IF(G338="","",IF(AND(D342&lt;G336,J336=$A$6),G336+(($A$6-J336)/($B$4-G338+(IF(D339-D340&lt;0,0,1)))*($B$4-$B$3+1)/H339),IF(J336+((IF(F339=0,D339,F339)-IF(F340=0,D340,F340))*H339/($B$4-$B$3+1)*($B$4-G338+(IF(D339-D340&lt;0,0,1))))&lt;$A$6,G336+(($A$6-J336)/($B$4-G338+(IF(D339-D340&lt;0,0,1)))*($B$4-$B$3+1)/H339),(IF(F336=0,D336,F336)+IF(F339=0,D339,F339)-IF(F340=0,D340,F340)))))</f>
        <v/>
      </c>
      <c r="H342" s="58" t="str">
        <f>IF(G338="","",$H$6)</f>
        <v/>
      </c>
      <c r="I342" s="177" t="str">
        <f>IF(G338="","",$I$6)</f>
        <v/>
      </c>
      <c r="J342" s="179" t="str">
        <f>IF(G338="","",J336+L339)</f>
        <v/>
      </c>
      <c r="K342" s="50" t="str">
        <f>IF(G338="","",K336+M339)</f>
        <v/>
      </c>
    </row>
    <row r="343" spans="1:13" ht="13.8" thickBot="1" x14ac:dyDescent="0.3"/>
    <row r="344" spans="1:13" ht="15" thickBot="1" x14ac:dyDescent="0.35">
      <c r="A344" s="59" t="str">
        <f>CONCATENATE("доп.соглашение №",RIGHT(A338,LEN(A338)-16)+1)</f>
        <v>доп.соглашение №57</v>
      </c>
      <c r="B344" s="60"/>
      <c r="C344" s="60"/>
      <c r="D344" s="60" t="s">
        <v>1834</v>
      </c>
      <c r="E344" s="60"/>
      <c r="F344" s="60"/>
      <c r="G344" s="61"/>
      <c r="H344" s="60"/>
      <c r="I344" s="60" t="s">
        <v>1835</v>
      </c>
      <c r="J344" s="180" t="s">
        <v>5</v>
      </c>
      <c r="K344" s="62" t="s">
        <v>2176</v>
      </c>
      <c r="L344" s="180" t="str">
        <f>IF(G344="","",IF(G345&lt;0,"возврат","доплата"))</f>
        <v/>
      </c>
      <c r="M344" s="62" t="str">
        <f>IF(G344="","",IF(G345&lt;0,"возврат + скидка","доплата + скидка"))</f>
        <v/>
      </c>
    </row>
    <row r="345" spans="1:13" ht="14.4" x14ac:dyDescent="0.3">
      <c r="A345" s="63" t="s">
        <v>1836</v>
      </c>
      <c r="B345" s="64"/>
      <c r="C345" s="65" t="str">
        <f>IF(G344="","",IF(B345=0,0,(D345/B345/12)))</f>
        <v/>
      </c>
      <c r="D345" s="66"/>
      <c r="E345" s="358" t="str">
        <f>IF(G344="","",IF(D345+D346=0,0,E348-E342))</f>
        <v/>
      </c>
      <c r="F345" s="66"/>
      <c r="G345" s="358" t="str">
        <f>IF(G344="","",ROUND(IF(D345+D346=0,0,G348-G342),2))</f>
        <v/>
      </c>
      <c r="H345" s="360" t="str">
        <f>IF(G344="","",$H$6)</f>
        <v/>
      </c>
      <c r="I345" s="65" t="str">
        <f>IF(G344="","",$B$4-G344+1)</f>
        <v/>
      </c>
      <c r="J345" s="65" t="str">
        <f>IF(G344="","",IF(I342=0,(F345*H345/($B$4-$B$3+1)*I345),(F345*H345*I342)/($B$4-$B$3+1)*I345))</f>
        <v/>
      </c>
      <c r="K345" s="65" t="str">
        <f>IF(G344="","",IF(K342+(J345-((F345*H345/($B$4-$B$3+1)*I345)*tpt!$C$32))&lt;$A$6,($A$6-K342),(J345-((F345*H345/($B$4-$B$3+1)*I345)*tpt!$C$32))))</f>
        <v/>
      </c>
      <c r="L345" s="358" t="str">
        <f>IF(G344="","",J345-J346)</f>
        <v/>
      </c>
      <c r="M345" s="358" t="str">
        <f>IF(G344="","",K345-K346)</f>
        <v/>
      </c>
    </row>
    <row r="346" spans="1:13" ht="15" thickBot="1" x14ac:dyDescent="0.35">
      <c r="A346" s="63" t="s">
        <v>1837</v>
      </c>
      <c r="B346" s="67"/>
      <c r="C346" s="56" t="str">
        <f>IF(G344="","",IF(B346=0,0,(D346/B346/12)))</f>
        <v/>
      </c>
      <c r="D346" s="57"/>
      <c r="E346" s="359"/>
      <c r="F346" s="57"/>
      <c r="G346" s="359"/>
      <c r="H346" s="361"/>
      <c r="I346" s="56" t="str">
        <f>IF(G344="","",$B$4-G344)</f>
        <v/>
      </c>
      <c r="J346" s="56" t="str">
        <f>IF(G344="","",IF(I342=0,(F346*H345/($B$4-$B$3+1)*I346),(F346*H345*I342)/($B$4-$B$3+1)*I346))</f>
        <v/>
      </c>
      <c r="K346" s="56" t="str">
        <f>IF(G344="","",IF(K342+(J346-((F346*H345/($B$4-$B$3+1)*I346)*tpt!$C$32))&lt;$A$6,($A$6-K342),(J346-((F346*H345/($B$4-$B$3+1)*I346)*tpt!$C$32))))</f>
        <v/>
      </c>
      <c r="L346" s="359"/>
      <c r="M346" s="359"/>
    </row>
    <row r="347" spans="1:13" ht="14.4" x14ac:dyDescent="0.3">
      <c r="A347" s="68"/>
      <c r="C347" s="69"/>
      <c r="D347" s="69"/>
      <c r="E347" s="69"/>
      <c r="F347" s="69"/>
      <c r="J347" s="178"/>
      <c r="K347" s="70"/>
    </row>
    <row r="348" spans="1:13" ht="15" thickBot="1" x14ac:dyDescent="0.35">
      <c r="A348" s="71" t="s">
        <v>1838</v>
      </c>
      <c r="B348" s="74" t="str">
        <f>IF(G344="","",B342+B345-B346)</f>
        <v/>
      </c>
      <c r="C348" s="56" t="str">
        <f>IF(G344="","",IF(B348=0,0,(D348/B348/12)))</f>
        <v/>
      </c>
      <c r="D348" s="56" t="str">
        <f>IF(G344="","",D342+D345-D346)</f>
        <v/>
      </c>
      <c r="E348" s="86" t="str">
        <f>IF(G344="","",$A$6*B348*120)</f>
        <v/>
      </c>
      <c r="F348" s="56" t="str">
        <f>IF(G344="","",IF(D348&lt;0,"ошибка, СС в минус",IF(F342=0,0,IF(F345+F346&lt;&gt;0,F342+F345-F346,IF(D348&lt;=F342,(F342+D345-D346),IF(D342&lt;F342,D342,F342)+D345-D346)))))</f>
        <v/>
      </c>
      <c r="G348" s="56" t="str">
        <f>IF(G344="","",IF(AND(D348&lt;G342,J342=$A$6),G342+(($A$6-J342)/($B$4-G344+(IF(D345-D346&lt;0,0,1)))*($B$4-$B$3+1)/H345),IF(J342+((IF(F345=0,D345,F345)-IF(F346=0,D346,F346))*H345/($B$4-$B$3+1)*($B$4-G344+(IF(D345-D346&lt;0,0,1))))&lt;$A$6,G342+(($A$6-J342)/($B$4-G344+(IF(D345-D346&lt;0,0,1)))*($B$4-$B$3+1)/H345),(IF(F342=0,D342,F342)+IF(F345=0,D345,F345)-IF(F346=0,D346,F346)))))</f>
        <v/>
      </c>
      <c r="H348" s="58" t="str">
        <f>IF(G344="","",$H$6)</f>
        <v/>
      </c>
      <c r="I348" s="177" t="str">
        <f>IF(G344="","",$I$6)</f>
        <v/>
      </c>
      <c r="J348" s="179" t="str">
        <f>IF(G344="","",J342+L345)</f>
        <v/>
      </c>
      <c r="K348" s="50" t="str">
        <f>IF(G344="","",K342+M345)</f>
        <v/>
      </c>
    </row>
    <row r="349" spans="1:13" ht="13.8" thickBot="1" x14ac:dyDescent="0.3"/>
    <row r="350" spans="1:13" ht="15" thickBot="1" x14ac:dyDescent="0.35">
      <c r="A350" s="59" t="str">
        <f>CONCATENATE("доп.соглашение №",RIGHT(A344,LEN(A344)-16)+1)</f>
        <v>доп.соглашение №58</v>
      </c>
      <c r="B350" s="60"/>
      <c r="C350" s="60"/>
      <c r="D350" s="60" t="s">
        <v>1834</v>
      </c>
      <c r="E350" s="60"/>
      <c r="F350" s="60"/>
      <c r="G350" s="61"/>
      <c r="H350" s="60"/>
      <c r="I350" s="60" t="s">
        <v>1835</v>
      </c>
      <c r="J350" s="180" t="s">
        <v>5</v>
      </c>
      <c r="K350" s="62" t="s">
        <v>2176</v>
      </c>
      <c r="L350" s="180" t="str">
        <f>IF(G350="","",IF(G351&lt;0,"возврат","доплата"))</f>
        <v/>
      </c>
      <c r="M350" s="62" t="str">
        <f>IF(G350="","",IF(G351&lt;0,"возврат + скидка","доплата + скидка"))</f>
        <v/>
      </c>
    </row>
    <row r="351" spans="1:13" ht="14.4" x14ac:dyDescent="0.3">
      <c r="A351" s="63" t="s">
        <v>1836</v>
      </c>
      <c r="B351" s="64"/>
      <c r="C351" s="65" t="str">
        <f>IF(G350="","",IF(B351=0,0,(D351/B351/12)))</f>
        <v/>
      </c>
      <c r="D351" s="66"/>
      <c r="E351" s="358" t="str">
        <f>IF(G350="","",IF(D351+D352=0,0,E354-E348))</f>
        <v/>
      </c>
      <c r="F351" s="66"/>
      <c r="G351" s="358" t="str">
        <f>IF(G350="","",ROUND(IF(D351+D352=0,0,G354-G348),2))</f>
        <v/>
      </c>
      <c r="H351" s="360" t="str">
        <f>IF(G350="","",$H$6)</f>
        <v/>
      </c>
      <c r="I351" s="65" t="str">
        <f>IF(G350="","",$B$4-G350+1)</f>
        <v/>
      </c>
      <c r="J351" s="65" t="str">
        <f>IF(G350="","",IF(I348=0,(F351*H351/($B$4-$B$3+1)*I351),(F351*H351*I348)/($B$4-$B$3+1)*I351))</f>
        <v/>
      </c>
      <c r="K351" s="65" t="str">
        <f>IF(G350="","",IF(K348+(J351-((F351*H351/($B$4-$B$3+1)*I351)*tpt!$C$32))&lt;$A$6,($A$6-K348),(J351-((F351*H351/($B$4-$B$3+1)*I351)*tpt!$C$32))))</f>
        <v/>
      </c>
      <c r="L351" s="358" t="str">
        <f>IF(G350="","",J351-J352)</f>
        <v/>
      </c>
      <c r="M351" s="358" t="str">
        <f>IF(G350="","",K351-K352)</f>
        <v/>
      </c>
    </row>
    <row r="352" spans="1:13" ht="15" thickBot="1" x14ac:dyDescent="0.35">
      <c r="A352" s="63" t="s">
        <v>1837</v>
      </c>
      <c r="B352" s="67"/>
      <c r="C352" s="56" t="str">
        <f>IF(G350="","",IF(B352=0,0,(D352/B352/12)))</f>
        <v/>
      </c>
      <c r="D352" s="57"/>
      <c r="E352" s="359"/>
      <c r="F352" s="57"/>
      <c r="G352" s="359"/>
      <c r="H352" s="361"/>
      <c r="I352" s="56" t="str">
        <f>IF(G350="","",$B$4-G350)</f>
        <v/>
      </c>
      <c r="J352" s="56" t="str">
        <f>IF(G350="","",IF(I348=0,(F352*H351/($B$4-$B$3+1)*I352),(F352*H351*I348)/($B$4-$B$3+1)*I352))</f>
        <v/>
      </c>
      <c r="K352" s="56" t="str">
        <f>IF(G350="","",IF(K348+(J352-((F352*H351/($B$4-$B$3+1)*I352)*tpt!$C$32))&lt;$A$6,($A$6-K348),(J352-((F352*H351/($B$4-$B$3+1)*I352)*tpt!$C$32))))</f>
        <v/>
      </c>
      <c r="L352" s="359"/>
      <c r="M352" s="359"/>
    </row>
    <row r="353" spans="1:13" ht="14.4" x14ac:dyDescent="0.3">
      <c r="A353" s="68"/>
      <c r="C353" s="69"/>
      <c r="D353" s="69"/>
      <c r="E353" s="69"/>
      <c r="F353" s="69"/>
      <c r="J353" s="178"/>
      <c r="K353" s="70"/>
    </row>
    <row r="354" spans="1:13" ht="15" thickBot="1" x14ac:dyDescent="0.35">
      <c r="A354" s="71" t="s">
        <v>1838</v>
      </c>
      <c r="B354" s="74" t="str">
        <f>IF(G350="","",B348+B351-B352)</f>
        <v/>
      </c>
      <c r="C354" s="56" t="str">
        <f>IF(G350="","",IF(B354=0,0,(D354/B354/12)))</f>
        <v/>
      </c>
      <c r="D354" s="56" t="str">
        <f>IF(G350="","",D348+D351-D352)</f>
        <v/>
      </c>
      <c r="E354" s="86" t="str">
        <f>IF(G350="","",$A$6*B354*120)</f>
        <v/>
      </c>
      <c r="F354" s="56" t="str">
        <f>IF(G350="","",IF(D354&lt;0,"ошибка, СС в минус",IF(F348=0,0,IF(F351+F352&lt;&gt;0,F348+F351-F352,IF(D354&lt;=F348,(F348+D351-D352),IF(D348&lt;F348,D348,F348)+D351-D352)))))</f>
        <v/>
      </c>
      <c r="G354" s="56" t="str">
        <f>IF(G350="","",IF(AND(D354&lt;G348,J348=$A$6),G348+(($A$6-J348)/($B$4-G350+(IF(D351-D352&lt;0,0,1)))*($B$4-$B$3+1)/H351),IF(J348+((IF(F351=0,D351,F351)-IF(F352=0,D352,F352))*H351/($B$4-$B$3+1)*($B$4-G350+(IF(D351-D352&lt;0,0,1))))&lt;$A$6,G348+(($A$6-J348)/($B$4-G350+(IF(D351-D352&lt;0,0,1)))*($B$4-$B$3+1)/H351),(IF(F348=0,D348,F348)+IF(F351=0,D351,F351)-IF(F352=0,D352,F352)))))</f>
        <v/>
      </c>
      <c r="H354" s="58" t="str">
        <f>IF(G350="","",$H$6)</f>
        <v/>
      </c>
      <c r="I354" s="177" t="str">
        <f>IF(G350="","",$I$6)</f>
        <v/>
      </c>
      <c r="J354" s="179" t="str">
        <f>IF(G350="","",J348+L351)</f>
        <v/>
      </c>
      <c r="K354" s="50" t="str">
        <f>IF(G350="","",K348+M351)</f>
        <v/>
      </c>
    </row>
    <row r="355" spans="1:13" ht="13.8" thickBot="1" x14ac:dyDescent="0.3"/>
    <row r="356" spans="1:13" ht="15" thickBot="1" x14ac:dyDescent="0.35">
      <c r="A356" s="59" t="str">
        <f>CONCATENATE("доп.соглашение №",RIGHT(A350,LEN(A350)-16)+1)</f>
        <v>доп.соглашение №59</v>
      </c>
      <c r="B356" s="60"/>
      <c r="C356" s="60"/>
      <c r="D356" s="60" t="s">
        <v>1834</v>
      </c>
      <c r="E356" s="60"/>
      <c r="F356" s="60"/>
      <c r="G356" s="61"/>
      <c r="H356" s="60"/>
      <c r="I356" s="60" t="s">
        <v>1835</v>
      </c>
      <c r="J356" s="180" t="s">
        <v>5</v>
      </c>
      <c r="K356" s="62" t="s">
        <v>2176</v>
      </c>
      <c r="L356" s="180" t="str">
        <f>IF(G356="","",IF(G357&lt;0,"возврат","доплата"))</f>
        <v/>
      </c>
      <c r="M356" s="62" t="str">
        <f>IF(G356="","",IF(G357&lt;0,"возврат + скидка","доплата + скидка"))</f>
        <v/>
      </c>
    </row>
    <row r="357" spans="1:13" ht="14.4" x14ac:dyDescent="0.3">
      <c r="A357" s="63" t="s">
        <v>1836</v>
      </c>
      <c r="B357" s="64"/>
      <c r="C357" s="65" t="str">
        <f>IF(G356="","",IF(B357=0,0,(D357/B357/12)))</f>
        <v/>
      </c>
      <c r="D357" s="66"/>
      <c r="E357" s="358" t="str">
        <f>IF(G356="","",IF(D357+D358=0,0,E360-E354))</f>
        <v/>
      </c>
      <c r="F357" s="66"/>
      <c r="G357" s="358" t="str">
        <f>IF(G356="","",ROUND(IF(D357+D358=0,0,G360-G354),2))</f>
        <v/>
      </c>
      <c r="H357" s="360" t="str">
        <f>IF(G356="","",$H$6)</f>
        <v/>
      </c>
      <c r="I357" s="65" t="str">
        <f>IF(G356="","",$B$4-G356+1)</f>
        <v/>
      </c>
      <c r="J357" s="65" t="str">
        <f>IF(G356="","",IF(I354=0,(F357*H357/($B$4-$B$3+1)*I357),(F357*H357*I354)/($B$4-$B$3+1)*I357))</f>
        <v/>
      </c>
      <c r="K357" s="65" t="str">
        <f>IF(G356="","",IF(K354+(J357-((F357*H357/($B$4-$B$3+1)*I357)*tpt!$C$32))&lt;$A$6,($A$6-K354),(J357-((F357*H357/($B$4-$B$3+1)*I357)*tpt!$C$32))))</f>
        <v/>
      </c>
      <c r="L357" s="358" t="str">
        <f>IF(G356="","",J357-J358)</f>
        <v/>
      </c>
      <c r="M357" s="358" t="str">
        <f>IF(G356="","",K357-K358)</f>
        <v/>
      </c>
    </row>
    <row r="358" spans="1:13" ht="15" thickBot="1" x14ac:dyDescent="0.35">
      <c r="A358" s="63" t="s">
        <v>1837</v>
      </c>
      <c r="B358" s="67"/>
      <c r="C358" s="56" t="str">
        <f>IF(G356="","",IF(B358=0,0,(D358/B358/12)))</f>
        <v/>
      </c>
      <c r="D358" s="57"/>
      <c r="E358" s="359"/>
      <c r="F358" s="57"/>
      <c r="G358" s="359"/>
      <c r="H358" s="361"/>
      <c r="I358" s="56" t="str">
        <f>IF(G356="","",$B$4-G356)</f>
        <v/>
      </c>
      <c r="J358" s="56" t="str">
        <f>IF(G356="","",IF(I354=0,(F358*H357/($B$4-$B$3+1)*I358),(F358*H357*I354)/($B$4-$B$3+1)*I358))</f>
        <v/>
      </c>
      <c r="K358" s="56" t="str">
        <f>IF(G356="","",IF(K354+(J358-((F358*H357/($B$4-$B$3+1)*I358)*tpt!$C$32))&lt;$A$6,($A$6-K354),(J358-((F358*H357/($B$4-$B$3+1)*I358)*tpt!$C$32))))</f>
        <v/>
      </c>
      <c r="L358" s="359"/>
      <c r="M358" s="359"/>
    </row>
    <row r="359" spans="1:13" ht="14.4" x14ac:dyDescent="0.3">
      <c r="A359" s="68"/>
      <c r="C359" s="69"/>
      <c r="D359" s="69"/>
      <c r="E359" s="69"/>
      <c r="F359" s="69"/>
      <c r="J359" s="178"/>
      <c r="K359" s="70"/>
    </row>
    <row r="360" spans="1:13" ht="15" thickBot="1" x14ac:dyDescent="0.35">
      <c r="A360" s="71" t="s">
        <v>1838</v>
      </c>
      <c r="B360" s="74" t="str">
        <f>IF(G356="","",B354+B357-B358)</f>
        <v/>
      </c>
      <c r="C360" s="56" t="str">
        <f>IF(G356="","",IF(B360=0,0,(D360/B360/12)))</f>
        <v/>
      </c>
      <c r="D360" s="56" t="str">
        <f>IF(G356="","",D354+D357-D358)</f>
        <v/>
      </c>
      <c r="E360" s="86" t="str">
        <f>IF(G356="","",$A$6*B360*120)</f>
        <v/>
      </c>
      <c r="F360" s="56" t="str">
        <f>IF(G356="","",IF(D360&lt;0,"ошибка, СС в минус",IF(F354=0,0,IF(F357+F358&lt;&gt;0,F354+F357-F358,IF(D360&lt;=F354,(F354+D357-D358),IF(D354&lt;F354,D354,F354)+D357-D358)))))</f>
        <v/>
      </c>
      <c r="G360" s="56" t="str">
        <f>IF(G356="","",IF(AND(D360&lt;G354,J354=$A$6),G354+(($A$6-J354)/($B$4-G356+(IF(D357-D358&lt;0,0,1)))*($B$4-$B$3+1)/H357),IF(J354+((IF(F357=0,D357,F357)-IF(F358=0,D358,F358))*H357/($B$4-$B$3+1)*($B$4-G356+(IF(D357-D358&lt;0,0,1))))&lt;$A$6,G354+(($A$6-J354)/($B$4-G356+(IF(D357-D358&lt;0,0,1)))*($B$4-$B$3+1)/H357),(IF(F354=0,D354,F354)+IF(F357=0,D357,F357)-IF(F358=0,D358,F358)))))</f>
        <v/>
      </c>
      <c r="H360" s="58" t="str">
        <f>IF(G356="","",$H$6)</f>
        <v/>
      </c>
      <c r="I360" s="177" t="str">
        <f>IF(G356="","",$I$6)</f>
        <v/>
      </c>
      <c r="J360" s="179" t="str">
        <f>IF(G356="","",J354+L357)</f>
        <v/>
      </c>
      <c r="K360" s="50" t="str">
        <f>IF(G356="","",K354+M357)</f>
        <v/>
      </c>
    </row>
    <row r="361" spans="1:13" ht="13.8" thickBot="1" x14ac:dyDescent="0.3"/>
    <row r="362" spans="1:13" ht="15" thickBot="1" x14ac:dyDescent="0.35">
      <c r="A362" s="59" t="str">
        <f>CONCATENATE("доп.соглашение №",RIGHT(A356,LEN(A356)-16)+1)</f>
        <v>доп.соглашение №60</v>
      </c>
      <c r="B362" s="60"/>
      <c r="C362" s="60"/>
      <c r="D362" s="60" t="s">
        <v>1834</v>
      </c>
      <c r="E362" s="60"/>
      <c r="F362" s="60"/>
      <c r="G362" s="61"/>
      <c r="H362" s="60"/>
      <c r="I362" s="60" t="s">
        <v>1835</v>
      </c>
      <c r="J362" s="180" t="s">
        <v>5</v>
      </c>
      <c r="K362" s="62" t="s">
        <v>2176</v>
      </c>
      <c r="L362" s="180" t="str">
        <f>IF(G362="","",IF(G363&lt;0,"возврат","доплата"))</f>
        <v/>
      </c>
      <c r="M362" s="62" t="str">
        <f>IF(G362="","",IF(G363&lt;0,"возврат + скидка","доплата + скидка"))</f>
        <v/>
      </c>
    </row>
    <row r="363" spans="1:13" ht="14.4" x14ac:dyDescent="0.3">
      <c r="A363" s="63" t="s">
        <v>1836</v>
      </c>
      <c r="B363" s="64"/>
      <c r="C363" s="65" t="str">
        <f>IF(G362="","",IF(B363=0,0,(D363/B363/12)))</f>
        <v/>
      </c>
      <c r="D363" s="66"/>
      <c r="E363" s="358" t="str">
        <f>IF(G362="","",IF(D363+D364=0,0,E366-E360))</f>
        <v/>
      </c>
      <c r="F363" s="66"/>
      <c r="G363" s="358" t="str">
        <f>IF(G362="","",ROUND(IF(D363+D364=0,0,G366-G360),2))</f>
        <v/>
      </c>
      <c r="H363" s="360" t="str">
        <f>IF(G362="","",$H$6)</f>
        <v/>
      </c>
      <c r="I363" s="65" t="str">
        <f>IF(G362="","",$B$4-G362+1)</f>
        <v/>
      </c>
      <c r="J363" s="65" t="str">
        <f>IF(G362="","",IF(I360=0,(F363*H363/($B$4-$B$3+1)*I363),(F363*H363*I360)/($B$4-$B$3+1)*I363))</f>
        <v/>
      </c>
      <c r="K363" s="65" t="str">
        <f>IF(G362="","",IF(K360+(J363-((F363*H363/($B$4-$B$3+1)*I363)*tpt!$C$32))&lt;$A$6,($A$6-K360),(J363-((F363*H363/($B$4-$B$3+1)*I363)*tpt!$C$32))))</f>
        <v/>
      </c>
      <c r="L363" s="358" t="str">
        <f>IF(G362="","",J363-J364)</f>
        <v/>
      </c>
      <c r="M363" s="358" t="str">
        <f>IF(G362="","",K363-K364)</f>
        <v/>
      </c>
    </row>
    <row r="364" spans="1:13" ht="15" thickBot="1" x14ac:dyDescent="0.35">
      <c r="A364" s="63" t="s">
        <v>1837</v>
      </c>
      <c r="B364" s="67"/>
      <c r="C364" s="56" t="str">
        <f>IF(G362="","",IF(B364=0,0,(D364/B364/12)))</f>
        <v/>
      </c>
      <c r="D364" s="57"/>
      <c r="E364" s="359"/>
      <c r="F364" s="57"/>
      <c r="G364" s="359"/>
      <c r="H364" s="361"/>
      <c r="I364" s="56" t="str">
        <f>IF(G362="","",$B$4-G362)</f>
        <v/>
      </c>
      <c r="J364" s="56" t="str">
        <f>IF(G362="","",IF(I360=0,(F364*H363/($B$4-$B$3+1)*I364),(F364*H363*I360)/($B$4-$B$3+1)*I364))</f>
        <v/>
      </c>
      <c r="K364" s="56" t="str">
        <f>IF(G362="","",IF(K360+(J364-((F364*H363/($B$4-$B$3+1)*I364)*tpt!$C$32))&lt;$A$6,($A$6-K360),(J364-((F364*H363/($B$4-$B$3+1)*I364)*tpt!$C$32))))</f>
        <v/>
      </c>
      <c r="L364" s="359"/>
      <c r="M364" s="359"/>
    </row>
    <row r="365" spans="1:13" ht="14.4" x14ac:dyDescent="0.3">
      <c r="A365" s="68"/>
      <c r="C365" s="69"/>
      <c r="D365" s="69"/>
      <c r="E365" s="69"/>
      <c r="F365" s="69"/>
      <c r="J365" s="178"/>
      <c r="K365" s="70"/>
    </row>
    <row r="366" spans="1:13" ht="15" thickBot="1" x14ac:dyDescent="0.35">
      <c r="A366" s="71" t="s">
        <v>1838</v>
      </c>
      <c r="B366" s="74" t="str">
        <f>IF(G362="","",B360+B363-B364)</f>
        <v/>
      </c>
      <c r="C366" s="56" t="str">
        <f>IF(G362="","",IF(B366=0,0,(D366/B366/12)))</f>
        <v/>
      </c>
      <c r="D366" s="56" t="str">
        <f>IF(G362="","",D360+D363-D364)</f>
        <v/>
      </c>
      <c r="E366" s="86" t="str">
        <f>IF(G362="","",$A$6*B366*120)</f>
        <v/>
      </c>
      <c r="F366" s="56" t="str">
        <f>IF(G362="","",IF(D366&lt;0,"ошибка, СС в минус",IF(F360=0,0,IF(F363+F364&lt;&gt;0,F360+F363-F364,IF(D366&lt;=F360,(F360+D363-D364),IF(D360&lt;F360,D360,F360)+D363-D364)))))</f>
        <v/>
      </c>
      <c r="G366" s="56" t="str">
        <f>IF(G362="","",IF(AND(D366&lt;G360,J360=$A$6),G360+(($A$6-J360)/($B$4-G362+(IF(D363-D364&lt;0,0,1)))*($B$4-$B$3+1)/H363),IF(J360+((IF(F363=0,D363,F363)-IF(F364=0,D364,F364))*H363/($B$4-$B$3+1)*($B$4-G362+(IF(D363-D364&lt;0,0,1))))&lt;$A$6,G360+(($A$6-J360)/($B$4-G362+(IF(D363-D364&lt;0,0,1)))*($B$4-$B$3+1)/H363),(IF(F360=0,D360,F360)+IF(F363=0,D363,F363)-IF(F364=0,D364,F364)))))</f>
        <v/>
      </c>
      <c r="H366" s="58" t="str">
        <f>IF(G362="","",$H$6)</f>
        <v/>
      </c>
      <c r="I366" s="177" t="str">
        <f>IF(G362="","",$I$6)</f>
        <v/>
      </c>
      <c r="J366" s="179" t="str">
        <f>IF(G362="","",J360+L363)</f>
        <v/>
      </c>
      <c r="K366" s="50" t="str">
        <f>IF(G362="","",K360+M363)</f>
        <v/>
      </c>
    </row>
    <row r="367" spans="1:13" ht="13.8" thickBot="1" x14ac:dyDescent="0.3"/>
    <row r="368" spans="1:13" ht="15" thickBot="1" x14ac:dyDescent="0.35">
      <c r="A368" s="59" t="str">
        <f>CONCATENATE("доп.соглашение №",RIGHT(A362,LEN(A362)-16)+1)</f>
        <v>доп.соглашение №61</v>
      </c>
      <c r="B368" s="60"/>
      <c r="C368" s="60"/>
      <c r="D368" s="60" t="s">
        <v>1834</v>
      </c>
      <c r="E368" s="60"/>
      <c r="F368" s="60"/>
      <c r="G368" s="61"/>
      <c r="H368" s="60"/>
      <c r="I368" s="60" t="s">
        <v>1835</v>
      </c>
      <c r="J368" s="180" t="s">
        <v>5</v>
      </c>
      <c r="K368" s="62" t="s">
        <v>2176</v>
      </c>
      <c r="L368" s="180" t="str">
        <f>IF(G368="","",IF(G369&lt;0,"возврат","доплата"))</f>
        <v/>
      </c>
      <c r="M368" s="62" t="str">
        <f>IF(G368="","",IF(G369&lt;0,"возврат + скидка","доплата + скидка"))</f>
        <v/>
      </c>
    </row>
    <row r="369" spans="1:13" ht="14.4" x14ac:dyDescent="0.3">
      <c r="A369" s="63" t="s">
        <v>1836</v>
      </c>
      <c r="B369" s="64"/>
      <c r="C369" s="65" t="str">
        <f>IF(G368="","",IF(B369=0,0,(D369/B369/12)))</f>
        <v/>
      </c>
      <c r="D369" s="66"/>
      <c r="E369" s="358" t="str">
        <f>IF(G368="","",IF(D369+D370=0,0,E372-E366))</f>
        <v/>
      </c>
      <c r="F369" s="66"/>
      <c r="G369" s="358" t="str">
        <f>IF(G368="","",ROUND(IF(D369+D370=0,0,G372-G366),2))</f>
        <v/>
      </c>
      <c r="H369" s="360" t="str">
        <f>IF(G368="","",$H$6)</f>
        <v/>
      </c>
      <c r="I369" s="65" t="str">
        <f>IF(G368="","",$B$4-G368+1)</f>
        <v/>
      </c>
      <c r="J369" s="65" t="str">
        <f>IF(G368="","",IF(I366=0,(F369*H369/($B$4-$B$3+1)*I369),(F369*H369*I366)/($B$4-$B$3+1)*I369))</f>
        <v/>
      </c>
      <c r="K369" s="65" t="str">
        <f>IF(G368="","",IF(K366+(J369-((F369*H369/($B$4-$B$3+1)*I369)*tpt!$C$32))&lt;$A$6,($A$6-K366),(J369-((F369*H369/($B$4-$B$3+1)*I369)*tpt!$C$32))))</f>
        <v/>
      </c>
      <c r="L369" s="358" t="str">
        <f>IF(G368="","",J369-J370)</f>
        <v/>
      </c>
      <c r="M369" s="358" t="str">
        <f>IF(G368="","",K369-K370)</f>
        <v/>
      </c>
    </row>
    <row r="370" spans="1:13" ht="15" thickBot="1" x14ac:dyDescent="0.35">
      <c r="A370" s="63" t="s">
        <v>1837</v>
      </c>
      <c r="B370" s="67"/>
      <c r="C370" s="56" t="str">
        <f>IF(G368="","",IF(B370=0,0,(D370/B370/12)))</f>
        <v/>
      </c>
      <c r="D370" s="57"/>
      <c r="E370" s="359"/>
      <c r="F370" s="57"/>
      <c r="G370" s="359"/>
      <c r="H370" s="361"/>
      <c r="I370" s="56" t="str">
        <f>IF(G368="","",$B$4-G368)</f>
        <v/>
      </c>
      <c r="J370" s="56" t="str">
        <f>IF(G368="","",IF(I366=0,(F370*H369/($B$4-$B$3+1)*I370),(F370*H369*I366)/($B$4-$B$3+1)*I370))</f>
        <v/>
      </c>
      <c r="K370" s="56" t="str">
        <f>IF(G368="","",IF(K366+(J370-((F370*H369/($B$4-$B$3+1)*I370)*tpt!$C$32))&lt;$A$6,($A$6-K366),(J370-((F370*H369/($B$4-$B$3+1)*I370)*tpt!$C$32))))</f>
        <v/>
      </c>
      <c r="L370" s="359"/>
      <c r="M370" s="359"/>
    </row>
    <row r="371" spans="1:13" ht="14.4" x14ac:dyDescent="0.3">
      <c r="A371" s="68"/>
      <c r="C371" s="69"/>
      <c r="D371" s="69"/>
      <c r="E371" s="69"/>
      <c r="F371" s="69"/>
      <c r="J371" s="178"/>
      <c r="K371" s="70"/>
    </row>
    <row r="372" spans="1:13" ht="15" thickBot="1" x14ac:dyDescent="0.35">
      <c r="A372" s="71" t="s">
        <v>1838</v>
      </c>
      <c r="B372" s="74" t="str">
        <f>IF(G368="","",B366+B369-B370)</f>
        <v/>
      </c>
      <c r="C372" s="56" t="str">
        <f>IF(G368="","",IF(B372=0,0,(D372/B372/12)))</f>
        <v/>
      </c>
      <c r="D372" s="56" t="str">
        <f>IF(G368="","",D366+D369-D370)</f>
        <v/>
      </c>
      <c r="E372" s="86" t="str">
        <f>IF(G368="","",$A$6*B372*120)</f>
        <v/>
      </c>
      <c r="F372" s="56" t="str">
        <f>IF(G368="","",IF(D372&lt;0,"ошибка, СС в минус",IF(F366=0,0,IF(F369+F370&lt;&gt;0,F366+F369-F370,IF(D372&lt;=F366,(F366+D369-D370),IF(D366&lt;F366,D366,F366)+D369-D370)))))</f>
        <v/>
      </c>
      <c r="G372" s="56" t="str">
        <f>IF(G368="","",IF(AND(D372&lt;G366,J366=$A$6),G366+(($A$6-J366)/($B$4-G368+(IF(D369-D370&lt;0,0,1)))*($B$4-$B$3+1)/H369),IF(J366+((IF(F369=0,D369,F369)-IF(F370=0,D370,F370))*H369/($B$4-$B$3+1)*($B$4-G368+(IF(D369-D370&lt;0,0,1))))&lt;$A$6,G366+(($A$6-J366)/($B$4-G368+(IF(D369-D370&lt;0,0,1)))*($B$4-$B$3+1)/H369),(IF(F366=0,D366,F366)+IF(F369=0,D369,F369)-IF(F370=0,D370,F370)))))</f>
        <v/>
      </c>
      <c r="H372" s="58" t="str">
        <f>IF(G368="","",$H$6)</f>
        <v/>
      </c>
      <c r="I372" s="177" t="str">
        <f>IF(G368="","",$I$6)</f>
        <v/>
      </c>
      <c r="J372" s="179" t="str">
        <f>IF(G368="","",J366+L369)</f>
        <v/>
      </c>
      <c r="K372" s="50" t="str">
        <f>IF(G368="","",K366+M369)</f>
        <v/>
      </c>
    </row>
    <row r="373" spans="1:13" ht="13.8" thickBot="1" x14ac:dyDescent="0.3"/>
    <row r="374" spans="1:13" ht="15" thickBot="1" x14ac:dyDescent="0.35">
      <c r="A374" s="59" t="str">
        <f>CONCATENATE("доп.соглашение №",RIGHT(A368,LEN(A368)-16)+1)</f>
        <v>доп.соглашение №62</v>
      </c>
      <c r="B374" s="60"/>
      <c r="C374" s="60"/>
      <c r="D374" s="60" t="s">
        <v>1834</v>
      </c>
      <c r="E374" s="60"/>
      <c r="F374" s="60"/>
      <c r="G374" s="61"/>
      <c r="H374" s="60"/>
      <c r="I374" s="60" t="s">
        <v>1835</v>
      </c>
      <c r="J374" s="180" t="s">
        <v>5</v>
      </c>
      <c r="K374" s="62" t="s">
        <v>2176</v>
      </c>
      <c r="L374" s="180" t="str">
        <f>IF(G374="","",IF(G375&lt;0,"возврат","доплата"))</f>
        <v/>
      </c>
      <c r="M374" s="62" t="str">
        <f>IF(G374="","",IF(G375&lt;0,"возврат + скидка","доплата + скидка"))</f>
        <v/>
      </c>
    </row>
    <row r="375" spans="1:13" ht="14.4" x14ac:dyDescent="0.3">
      <c r="A375" s="63" t="s">
        <v>1836</v>
      </c>
      <c r="B375" s="64"/>
      <c r="C375" s="65" t="str">
        <f>IF(G374="","",IF(B375=0,0,(D375/B375/12)))</f>
        <v/>
      </c>
      <c r="D375" s="66"/>
      <c r="E375" s="358" t="str">
        <f>IF(G374="","",IF(D375+D376=0,0,E378-E372))</f>
        <v/>
      </c>
      <c r="F375" s="66"/>
      <c r="G375" s="358" t="str">
        <f>IF(G374="","",ROUND(IF(D375+D376=0,0,G378-G372),2))</f>
        <v/>
      </c>
      <c r="H375" s="360" t="str">
        <f>IF(G374="","",$H$6)</f>
        <v/>
      </c>
      <c r="I375" s="65" t="str">
        <f>IF(G374="","",$B$4-G374+1)</f>
        <v/>
      </c>
      <c r="J375" s="65" t="str">
        <f>IF(G374="","",IF(I372=0,(F375*H375/($B$4-$B$3+1)*I375),(F375*H375*I372)/($B$4-$B$3+1)*I375))</f>
        <v/>
      </c>
      <c r="K375" s="65" t="str">
        <f>IF(G374="","",IF(K372+(J375-((F375*H375/($B$4-$B$3+1)*I375)*tpt!$C$32))&lt;$A$6,($A$6-K372),(J375-((F375*H375/($B$4-$B$3+1)*I375)*tpt!$C$32))))</f>
        <v/>
      </c>
      <c r="L375" s="358" t="str">
        <f>IF(G374="","",J375-J376)</f>
        <v/>
      </c>
      <c r="M375" s="358" t="str">
        <f>IF(G374="","",K375-K376)</f>
        <v/>
      </c>
    </row>
    <row r="376" spans="1:13" ht="15" thickBot="1" x14ac:dyDescent="0.35">
      <c r="A376" s="63" t="s">
        <v>1837</v>
      </c>
      <c r="B376" s="67"/>
      <c r="C376" s="56" t="str">
        <f>IF(G374="","",IF(B376=0,0,(D376/B376/12)))</f>
        <v/>
      </c>
      <c r="D376" s="57"/>
      <c r="E376" s="359"/>
      <c r="F376" s="57"/>
      <c r="G376" s="359"/>
      <c r="H376" s="361"/>
      <c r="I376" s="56" t="str">
        <f>IF(G374="","",$B$4-G374)</f>
        <v/>
      </c>
      <c r="J376" s="56" t="str">
        <f>IF(G374="","",IF(I372=0,(F376*H375/($B$4-$B$3+1)*I376),(F376*H375*I372)/($B$4-$B$3+1)*I376))</f>
        <v/>
      </c>
      <c r="K376" s="56" t="str">
        <f>IF(G374="","",IF(K372+(J376-((F376*H375/($B$4-$B$3+1)*I376)*tpt!$C$32))&lt;$A$6,($A$6-K372),(J376-((F376*H375/($B$4-$B$3+1)*I376)*tpt!$C$32))))</f>
        <v/>
      </c>
      <c r="L376" s="359"/>
      <c r="M376" s="359"/>
    </row>
    <row r="377" spans="1:13" ht="14.4" x14ac:dyDescent="0.3">
      <c r="A377" s="68"/>
      <c r="C377" s="69"/>
      <c r="D377" s="69"/>
      <c r="E377" s="69"/>
      <c r="F377" s="69"/>
      <c r="J377" s="178"/>
      <c r="K377" s="70"/>
    </row>
    <row r="378" spans="1:13" ht="15" thickBot="1" x14ac:dyDescent="0.35">
      <c r="A378" s="71" t="s">
        <v>1838</v>
      </c>
      <c r="B378" s="74" t="str">
        <f>IF(G374="","",B372+B375-B376)</f>
        <v/>
      </c>
      <c r="C378" s="56" t="str">
        <f>IF(G374="","",IF(B378=0,0,(D378/B378/12)))</f>
        <v/>
      </c>
      <c r="D378" s="56" t="str">
        <f>IF(G374="","",D372+D375-D376)</f>
        <v/>
      </c>
      <c r="E378" s="86" t="str">
        <f>IF(G374="","",$A$6*B378*120)</f>
        <v/>
      </c>
      <c r="F378" s="56" t="str">
        <f>IF(G374="","",IF(D378&lt;0,"ошибка, СС в минус",IF(F372=0,0,IF(F375+F376&lt;&gt;0,F372+F375-F376,IF(D378&lt;=F372,(F372+D375-D376),IF(D372&lt;F372,D372,F372)+D375-D376)))))</f>
        <v/>
      </c>
      <c r="G378" s="56" t="str">
        <f>IF(G374="","",IF(AND(D378&lt;G372,J372=$A$6),G372+(($A$6-J372)/($B$4-G374+(IF(D375-D376&lt;0,0,1)))*($B$4-$B$3+1)/H375),IF(J372+((IF(F375=0,D375,F375)-IF(F376=0,D376,F376))*H375/($B$4-$B$3+1)*($B$4-G374+(IF(D375-D376&lt;0,0,1))))&lt;$A$6,G372+(($A$6-J372)/($B$4-G374+(IF(D375-D376&lt;0,0,1)))*($B$4-$B$3+1)/H375),(IF(F372=0,D372,F372)+IF(F375=0,D375,F375)-IF(F376=0,D376,F376)))))</f>
        <v/>
      </c>
      <c r="H378" s="58" t="str">
        <f>IF(G374="","",$H$6)</f>
        <v/>
      </c>
      <c r="I378" s="177" t="str">
        <f>IF(G374="","",$I$6)</f>
        <v/>
      </c>
      <c r="J378" s="179" t="str">
        <f>IF(G374="","",J372+L375)</f>
        <v/>
      </c>
      <c r="K378" s="50" t="str">
        <f>IF(G374="","",K372+M375)</f>
        <v/>
      </c>
    </row>
    <row r="379" spans="1:13" ht="13.8" thickBot="1" x14ac:dyDescent="0.3"/>
    <row r="380" spans="1:13" ht="15" thickBot="1" x14ac:dyDescent="0.35">
      <c r="A380" s="59" t="str">
        <f>CONCATENATE("доп.соглашение №",RIGHT(A374,LEN(A374)-16)+1)</f>
        <v>доп.соглашение №63</v>
      </c>
      <c r="B380" s="60"/>
      <c r="C380" s="60"/>
      <c r="D380" s="60" t="s">
        <v>1834</v>
      </c>
      <c r="E380" s="60"/>
      <c r="F380" s="60"/>
      <c r="G380" s="61"/>
      <c r="H380" s="60"/>
      <c r="I380" s="60" t="s">
        <v>1835</v>
      </c>
      <c r="J380" s="180" t="s">
        <v>5</v>
      </c>
      <c r="K380" s="62" t="s">
        <v>2176</v>
      </c>
      <c r="L380" s="180" t="str">
        <f>IF(G380="","",IF(G381&lt;0,"возврат","доплата"))</f>
        <v/>
      </c>
      <c r="M380" s="62" t="str">
        <f>IF(G380="","",IF(G381&lt;0,"возврат + скидка","доплата + скидка"))</f>
        <v/>
      </c>
    </row>
    <row r="381" spans="1:13" ht="14.4" x14ac:dyDescent="0.3">
      <c r="A381" s="63" t="s">
        <v>1836</v>
      </c>
      <c r="B381" s="64"/>
      <c r="C381" s="65" t="str">
        <f>IF(G380="","",IF(B381=0,0,(D381/B381/12)))</f>
        <v/>
      </c>
      <c r="D381" s="66"/>
      <c r="E381" s="358" t="str">
        <f>IF(G380="","",IF(D381+D382=0,0,E384-E378))</f>
        <v/>
      </c>
      <c r="F381" s="66"/>
      <c r="G381" s="358" t="str">
        <f>IF(G380="","",ROUND(IF(D381+D382=0,0,G384-G378),2))</f>
        <v/>
      </c>
      <c r="H381" s="360" t="str">
        <f>IF(G380="","",$H$6)</f>
        <v/>
      </c>
      <c r="I381" s="65" t="str">
        <f>IF(G380="","",$B$4-G380+1)</f>
        <v/>
      </c>
      <c r="J381" s="65" t="str">
        <f>IF(G380="","",IF(I378=0,(F381*H381/($B$4-$B$3+1)*I381),(F381*H381*I378)/($B$4-$B$3+1)*I381))</f>
        <v/>
      </c>
      <c r="K381" s="65" t="str">
        <f>IF(G380="","",IF(K378+(J381-((F381*H381/($B$4-$B$3+1)*I381)*tpt!$C$32))&lt;$A$6,($A$6-K378),(J381-((F381*H381/($B$4-$B$3+1)*I381)*tpt!$C$32))))</f>
        <v/>
      </c>
      <c r="L381" s="358" t="str">
        <f>IF(G380="","",J381-J382)</f>
        <v/>
      </c>
      <c r="M381" s="358" t="str">
        <f>IF(G380="","",K381-K382)</f>
        <v/>
      </c>
    </row>
    <row r="382" spans="1:13" ht="15" thickBot="1" x14ac:dyDescent="0.35">
      <c r="A382" s="63" t="s">
        <v>1837</v>
      </c>
      <c r="B382" s="67"/>
      <c r="C382" s="56" t="str">
        <f>IF(G380="","",IF(B382=0,0,(D382/B382/12)))</f>
        <v/>
      </c>
      <c r="D382" s="57"/>
      <c r="E382" s="359"/>
      <c r="F382" s="57"/>
      <c r="G382" s="359"/>
      <c r="H382" s="361"/>
      <c r="I382" s="56" t="str">
        <f>IF(G380="","",$B$4-G380)</f>
        <v/>
      </c>
      <c r="J382" s="56" t="str">
        <f>IF(G380="","",IF(I378=0,(F382*H381/($B$4-$B$3+1)*I382),(F382*H381*I378)/($B$4-$B$3+1)*I382))</f>
        <v/>
      </c>
      <c r="K382" s="56" t="str">
        <f>IF(G380="","",IF(K378+(J382-((F382*H381/($B$4-$B$3+1)*I382)*tpt!$C$32))&lt;$A$6,($A$6-K378),(J382-((F382*H381/($B$4-$B$3+1)*I382)*tpt!$C$32))))</f>
        <v/>
      </c>
      <c r="L382" s="359"/>
      <c r="M382" s="359"/>
    </row>
    <row r="383" spans="1:13" ht="14.4" x14ac:dyDescent="0.3">
      <c r="A383" s="68"/>
      <c r="C383" s="69"/>
      <c r="D383" s="69"/>
      <c r="E383" s="69"/>
      <c r="F383" s="69"/>
      <c r="J383" s="178"/>
      <c r="K383" s="70"/>
    </row>
    <row r="384" spans="1:13" ht="15" thickBot="1" x14ac:dyDescent="0.35">
      <c r="A384" s="71" t="s">
        <v>1838</v>
      </c>
      <c r="B384" s="74" t="str">
        <f>IF(G380="","",B378+B381-B382)</f>
        <v/>
      </c>
      <c r="C384" s="56" t="str">
        <f>IF(G380="","",IF(B384=0,0,(D384/B384/12)))</f>
        <v/>
      </c>
      <c r="D384" s="56" t="str">
        <f>IF(G380="","",D378+D381-D382)</f>
        <v/>
      </c>
      <c r="E384" s="86" t="str">
        <f>IF(G380="","",$A$6*B384*120)</f>
        <v/>
      </c>
      <c r="F384" s="56" t="str">
        <f>IF(G380="","",IF(D384&lt;0,"ошибка, СС в минус",IF(F378=0,0,IF(F381+F382&lt;&gt;0,F378+F381-F382,IF(D384&lt;=F378,(F378+D381-D382),IF(D378&lt;F378,D378,F378)+D381-D382)))))</f>
        <v/>
      </c>
      <c r="G384" s="56" t="str">
        <f>IF(G380="","",IF(AND(D384&lt;G378,J378=$A$6),G378+(($A$6-J378)/($B$4-G380+(IF(D381-D382&lt;0,0,1)))*($B$4-$B$3+1)/H381),IF(J378+((IF(F381=0,D381,F381)-IF(F382=0,D382,F382))*H381/($B$4-$B$3+1)*($B$4-G380+(IF(D381-D382&lt;0,0,1))))&lt;$A$6,G378+(($A$6-J378)/($B$4-G380+(IF(D381-D382&lt;0,0,1)))*($B$4-$B$3+1)/H381),(IF(F378=0,D378,F378)+IF(F381=0,D381,F381)-IF(F382=0,D382,F382)))))</f>
        <v/>
      </c>
      <c r="H384" s="58" t="str">
        <f>IF(G380="","",$H$6)</f>
        <v/>
      </c>
      <c r="I384" s="177" t="str">
        <f>IF(G380="","",$I$6)</f>
        <v/>
      </c>
      <c r="J384" s="179" t="str">
        <f>IF(G380="","",J378+L381)</f>
        <v/>
      </c>
      <c r="K384" s="50" t="str">
        <f>IF(G380="","",K378+M381)</f>
        <v/>
      </c>
    </row>
    <row r="385" spans="1:13" ht="13.8" thickBot="1" x14ac:dyDescent="0.3"/>
    <row r="386" spans="1:13" ht="15" thickBot="1" x14ac:dyDescent="0.35">
      <c r="A386" s="59" t="str">
        <f>CONCATENATE("доп.соглашение №",RIGHT(A380,LEN(A380)-16)+1)</f>
        <v>доп.соглашение №64</v>
      </c>
      <c r="B386" s="60"/>
      <c r="C386" s="60"/>
      <c r="D386" s="60" t="s">
        <v>1834</v>
      </c>
      <c r="E386" s="60"/>
      <c r="F386" s="60"/>
      <c r="G386" s="61"/>
      <c r="H386" s="60"/>
      <c r="I386" s="60" t="s">
        <v>1835</v>
      </c>
      <c r="J386" s="180" t="s">
        <v>5</v>
      </c>
      <c r="K386" s="62" t="s">
        <v>2176</v>
      </c>
      <c r="L386" s="180" t="str">
        <f>IF(G386="","",IF(G387&lt;0,"возврат","доплата"))</f>
        <v/>
      </c>
      <c r="M386" s="62" t="str">
        <f>IF(G386="","",IF(G387&lt;0,"возврат + скидка","доплата + скидка"))</f>
        <v/>
      </c>
    </row>
    <row r="387" spans="1:13" ht="14.4" x14ac:dyDescent="0.3">
      <c r="A387" s="63" t="s">
        <v>1836</v>
      </c>
      <c r="B387" s="64"/>
      <c r="C387" s="65" t="str">
        <f>IF(G386="","",IF(B387=0,0,(D387/B387/12)))</f>
        <v/>
      </c>
      <c r="D387" s="66"/>
      <c r="E387" s="358" t="str">
        <f>IF(G386="","",IF(D387+D388=0,0,E390-E384))</f>
        <v/>
      </c>
      <c r="F387" s="66"/>
      <c r="G387" s="358" t="str">
        <f>IF(G386="","",ROUND(IF(D387+D388=0,0,G390-G384),2))</f>
        <v/>
      </c>
      <c r="H387" s="360" t="str">
        <f>IF(G386="","",$H$6)</f>
        <v/>
      </c>
      <c r="I387" s="65" t="str">
        <f>IF(G386="","",$B$4-G386+1)</f>
        <v/>
      </c>
      <c r="J387" s="65" t="str">
        <f>IF(G386="","",IF(I384=0,(F387*H387/($B$4-$B$3+1)*I387),(F387*H387*I384)/($B$4-$B$3+1)*I387))</f>
        <v/>
      </c>
      <c r="K387" s="65" t="str">
        <f>IF(G386="","",IF(K384+(J387-((F387*H387/($B$4-$B$3+1)*I387)*tpt!$C$32))&lt;$A$6,($A$6-K384),(J387-((F387*H387/($B$4-$B$3+1)*I387)*tpt!$C$32))))</f>
        <v/>
      </c>
      <c r="L387" s="358" t="str">
        <f>IF(G386="","",J387-J388)</f>
        <v/>
      </c>
      <c r="M387" s="358" t="str">
        <f>IF(G386="","",K387-K388)</f>
        <v/>
      </c>
    </row>
    <row r="388" spans="1:13" ht="15" thickBot="1" x14ac:dyDescent="0.35">
      <c r="A388" s="63" t="s">
        <v>1837</v>
      </c>
      <c r="B388" s="67"/>
      <c r="C388" s="56" t="str">
        <f>IF(G386="","",IF(B388=0,0,(D388/B388/12)))</f>
        <v/>
      </c>
      <c r="D388" s="57"/>
      <c r="E388" s="359"/>
      <c r="F388" s="57"/>
      <c r="G388" s="359"/>
      <c r="H388" s="361"/>
      <c r="I388" s="56" t="str">
        <f>IF(G386="","",$B$4-G386)</f>
        <v/>
      </c>
      <c r="J388" s="56" t="str">
        <f>IF(G386="","",IF(I384=0,(F388*H387/($B$4-$B$3+1)*I388),(F388*H387*I384)/($B$4-$B$3+1)*I388))</f>
        <v/>
      </c>
      <c r="K388" s="56" t="str">
        <f>IF(G386="","",IF(K384+(J388-((F388*H387/($B$4-$B$3+1)*I388)*tpt!$C$32))&lt;$A$6,($A$6-K384),(J388-((F388*H387/($B$4-$B$3+1)*I388)*tpt!$C$32))))</f>
        <v/>
      </c>
      <c r="L388" s="359"/>
      <c r="M388" s="359"/>
    </row>
    <row r="389" spans="1:13" ht="14.4" x14ac:dyDescent="0.3">
      <c r="A389" s="68"/>
      <c r="C389" s="69"/>
      <c r="D389" s="69"/>
      <c r="E389" s="69"/>
      <c r="F389" s="69"/>
      <c r="J389" s="178"/>
      <c r="K389" s="70"/>
    </row>
    <row r="390" spans="1:13" ht="15" thickBot="1" x14ac:dyDescent="0.35">
      <c r="A390" s="71" t="s">
        <v>1838</v>
      </c>
      <c r="B390" s="74" t="str">
        <f>IF(G386="","",B384+B387-B388)</f>
        <v/>
      </c>
      <c r="C390" s="56" t="str">
        <f>IF(G386="","",IF(B390=0,0,(D390/B390/12)))</f>
        <v/>
      </c>
      <c r="D390" s="56" t="str">
        <f>IF(G386="","",D384+D387-D388)</f>
        <v/>
      </c>
      <c r="E390" s="86" t="str">
        <f>IF(G386="","",$A$6*B390*120)</f>
        <v/>
      </c>
      <c r="F390" s="56" t="str">
        <f>IF(G386="","",IF(D390&lt;0,"ошибка, СС в минус",IF(F384=0,0,IF(F387+F388&lt;&gt;0,F384+F387-F388,IF(D390&lt;=F384,(F384+D387-D388),IF(D384&lt;F384,D384,F384)+D387-D388)))))</f>
        <v/>
      </c>
      <c r="G390" s="56" t="str">
        <f>IF(G386="","",IF(AND(D390&lt;G384,J384=$A$6),G384+(($A$6-J384)/($B$4-G386+(IF(D387-D388&lt;0,0,1)))*($B$4-$B$3+1)/H387),IF(J384+((IF(F387=0,D387,F387)-IF(F388=0,D388,F388))*H387/($B$4-$B$3+1)*($B$4-G386+(IF(D387-D388&lt;0,0,1))))&lt;$A$6,G384+(($A$6-J384)/($B$4-G386+(IF(D387-D388&lt;0,0,1)))*($B$4-$B$3+1)/H387),(IF(F384=0,D384,F384)+IF(F387=0,D387,F387)-IF(F388=0,D388,F388)))))</f>
        <v/>
      </c>
      <c r="H390" s="58" t="str">
        <f>IF(G386="","",$H$6)</f>
        <v/>
      </c>
      <c r="I390" s="177" t="str">
        <f>IF(G386="","",$I$6)</f>
        <v/>
      </c>
      <c r="J390" s="179" t="str">
        <f>IF(G386="","",J384+L387)</f>
        <v/>
      </c>
      <c r="K390" s="50" t="str">
        <f>IF(G386="","",K384+M387)</f>
        <v/>
      </c>
    </row>
    <row r="391" spans="1:13" ht="13.8" thickBot="1" x14ac:dyDescent="0.3"/>
    <row r="392" spans="1:13" ht="15" thickBot="1" x14ac:dyDescent="0.35">
      <c r="A392" s="59" t="str">
        <f>CONCATENATE("доп.соглашение №",RIGHT(A386,LEN(A386)-16)+1)</f>
        <v>доп.соглашение №65</v>
      </c>
      <c r="B392" s="60"/>
      <c r="C392" s="60"/>
      <c r="D392" s="60" t="s">
        <v>1834</v>
      </c>
      <c r="E392" s="60"/>
      <c r="F392" s="60"/>
      <c r="G392" s="61"/>
      <c r="H392" s="60"/>
      <c r="I392" s="60" t="s">
        <v>1835</v>
      </c>
      <c r="J392" s="180" t="s">
        <v>5</v>
      </c>
      <c r="K392" s="62" t="s">
        <v>2176</v>
      </c>
      <c r="L392" s="180" t="str">
        <f>IF(G392="","",IF(G393&lt;0,"возврат","доплата"))</f>
        <v/>
      </c>
      <c r="M392" s="62" t="str">
        <f>IF(G392="","",IF(G393&lt;0,"возврат + скидка","доплата + скидка"))</f>
        <v/>
      </c>
    </row>
    <row r="393" spans="1:13" ht="14.4" x14ac:dyDescent="0.3">
      <c r="A393" s="63" t="s">
        <v>1836</v>
      </c>
      <c r="B393" s="64"/>
      <c r="C393" s="65" t="str">
        <f>IF(G392="","",IF(B393=0,0,(D393/B393/12)))</f>
        <v/>
      </c>
      <c r="D393" s="66"/>
      <c r="E393" s="358" t="str">
        <f>IF(G392="","",IF(D393+D394=0,0,E396-E390))</f>
        <v/>
      </c>
      <c r="F393" s="66"/>
      <c r="G393" s="358" t="str">
        <f>IF(G392="","",ROUND(IF(D393+D394=0,0,G396-G390),2))</f>
        <v/>
      </c>
      <c r="H393" s="360" t="str">
        <f>IF(G392="","",$H$6)</f>
        <v/>
      </c>
      <c r="I393" s="65" t="str">
        <f>IF(G392="","",$B$4-G392+1)</f>
        <v/>
      </c>
      <c r="J393" s="65" t="str">
        <f>IF(G392="","",IF(I390=0,(F393*H393/($B$4-$B$3+1)*I393),(F393*H393*I390)/($B$4-$B$3+1)*I393))</f>
        <v/>
      </c>
      <c r="K393" s="65" t="str">
        <f>IF(G392="","",IF(K390+(J393-((F393*H393/($B$4-$B$3+1)*I393)*tpt!$C$32))&lt;$A$6,($A$6-K390),(J393-((F393*H393/($B$4-$B$3+1)*I393)*tpt!$C$32))))</f>
        <v/>
      </c>
      <c r="L393" s="358" t="str">
        <f>IF(G392="","",J393-J394)</f>
        <v/>
      </c>
      <c r="M393" s="358" t="str">
        <f>IF(G392="","",K393-K394)</f>
        <v/>
      </c>
    </row>
    <row r="394" spans="1:13" ht="15" thickBot="1" x14ac:dyDescent="0.35">
      <c r="A394" s="63" t="s">
        <v>1837</v>
      </c>
      <c r="B394" s="67"/>
      <c r="C394" s="56" t="str">
        <f>IF(G392="","",IF(B394=0,0,(D394/B394/12)))</f>
        <v/>
      </c>
      <c r="D394" s="57"/>
      <c r="E394" s="359"/>
      <c r="F394" s="57"/>
      <c r="G394" s="359"/>
      <c r="H394" s="361"/>
      <c r="I394" s="56" t="str">
        <f>IF(G392="","",$B$4-G392)</f>
        <v/>
      </c>
      <c r="J394" s="56" t="str">
        <f>IF(G392="","",IF(I390=0,(F394*H393/($B$4-$B$3+1)*I394),(F394*H393*I390)/($B$4-$B$3+1)*I394))</f>
        <v/>
      </c>
      <c r="K394" s="56" t="str">
        <f>IF(G392="","",IF(K390+(J394-((F394*H393/($B$4-$B$3+1)*I394)*tpt!$C$32))&lt;$A$6,($A$6-K390),(J394-((F394*H393/($B$4-$B$3+1)*I394)*tpt!$C$32))))</f>
        <v/>
      </c>
      <c r="L394" s="359"/>
      <c r="M394" s="359"/>
    </row>
    <row r="395" spans="1:13" ht="14.4" x14ac:dyDescent="0.3">
      <c r="A395" s="68"/>
      <c r="C395" s="69"/>
      <c r="D395" s="69"/>
      <c r="E395" s="69"/>
      <c r="F395" s="69"/>
      <c r="J395" s="178"/>
      <c r="K395" s="70"/>
    </row>
    <row r="396" spans="1:13" ht="15" thickBot="1" x14ac:dyDescent="0.35">
      <c r="A396" s="71" t="s">
        <v>1838</v>
      </c>
      <c r="B396" s="74" t="str">
        <f>IF(G392="","",B390+B393-B394)</f>
        <v/>
      </c>
      <c r="C396" s="56" t="str">
        <f>IF(G392="","",IF(B396=0,0,(D396/B396/12)))</f>
        <v/>
      </c>
      <c r="D396" s="56" t="str">
        <f>IF(G392="","",D390+D393-D394)</f>
        <v/>
      </c>
      <c r="E396" s="86" t="str">
        <f>IF(G392="","",$A$6*B396*120)</f>
        <v/>
      </c>
      <c r="F396" s="56" t="str">
        <f>IF(G392="","",IF(D396&lt;0,"ошибка, СС в минус",IF(F390=0,0,IF(F393+F394&lt;&gt;0,F390+F393-F394,IF(D396&lt;=F390,(F390+D393-D394),IF(D390&lt;F390,D390,F390)+D393-D394)))))</f>
        <v/>
      </c>
      <c r="G396" s="56" t="str">
        <f>IF(G392="","",IF(AND(D396&lt;G390,J390=$A$6),G390+(($A$6-J390)/($B$4-G392+(IF(D393-D394&lt;0,0,1)))*($B$4-$B$3+1)/H393),IF(J390+((IF(F393=0,D393,F393)-IF(F394=0,D394,F394))*H393/($B$4-$B$3+1)*($B$4-G392+(IF(D393-D394&lt;0,0,1))))&lt;$A$6,G390+(($A$6-J390)/($B$4-G392+(IF(D393-D394&lt;0,0,1)))*($B$4-$B$3+1)/H393),(IF(F390=0,D390,F390)+IF(F393=0,D393,F393)-IF(F394=0,D394,F394)))))</f>
        <v/>
      </c>
      <c r="H396" s="58" t="str">
        <f>IF(G392="","",$H$6)</f>
        <v/>
      </c>
      <c r="I396" s="177" t="str">
        <f>IF(G392="","",$I$6)</f>
        <v/>
      </c>
      <c r="J396" s="179" t="str">
        <f>IF(G392="","",J390+L393)</f>
        <v/>
      </c>
      <c r="K396" s="50" t="str">
        <f>IF(G392="","",K390+M393)</f>
        <v/>
      </c>
    </row>
    <row r="397" spans="1:13" ht="13.8" thickBot="1" x14ac:dyDescent="0.3"/>
    <row r="398" spans="1:13" ht="15" thickBot="1" x14ac:dyDescent="0.35">
      <c r="A398" s="59" t="str">
        <f>CONCATENATE("доп.соглашение №",RIGHT(A392,LEN(A392)-16)+1)</f>
        <v>доп.соглашение №66</v>
      </c>
      <c r="B398" s="60"/>
      <c r="C398" s="60"/>
      <c r="D398" s="60" t="s">
        <v>1834</v>
      </c>
      <c r="E398" s="60"/>
      <c r="F398" s="60"/>
      <c r="G398" s="61"/>
      <c r="H398" s="60"/>
      <c r="I398" s="60" t="s">
        <v>1835</v>
      </c>
      <c r="J398" s="180" t="s">
        <v>5</v>
      </c>
      <c r="K398" s="62" t="s">
        <v>2176</v>
      </c>
      <c r="L398" s="180" t="str">
        <f>IF(G398="","",IF(G399&lt;0,"возврат","доплата"))</f>
        <v/>
      </c>
      <c r="M398" s="62" t="str">
        <f>IF(G398="","",IF(G399&lt;0,"возврат + скидка","доплата + скидка"))</f>
        <v/>
      </c>
    </row>
    <row r="399" spans="1:13" ht="14.4" x14ac:dyDescent="0.3">
      <c r="A399" s="63" t="s">
        <v>1836</v>
      </c>
      <c r="B399" s="64"/>
      <c r="C399" s="65" t="str">
        <f>IF(G398="","",IF(B399=0,0,(D399/B399/12)))</f>
        <v/>
      </c>
      <c r="D399" s="66"/>
      <c r="E399" s="358" t="str">
        <f>IF(G398="","",IF(D399+D400=0,0,E402-E396))</f>
        <v/>
      </c>
      <c r="F399" s="66"/>
      <c r="G399" s="358" t="str">
        <f>IF(G398="","",ROUND(IF(D399+D400=0,0,G402-G396),2))</f>
        <v/>
      </c>
      <c r="H399" s="360" t="str">
        <f>IF(G398="","",$H$6)</f>
        <v/>
      </c>
      <c r="I399" s="65" t="str">
        <f>IF(G398="","",$B$4-G398+1)</f>
        <v/>
      </c>
      <c r="J399" s="65" t="str">
        <f>IF(G398="","",IF(I396=0,(F399*H399/($B$4-$B$3+1)*I399),(F399*H399*I396)/($B$4-$B$3+1)*I399))</f>
        <v/>
      </c>
      <c r="K399" s="65" t="str">
        <f>IF(G398="","",IF(K396+(J399-((F399*H399/($B$4-$B$3+1)*I399)*tpt!$C$32))&lt;$A$6,($A$6-K396),(J399-((F399*H399/($B$4-$B$3+1)*I399)*tpt!$C$32))))</f>
        <v/>
      </c>
      <c r="L399" s="358" t="str">
        <f>IF(G398="","",J399-J400)</f>
        <v/>
      </c>
      <c r="M399" s="358" t="str">
        <f>IF(G398="","",K399-K400)</f>
        <v/>
      </c>
    </row>
    <row r="400" spans="1:13" ht="15" thickBot="1" x14ac:dyDescent="0.35">
      <c r="A400" s="63" t="s">
        <v>1837</v>
      </c>
      <c r="B400" s="67"/>
      <c r="C400" s="56" t="str">
        <f>IF(G398="","",IF(B400=0,0,(D400/B400/12)))</f>
        <v/>
      </c>
      <c r="D400" s="57"/>
      <c r="E400" s="359"/>
      <c r="F400" s="57"/>
      <c r="G400" s="359"/>
      <c r="H400" s="361"/>
      <c r="I400" s="56" t="str">
        <f>IF(G398="","",$B$4-G398)</f>
        <v/>
      </c>
      <c r="J400" s="56" t="str">
        <f>IF(G398="","",IF(I396=0,(F400*H399/($B$4-$B$3+1)*I400),(F400*H399*I396)/($B$4-$B$3+1)*I400))</f>
        <v/>
      </c>
      <c r="K400" s="56" t="str">
        <f>IF(G398="","",IF(K396+(J400-((F400*H399/($B$4-$B$3+1)*I400)*tpt!$C$32))&lt;$A$6,($A$6-K396),(J400-((F400*H399/($B$4-$B$3+1)*I400)*tpt!$C$32))))</f>
        <v/>
      </c>
      <c r="L400" s="359"/>
      <c r="M400" s="359"/>
    </row>
    <row r="401" spans="1:13" ht="14.4" x14ac:dyDescent="0.3">
      <c r="A401" s="68"/>
      <c r="C401" s="69"/>
      <c r="D401" s="69"/>
      <c r="E401" s="69"/>
      <c r="F401" s="69"/>
      <c r="J401" s="178"/>
      <c r="K401" s="70"/>
    </row>
    <row r="402" spans="1:13" ht="15" thickBot="1" x14ac:dyDescent="0.35">
      <c r="A402" s="71" t="s">
        <v>1838</v>
      </c>
      <c r="B402" s="74" t="str">
        <f>IF(G398="","",B396+B399-B400)</f>
        <v/>
      </c>
      <c r="C402" s="56" t="str">
        <f>IF(G398="","",IF(B402=0,0,(D402/B402/12)))</f>
        <v/>
      </c>
      <c r="D402" s="56" t="str">
        <f>IF(G398="","",D396+D399-D400)</f>
        <v/>
      </c>
      <c r="E402" s="86" t="str">
        <f>IF(G398="","",$A$6*B402*120)</f>
        <v/>
      </c>
      <c r="F402" s="56" t="str">
        <f>IF(G398="","",IF(D402&lt;0,"ошибка, СС в минус",IF(F396=0,0,IF(F399+F400&lt;&gt;0,F396+F399-F400,IF(D402&lt;=F396,(F396+D399-D400),IF(D396&lt;F396,D396,F396)+D399-D400)))))</f>
        <v/>
      </c>
      <c r="G402" s="56" t="str">
        <f>IF(G398="","",IF(AND(D402&lt;G396,J396=$A$6),G396+(($A$6-J396)/($B$4-G398+(IF(D399-D400&lt;0,0,1)))*($B$4-$B$3+1)/H399),IF(J396+((IF(F399=0,D399,F399)-IF(F400=0,D400,F400))*H399/($B$4-$B$3+1)*($B$4-G398+(IF(D399-D400&lt;0,0,1))))&lt;$A$6,G396+(($A$6-J396)/($B$4-G398+(IF(D399-D400&lt;0,0,1)))*($B$4-$B$3+1)/H399),(IF(F396=0,D396,F396)+IF(F399=0,D399,F399)-IF(F400=0,D400,F400)))))</f>
        <v/>
      </c>
      <c r="H402" s="58" t="str">
        <f>IF(G398="","",$H$6)</f>
        <v/>
      </c>
      <c r="I402" s="177" t="str">
        <f>IF(G398="","",$I$6)</f>
        <v/>
      </c>
      <c r="J402" s="179" t="str">
        <f>IF(G398="","",J396+L399)</f>
        <v/>
      </c>
      <c r="K402" s="50" t="str">
        <f>IF(G398="","",K396+M399)</f>
        <v/>
      </c>
    </row>
    <row r="403" spans="1:13" ht="13.8" thickBot="1" x14ac:dyDescent="0.3"/>
    <row r="404" spans="1:13" ht="15" thickBot="1" x14ac:dyDescent="0.35">
      <c r="A404" s="59" t="str">
        <f>CONCATENATE("доп.соглашение №",RIGHT(A398,LEN(A398)-16)+1)</f>
        <v>доп.соглашение №67</v>
      </c>
      <c r="B404" s="60"/>
      <c r="C404" s="60"/>
      <c r="D404" s="60" t="s">
        <v>1834</v>
      </c>
      <c r="E404" s="60"/>
      <c r="F404" s="60"/>
      <c r="G404" s="61"/>
      <c r="H404" s="60"/>
      <c r="I404" s="60" t="s">
        <v>1835</v>
      </c>
      <c r="J404" s="180" t="s">
        <v>5</v>
      </c>
      <c r="K404" s="62" t="s">
        <v>2176</v>
      </c>
      <c r="L404" s="180" t="str">
        <f>IF(G404="","",IF(G405&lt;0,"возврат","доплата"))</f>
        <v/>
      </c>
      <c r="M404" s="62" t="str">
        <f>IF(G404="","",IF(G405&lt;0,"возврат + скидка","доплата + скидка"))</f>
        <v/>
      </c>
    </row>
    <row r="405" spans="1:13" ht="14.4" x14ac:dyDescent="0.3">
      <c r="A405" s="63" t="s">
        <v>1836</v>
      </c>
      <c r="B405" s="64"/>
      <c r="C405" s="65" t="str">
        <f>IF(G404="","",IF(B405=0,0,(D405/B405/12)))</f>
        <v/>
      </c>
      <c r="D405" s="66"/>
      <c r="E405" s="358" t="str">
        <f>IF(G404="","",IF(D405+D406=0,0,E408-E402))</f>
        <v/>
      </c>
      <c r="F405" s="66"/>
      <c r="G405" s="358" t="str">
        <f>IF(G404="","",ROUND(IF(D405+D406=0,0,G408-G402),2))</f>
        <v/>
      </c>
      <c r="H405" s="360" t="str">
        <f>IF(G404="","",$H$6)</f>
        <v/>
      </c>
      <c r="I405" s="65" t="str">
        <f>IF(G404="","",$B$4-G404+1)</f>
        <v/>
      </c>
      <c r="J405" s="65" t="str">
        <f>IF(G404="","",IF(I402=0,(F405*H405/($B$4-$B$3+1)*I405),(F405*H405*I402)/($B$4-$B$3+1)*I405))</f>
        <v/>
      </c>
      <c r="K405" s="65" t="str">
        <f>IF(G404="","",IF(K402+(J405-((F405*H405/($B$4-$B$3+1)*I405)*tpt!$C$32))&lt;$A$6,($A$6-K402),(J405-((F405*H405/($B$4-$B$3+1)*I405)*tpt!$C$32))))</f>
        <v/>
      </c>
      <c r="L405" s="358" t="str">
        <f>IF(G404="","",J405-J406)</f>
        <v/>
      </c>
      <c r="M405" s="358" t="str">
        <f>IF(G404="","",K405-K406)</f>
        <v/>
      </c>
    </row>
    <row r="406" spans="1:13" ht="15" thickBot="1" x14ac:dyDescent="0.35">
      <c r="A406" s="63" t="s">
        <v>1837</v>
      </c>
      <c r="B406" s="67"/>
      <c r="C406" s="56" t="str">
        <f>IF(G404="","",IF(B406=0,0,(D406/B406/12)))</f>
        <v/>
      </c>
      <c r="D406" s="57"/>
      <c r="E406" s="359"/>
      <c r="F406" s="57"/>
      <c r="G406" s="359"/>
      <c r="H406" s="361"/>
      <c r="I406" s="56" t="str">
        <f>IF(G404="","",$B$4-G404)</f>
        <v/>
      </c>
      <c r="J406" s="56" t="str">
        <f>IF(G404="","",IF(I402=0,(F406*H405/($B$4-$B$3+1)*I406),(F406*H405*I402)/($B$4-$B$3+1)*I406))</f>
        <v/>
      </c>
      <c r="K406" s="56" t="str">
        <f>IF(G404="","",IF(K402+(J406-((F406*H405/($B$4-$B$3+1)*I406)*tpt!$C$32))&lt;$A$6,($A$6-K402),(J406-((F406*H405/($B$4-$B$3+1)*I406)*tpt!$C$32))))</f>
        <v/>
      </c>
      <c r="L406" s="359"/>
      <c r="M406" s="359"/>
    </row>
    <row r="407" spans="1:13" ht="14.4" x14ac:dyDescent="0.3">
      <c r="A407" s="68"/>
      <c r="C407" s="69"/>
      <c r="D407" s="69"/>
      <c r="E407" s="69"/>
      <c r="F407" s="69"/>
      <c r="J407" s="178"/>
      <c r="K407" s="70"/>
    </row>
    <row r="408" spans="1:13" ht="15" thickBot="1" x14ac:dyDescent="0.35">
      <c r="A408" s="71" t="s">
        <v>1838</v>
      </c>
      <c r="B408" s="74" t="str">
        <f>IF(G404="","",B402+B405-B406)</f>
        <v/>
      </c>
      <c r="C408" s="56" t="str">
        <f>IF(G404="","",IF(B408=0,0,(D408/B408/12)))</f>
        <v/>
      </c>
      <c r="D408" s="56" t="str">
        <f>IF(G404="","",D402+D405-D406)</f>
        <v/>
      </c>
      <c r="E408" s="86" t="str">
        <f>IF(G404="","",$A$6*B408*120)</f>
        <v/>
      </c>
      <c r="F408" s="56" t="str">
        <f>IF(G404="","",IF(D408&lt;0,"ошибка, СС в минус",IF(F402=0,0,IF(F405+F406&lt;&gt;0,F402+F405-F406,IF(D408&lt;=F402,(F402+D405-D406),IF(D402&lt;F402,D402,F402)+D405-D406)))))</f>
        <v/>
      </c>
      <c r="G408" s="56" t="str">
        <f>IF(G404="","",IF(AND(D408&lt;G402,J402=$A$6),G402+(($A$6-J402)/($B$4-G404+(IF(D405-D406&lt;0,0,1)))*($B$4-$B$3+1)/H405),IF(J402+((IF(F405=0,D405,F405)-IF(F406=0,D406,F406))*H405/($B$4-$B$3+1)*($B$4-G404+(IF(D405-D406&lt;0,0,1))))&lt;$A$6,G402+(($A$6-J402)/($B$4-G404+(IF(D405-D406&lt;0,0,1)))*($B$4-$B$3+1)/H405),(IF(F402=0,D402,F402)+IF(F405=0,D405,F405)-IF(F406=0,D406,F406)))))</f>
        <v/>
      </c>
      <c r="H408" s="58" t="str">
        <f>IF(G404="","",$H$6)</f>
        <v/>
      </c>
      <c r="I408" s="177" t="str">
        <f>IF(G404="","",$I$6)</f>
        <v/>
      </c>
      <c r="J408" s="179" t="str">
        <f>IF(G404="","",J402+L405)</f>
        <v/>
      </c>
      <c r="K408" s="50" t="str">
        <f>IF(G404="","",K402+M405)</f>
        <v/>
      </c>
    </row>
    <row r="409" spans="1:13" ht="13.8" thickBot="1" x14ac:dyDescent="0.3"/>
    <row r="410" spans="1:13" ht="15" thickBot="1" x14ac:dyDescent="0.35">
      <c r="A410" s="59" t="str">
        <f>CONCATENATE("доп.соглашение №",RIGHT(A404,LEN(A404)-16)+1)</f>
        <v>доп.соглашение №68</v>
      </c>
      <c r="B410" s="60"/>
      <c r="C410" s="60"/>
      <c r="D410" s="60" t="s">
        <v>1834</v>
      </c>
      <c r="E410" s="60"/>
      <c r="F410" s="60"/>
      <c r="G410" s="61"/>
      <c r="H410" s="60"/>
      <c r="I410" s="60" t="s">
        <v>1835</v>
      </c>
      <c r="J410" s="180" t="s">
        <v>5</v>
      </c>
      <c r="K410" s="62" t="s">
        <v>2176</v>
      </c>
      <c r="L410" s="180" t="str">
        <f>IF(G410="","",IF(G411&lt;0,"возврат","доплата"))</f>
        <v/>
      </c>
      <c r="M410" s="62" t="str">
        <f>IF(G410="","",IF(G411&lt;0,"возврат + скидка","доплата + скидка"))</f>
        <v/>
      </c>
    </row>
    <row r="411" spans="1:13" ht="14.4" x14ac:dyDescent="0.3">
      <c r="A411" s="63" t="s">
        <v>1836</v>
      </c>
      <c r="B411" s="64"/>
      <c r="C411" s="65" t="str">
        <f>IF(G410="","",IF(B411=0,0,(D411/B411/12)))</f>
        <v/>
      </c>
      <c r="D411" s="66"/>
      <c r="E411" s="358" t="str">
        <f>IF(G410="","",IF(D411+D412=0,0,E414-E408))</f>
        <v/>
      </c>
      <c r="F411" s="66"/>
      <c r="G411" s="358" t="str">
        <f>IF(G410="","",ROUND(IF(D411+D412=0,0,G414-G408),2))</f>
        <v/>
      </c>
      <c r="H411" s="360" t="str">
        <f>IF(G410="","",$H$6)</f>
        <v/>
      </c>
      <c r="I411" s="65" t="str">
        <f>IF(G410="","",$B$4-G410+1)</f>
        <v/>
      </c>
      <c r="J411" s="65" t="str">
        <f>IF(G410="","",IF(I408=0,(F411*H411/($B$4-$B$3+1)*I411),(F411*H411*I408)/($B$4-$B$3+1)*I411))</f>
        <v/>
      </c>
      <c r="K411" s="65" t="str">
        <f>IF(G410="","",IF(K408+(J411-((F411*H411/($B$4-$B$3+1)*I411)*tpt!$C$32))&lt;$A$6,($A$6-K408),(J411-((F411*H411/($B$4-$B$3+1)*I411)*tpt!$C$32))))</f>
        <v/>
      </c>
      <c r="L411" s="358" t="str">
        <f>IF(G410="","",J411-J412)</f>
        <v/>
      </c>
      <c r="M411" s="358" t="str">
        <f>IF(G410="","",K411-K412)</f>
        <v/>
      </c>
    </row>
    <row r="412" spans="1:13" ht="15" thickBot="1" x14ac:dyDescent="0.35">
      <c r="A412" s="63" t="s">
        <v>1837</v>
      </c>
      <c r="B412" s="67"/>
      <c r="C412" s="56" t="str">
        <f>IF(G410="","",IF(B412=0,0,(D412/B412/12)))</f>
        <v/>
      </c>
      <c r="D412" s="57"/>
      <c r="E412" s="359"/>
      <c r="F412" s="57"/>
      <c r="G412" s="359"/>
      <c r="H412" s="361"/>
      <c r="I412" s="56" t="str">
        <f>IF(G410="","",$B$4-G410)</f>
        <v/>
      </c>
      <c r="J412" s="56" t="str">
        <f>IF(G410="","",IF(I408=0,(F412*H411/($B$4-$B$3+1)*I412),(F412*H411*I408)/($B$4-$B$3+1)*I412))</f>
        <v/>
      </c>
      <c r="K412" s="56" t="str">
        <f>IF(G410="","",IF(K408+(J412-((F412*H411/($B$4-$B$3+1)*I412)*tpt!$C$32))&lt;$A$6,($A$6-K408),(J412-((F412*H411/($B$4-$B$3+1)*I412)*tpt!$C$32))))</f>
        <v/>
      </c>
      <c r="L412" s="359"/>
      <c r="M412" s="359"/>
    </row>
    <row r="413" spans="1:13" ht="14.4" x14ac:dyDescent="0.3">
      <c r="A413" s="68"/>
      <c r="C413" s="69"/>
      <c r="D413" s="69"/>
      <c r="E413" s="69"/>
      <c r="F413" s="69"/>
      <c r="J413" s="178"/>
      <c r="K413" s="70"/>
    </row>
    <row r="414" spans="1:13" ht="15" thickBot="1" x14ac:dyDescent="0.35">
      <c r="A414" s="71" t="s">
        <v>1838</v>
      </c>
      <c r="B414" s="74" t="str">
        <f>IF(G410="","",B408+B411-B412)</f>
        <v/>
      </c>
      <c r="C414" s="56" t="str">
        <f>IF(G410="","",IF(B414=0,0,(D414/B414/12)))</f>
        <v/>
      </c>
      <c r="D414" s="56" t="str">
        <f>IF(G410="","",D408+D411-D412)</f>
        <v/>
      </c>
      <c r="E414" s="86" t="str">
        <f>IF(G410="","",$A$6*B414*120)</f>
        <v/>
      </c>
      <c r="F414" s="56" t="str">
        <f>IF(G410="","",IF(D414&lt;0,"ошибка, СС в минус",IF(F408=0,0,IF(F411+F412&lt;&gt;0,F408+F411-F412,IF(D414&lt;=F408,(F408+D411-D412),IF(D408&lt;F408,D408,F408)+D411-D412)))))</f>
        <v/>
      </c>
      <c r="G414" s="56" t="str">
        <f>IF(G410="","",IF(AND(D414&lt;G408,J408=$A$6),G408+(($A$6-J408)/($B$4-G410+(IF(D411-D412&lt;0,0,1)))*($B$4-$B$3+1)/H411),IF(J408+((IF(F411=0,D411,F411)-IF(F412=0,D412,F412))*H411/($B$4-$B$3+1)*($B$4-G410+(IF(D411-D412&lt;0,0,1))))&lt;$A$6,G408+(($A$6-J408)/($B$4-G410+(IF(D411-D412&lt;0,0,1)))*($B$4-$B$3+1)/H411),(IF(F408=0,D408,F408)+IF(F411=0,D411,F411)-IF(F412=0,D412,F412)))))</f>
        <v/>
      </c>
      <c r="H414" s="58" t="str">
        <f>IF(G410="","",$H$6)</f>
        <v/>
      </c>
      <c r="I414" s="177" t="str">
        <f>IF(G410="","",$I$6)</f>
        <v/>
      </c>
      <c r="J414" s="179" t="str">
        <f>IF(G410="","",J408+L411)</f>
        <v/>
      </c>
      <c r="K414" s="50" t="str">
        <f>IF(G410="","",K408+M411)</f>
        <v/>
      </c>
    </row>
    <row r="415" spans="1:13" ht="13.8" thickBot="1" x14ac:dyDescent="0.3"/>
    <row r="416" spans="1:13" ht="15" thickBot="1" x14ac:dyDescent="0.35">
      <c r="A416" s="59" t="str">
        <f>CONCATENATE("доп.соглашение №",RIGHT(A410,LEN(A410)-16)+1)</f>
        <v>доп.соглашение №69</v>
      </c>
      <c r="B416" s="60"/>
      <c r="C416" s="60"/>
      <c r="D416" s="60" t="s">
        <v>1834</v>
      </c>
      <c r="E416" s="60"/>
      <c r="F416" s="60"/>
      <c r="G416" s="61"/>
      <c r="H416" s="60"/>
      <c r="I416" s="60" t="s">
        <v>1835</v>
      </c>
      <c r="J416" s="180" t="s">
        <v>5</v>
      </c>
      <c r="K416" s="62" t="s">
        <v>2176</v>
      </c>
      <c r="L416" s="180" t="str">
        <f>IF(G416="","",IF(G417&lt;0,"возврат","доплата"))</f>
        <v/>
      </c>
      <c r="M416" s="62" t="str">
        <f>IF(G416="","",IF(G417&lt;0,"возврат + скидка","доплата + скидка"))</f>
        <v/>
      </c>
    </row>
    <row r="417" spans="1:13" ht="14.4" x14ac:dyDescent="0.3">
      <c r="A417" s="63" t="s">
        <v>1836</v>
      </c>
      <c r="B417" s="64"/>
      <c r="C417" s="65" t="str">
        <f>IF(G416="","",IF(B417=0,0,(D417/B417/12)))</f>
        <v/>
      </c>
      <c r="D417" s="66"/>
      <c r="E417" s="358" t="str">
        <f>IF(G416="","",IF(D417+D418=0,0,E420-E414))</f>
        <v/>
      </c>
      <c r="F417" s="66"/>
      <c r="G417" s="358" t="str">
        <f>IF(G416="","",ROUND(IF(D417+D418=0,0,G420-G414),2))</f>
        <v/>
      </c>
      <c r="H417" s="360" t="str">
        <f>IF(G416="","",$H$6)</f>
        <v/>
      </c>
      <c r="I417" s="65" t="str">
        <f>IF(G416="","",$B$4-G416+1)</f>
        <v/>
      </c>
      <c r="J417" s="65" t="str">
        <f>IF(G416="","",IF(I414=0,(F417*H417/($B$4-$B$3+1)*I417),(F417*H417*I414)/($B$4-$B$3+1)*I417))</f>
        <v/>
      </c>
      <c r="K417" s="65" t="str">
        <f>IF(G416="","",IF(K414+(J417-((F417*H417/($B$4-$B$3+1)*I417)*tpt!$C$32))&lt;$A$6,($A$6-K414),(J417-((F417*H417/($B$4-$B$3+1)*I417)*tpt!$C$32))))</f>
        <v/>
      </c>
      <c r="L417" s="358" t="str">
        <f>IF(G416="","",J417-J418)</f>
        <v/>
      </c>
      <c r="M417" s="358" t="str">
        <f>IF(G416="","",K417-K418)</f>
        <v/>
      </c>
    </row>
    <row r="418" spans="1:13" ht="15" thickBot="1" x14ac:dyDescent="0.35">
      <c r="A418" s="63" t="s">
        <v>1837</v>
      </c>
      <c r="B418" s="67"/>
      <c r="C418" s="56" t="str">
        <f>IF(G416="","",IF(B418=0,0,(D418/B418/12)))</f>
        <v/>
      </c>
      <c r="D418" s="57"/>
      <c r="E418" s="359"/>
      <c r="F418" s="57"/>
      <c r="G418" s="359"/>
      <c r="H418" s="361"/>
      <c r="I418" s="56" t="str">
        <f>IF(G416="","",$B$4-G416)</f>
        <v/>
      </c>
      <c r="J418" s="56" t="str">
        <f>IF(G416="","",IF(I414=0,(F418*H417/($B$4-$B$3+1)*I418),(F418*H417*I414)/($B$4-$B$3+1)*I418))</f>
        <v/>
      </c>
      <c r="K418" s="56" t="str">
        <f>IF(G416="","",IF(K414+(J418-((F418*H417/($B$4-$B$3+1)*I418)*tpt!$C$32))&lt;$A$6,($A$6-K414),(J418-((F418*H417/($B$4-$B$3+1)*I418)*tpt!$C$32))))</f>
        <v/>
      </c>
      <c r="L418" s="359"/>
      <c r="M418" s="359"/>
    </row>
    <row r="419" spans="1:13" ht="14.4" x14ac:dyDescent="0.3">
      <c r="A419" s="68"/>
      <c r="C419" s="69"/>
      <c r="D419" s="69"/>
      <c r="E419" s="69"/>
      <c r="F419" s="69"/>
      <c r="J419" s="178"/>
      <c r="K419" s="70"/>
    </row>
    <row r="420" spans="1:13" ht="15" thickBot="1" x14ac:dyDescent="0.35">
      <c r="A420" s="71" t="s">
        <v>1838</v>
      </c>
      <c r="B420" s="74" t="str">
        <f>IF(G416="","",B414+B417-B418)</f>
        <v/>
      </c>
      <c r="C420" s="56" t="str">
        <f>IF(G416="","",IF(B420=0,0,(D420/B420/12)))</f>
        <v/>
      </c>
      <c r="D420" s="56" t="str">
        <f>IF(G416="","",D414+D417-D418)</f>
        <v/>
      </c>
      <c r="E420" s="86" t="str">
        <f>IF(G416="","",$A$6*B420*120)</f>
        <v/>
      </c>
      <c r="F420" s="56" t="str">
        <f>IF(G416="","",IF(D420&lt;0,"ошибка, СС в минус",IF(F414=0,0,IF(F417+F418&lt;&gt;0,F414+F417-F418,IF(D420&lt;=F414,(F414+D417-D418),IF(D414&lt;F414,D414,F414)+D417-D418)))))</f>
        <v/>
      </c>
      <c r="G420" s="56" t="str">
        <f>IF(G416="","",IF(AND(D420&lt;G414,J414=$A$6),G414+(($A$6-J414)/($B$4-G416+(IF(D417-D418&lt;0,0,1)))*($B$4-$B$3+1)/H417),IF(J414+((IF(F417=0,D417,F417)-IF(F418=0,D418,F418))*H417/($B$4-$B$3+1)*($B$4-G416+(IF(D417-D418&lt;0,0,1))))&lt;$A$6,G414+(($A$6-J414)/($B$4-G416+(IF(D417-D418&lt;0,0,1)))*($B$4-$B$3+1)/H417),(IF(F414=0,D414,F414)+IF(F417=0,D417,F417)-IF(F418=0,D418,F418)))))</f>
        <v/>
      </c>
      <c r="H420" s="58" t="str">
        <f>IF(G416="","",$H$6)</f>
        <v/>
      </c>
      <c r="I420" s="177" t="str">
        <f>IF(G416="","",$I$6)</f>
        <v/>
      </c>
      <c r="J420" s="179" t="str">
        <f>IF(G416="","",J414+L417)</f>
        <v/>
      </c>
      <c r="K420" s="50" t="str">
        <f>IF(G416="","",K414+M417)</f>
        <v/>
      </c>
    </row>
    <row r="421" spans="1:13" ht="13.8" thickBot="1" x14ac:dyDescent="0.3"/>
    <row r="422" spans="1:13" ht="15" thickBot="1" x14ac:dyDescent="0.35">
      <c r="A422" s="59" t="str">
        <f>CONCATENATE("доп.соглашение №",RIGHT(A416,LEN(A416)-16)+1)</f>
        <v>доп.соглашение №70</v>
      </c>
      <c r="B422" s="60"/>
      <c r="C422" s="60"/>
      <c r="D422" s="60" t="s">
        <v>1834</v>
      </c>
      <c r="E422" s="60"/>
      <c r="F422" s="60"/>
      <c r="G422" s="61"/>
      <c r="H422" s="60"/>
      <c r="I422" s="60" t="s">
        <v>1835</v>
      </c>
      <c r="J422" s="180" t="s">
        <v>5</v>
      </c>
      <c r="K422" s="62" t="s">
        <v>2176</v>
      </c>
      <c r="L422" s="180" t="str">
        <f>IF(G422="","",IF(G423&lt;0,"возврат","доплата"))</f>
        <v/>
      </c>
      <c r="M422" s="62" t="str">
        <f>IF(G422="","",IF(G423&lt;0,"возврат + скидка","доплата + скидка"))</f>
        <v/>
      </c>
    </row>
    <row r="423" spans="1:13" ht="14.4" x14ac:dyDescent="0.3">
      <c r="A423" s="63" t="s">
        <v>1836</v>
      </c>
      <c r="B423" s="64"/>
      <c r="C423" s="65" t="str">
        <f>IF(G422="","",IF(B423=0,0,(D423/B423/12)))</f>
        <v/>
      </c>
      <c r="D423" s="66"/>
      <c r="E423" s="358" t="str">
        <f>IF(G422="","",IF(D423+D424=0,0,E426-E420))</f>
        <v/>
      </c>
      <c r="F423" s="66"/>
      <c r="G423" s="358" t="str">
        <f>IF(G422="","",ROUND(IF(D423+D424=0,0,G426-G420),2))</f>
        <v/>
      </c>
      <c r="H423" s="360" t="str">
        <f>IF(G422="","",$H$6)</f>
        <v/>
      </c>
      <c r="I423" s="65" t="str">
        <f>IF(G422="","",$B$4-G422+1)</f>
        <v/>
      </c>
      <c r="J423" s="65" t="str">
        <f>IF(G422="","",IF(I420=0,(F423*H423/($B$4-$B$3+1)*I423),(F423*H423*I420)/($B$4-$B$3+1)*I423))</f>
        <v/>
      </c>
      <c r="K423" s="65" t="str">
        <f>IF(G422="","",IF(K420+(J423-((F423*H423/($B$4-$B$3+1)*I423)*tpt!$C$32))&lt;$A$6,($A$6-K420),(J423-((F423*H423/($B$4-$B$3+1)*I423)*tpt!$C$32))))</f>
        <v/>
      </c>
      <c r="L423" s="358" t="str">
        <f>IF(G422="","",J423-J424)</f>
        <v/>
      </c>
      <c r="M423" s="358" t="str">
        <f>IF(G422="","",K423-K424)</f>
        <v/>
      </c>
    </row>
    <row r="424" spans="1:13" ht="15" thickBot="1" x14ac:dyDescent="0.35">
      <c r="A424" s="63" t="s">
        <v>1837</v>
      </c>
      <c r="B424" s="67"/>
      <c r="C424" s="56" t="str">
        <f>IF(G422="","",IF(B424=0,0,(D424/B424/12)))</f>
        <v/>
      </c>
      <c r="D424" s="57"/>
      <c r="E424" s="359"/>
      <c r="F424" s="57"/>
      <c r="G424" s="359"/>
      <c r="H424" s="361"/>
      <c r="I424" s="56" t="str">
        <f>IF(G422="","",$B$4-G422)</f>
        <v/>
      </c>
      <c r="J424" s="56" t="str">
        <f>IF(G422="","",IF(I420=0,(F424*H423/($B$4-$B$3+1)*I424),(F424*H423*I420)/($B$4-$B$3+1)*I424))</f>
        <v/>
      </c>
      <c r="K424" s="56" t="str">
        <f>IF(G422="","",IF(K420+(J424-((F424*H423/($B$4-$B$3+1)*I424)*tpt!$C$32))&lt;$A$6,($A$6-K420),(J424-((F424*H423/($B$4-$B$3+1)*I424)*tpt!$C$32))))</f>
        <v/>
      </c>
      <c r="L424" s="359"/>
      <c r="M424" s="359"/>
    </row>
    <row r="425" spans="1:13" ht="14.4" x14ac:dyDescent="0.3">
      <c r="A425" s="68"/>
      <c r="C425" s="69"/>
      <c r="D425" s="69"/>
      <c r="E425" s="69"/>
      <c r="F425" s="69"/>
      <c r="J425" s="178"/>
      <c r="K425" s="70"/>
    </row>
    <row r="426" spans="1:13" ht="15" thickBot="1" x14ac:dyDescent="0.35">
      <c r="A426" s="71" t="s">
        <v>1838</v>
      </c>
      <c r="B426" s="74" t="str">
        <f>IF(G422="","",B420+B423-B424)</f>
        <v/>
      </c>
      <c r="C426" s="56" t="str">
        <f>IF(G422="","",IF(B426=0,0,(D426/B426/12)))</f>
        <v/>
      </c>
      <c r="D426" s="56" t="str">
        <f>IF(G422="","",D420+D423-D424)</f>
        <v/>
      </c>
      <c r="E426" s="86" t="str">
        <f>IF(G422="","",$A$6*B426*120)</f>
        <v/>
      </c>
      <c r="F426" s="56" t="str">
        <f>IF(G422="","",IF(D426&lt;0,"ошибка, СС в минус",IF(F420=0,0,IF(F423+F424&lt;&gt;0,F420+F423-F424,IF(D426&lt;=F420,(F420+D423-D424),IF(D420&lt;F420,D420,F420)+D423-D424)))))</f>
        <v/>
      </c>
      <c r="G426" s="56" t="str">
        <f>IF(G422="","",IF(AND(D426&lt;G420,J420=$A$6),G420+(($A$6-J420)/($B$4-G422+(IF(D423-D424&lt;0,0,1)))*($B$4-$B$3+1)/H423),IF(J420+((IF(F423=0,D423,F423)-IF(F424=0,D424,F424))*H423/($B$4-$B$3+1)*($B$4-G422+(IF(D423-D424&lt;0,0,1))))&lt;$A$6,G420+(($A$6-J420)/($B$4-G422+(IF(D423-D424&lt;0,0,1)))*($B$4-$B$3+1)/H423),(IF(F420=0,D420,F420)+IF(F423=0,D423,F423)-IF(F424=0,D424,F424)))))</f>
        <v/>
      </c>
      <c r="H426" s="58" t="str">
        <f>IF(G422="","",$H$6)</f>
        <v/>
      </c>
      <c r="I426" s="177" t="str">
        <f>IF(G422="","",$I$6)</f>
        <v/>
      </c>
      <c r="J426" s="179" t="str">
        <f>IF(G422="","",J420+L423)</f>
        <v/>
      </c>
      <c r="K426" s="50" t="str">
        <f>IF(G422="","",K420+M423)</f>
        <v/>
      </c>
    </row>
    <row r="427" spans="1:13" ht="13.8" thickBot="1" x14ac:dyDescent="0.3"/>
    <row r="428" spans="1:13" ht="15" thickBot="1" x14ac:dyDescent="0.35">
      <c r="A428" s="59" t="str">
        <f>CONCATENATE("доп.соглашение №",RIGHT(A422,LEN(A422)-16)+1)</f>
        <v>доп.соглашение №71</v>
      </c>
      <c r="B428" s="60"/>
      <c r="C428" s="60"/>
      <c r="D428" s="60" t="s">
        <v>1834</v>
      </c>
      <c r="E428" s="60"/>
      <c r="F428" s="60"/>
      <c r="G428" s="61"/>
      <c r="H428" s="60"/>
      <c r="I428" s="60" t="s">
        <v>1835</v>
      </c>
      <c r="J428" s="180" t="s">
        <v>5</v>
      </c>
      <c r="K428" s="62" t="s">
        <v>2176</v>
      </c>
      <c r="L428" s="180" t="str">
        <f>IF(G428="","",IF(G429&lt;0,"возврат","доплата"))</f>
        <v/>
      </c>
      <c r="M428" s="62" t="str">
        <f>IF(G428="","",IF(G429&lt;0,"возврат + скидка","доплата + скидка"))</f>
        <v/>
      </c>
    </row>
    <row r="429" spans="1:13" ht="14.4" x14ac:dyDescent="0.3">
      <c r="A429" s="63" t="s">
        <v>1836</v>
      </c>
      <c r="B429" s="64"/>
      <c r="C429" s="65" t="str">
        <f>IF(G428="","",IF(B429=0,0,(D429/B429/12)))</f>
        <v/>
      </c>
      <c r="D429" s="66"/>
      <c r="E429" s="358" t="str">
        <f>IF(G428="","",IF(D429+D430=0,0,E432-E426))</f>
        <v/>
      </c>
      <c r="F429" s="66"/>
      <c r="G429" s="358" t="str">
        <f>IF(G428="","",ROUND(IF(D429+D430=0,0,G432-G426),2))</f>
        <v/>
      </c>
      <c r="H429" s="360" t="str">
        <f>IF(G428="","",$H$6)</f>
        <v/>
      </c>
      <c r="I429" s="65" t="str">
        <f>IF(G428="","",$B$4-G428+1)</f>
        <v/>
      </c>
      <c r="J429" s="65" t="str">
        <f>IF(G428="","",IF(I426=0,(F429*H429/($B$4-$B$3+1)*I429),(F429*H429*I426)/($B$4-$B$3+1)*I429))</f>
        <v/>
      </c>
      <c r="K429" s="65" t="str">
        <f>IF(G428="","",IF(K426+(J429-((F429*H429/($B$4-$B$3+1)*I429)*tpt!$C$32))&lt;$A$6,($A$6-K426),(J429-((F429*H429/($B$4-$B$3+1)*I429)*tpt!$C$32))))</f>
        <v/>
      </c>
      <c r="L429" s="358" t="str">
        <f>IF(G428="","",J429-J430)</f>
        <v/>
      </c>
      <c r="M429" s="358" t="str">
        <f>IF(G428="","",K429-K430)</f>
        <v/>
      </c>
    </row>
    <row r="430" spans="1:13" ht="15" thickBot="1" x14ac:dyDescent="0.35">
      <c r="A430" s="63" t="s">
        <v>1837</v>
      </c>
      <c r="B430" s="67"/>
      <c r="C430" s="56" t="str">
        <f>IF(G428="","",IF(B430=0,0,(D430/B430/12)))</f>
        <v/>
      </c>
      <c r="D430" s="57"/>
      <c r="E430" s="359"/>
      <c r="F430" s="57"/>
      <c r="G430" s="359"/>
      <c r="H430" s="361"/>
      <c r="I430" s="56" t="str">
        <f>IF(G428="","",$B$4-G428)</f>
        <v/>
      </c>
      <c r="J430" s="56" t="str">
        <f>IF(G428="","",IF(I426=0,(F430*H429/($B$4-$B$3+1)*I430),(F430*H429*I426)/($B$4-$B$3+1)*I430))</f>
        <v/>
      </c>
      <c r="K430" s="56" t="str">
        <f>IF(G428="","",IF(K426+(J430-((F430*H429/($B$4-$B$3+1)*I430)*tpt!$C$32))&lt;$A$6,($A$6-K426),(J430-((F430*H429/($B$4-$B$3+1)*I430)*tpt!$C$32))))</f>
        <v/>
      </c>
      <c r="L430" s="359"/>
      <c r="M430" s="359"/>
    </row>
    <row r="431" spans="1:13" ht="14.4" x14ac:dyDescent="0.3">
      <c r="A431" s="68"/>
      <c r="C431" s="69"/>
      <c r="D431" s="69"/>
      <c r="E431" s="69"/>
      <c r="F431" s="69"/>
      <c r="J431" s="178"/>
      <c r="K431" s="70"/>
    </row>
    <row r="432" spans="1:13" ht="15" thickBot="1" x14ac:dyDescent="0.35">
      <c r="A432" s="71" t="s">
        <v>1838</v>
      </c>
      <c r="B432" s="74" t="str">
        <f>IF(G428="","",B426+B429-B430)</f>
        <v/>
      </c>
      <c r="C432" s="56" t="str">
        <f>IF(G428="","",IF(B432=0,0,(D432/B432/12)))</f>
        <v/>
      </c>
      <c r="D432" s="56" t="str">
        <f>IF(G428="","",D426+D429-D430)</f>
        <v/>
      </c>
      <c r="E432" s="86" t="str">
        <f>IF(G428="","",$A$6*B432*120)</f>
        <v/>
      </c>
      <c r="F432" s="56" t="str">
        <f>IF(G428="","",IF(D432&lt;0,"ошибка, СС в минус",IF(F426=0,0,IF(F429+F430&lt;&gt;0,F426+F429-F430,IF(D432&lt;=F426,(F426+D429-D430),IF(D426&lt;F426,D426,F426)+D429-D430)))))</f>
        <v/>
      </c>
      <c r="G432" s="56" t="str">
        <f>IF(G428="","",IF(AND(D432&lt;G426,J426=$A$6),G426+(($A$6-J426)/($B$4-G428+(IF(D429-D430&lt;0,0,1)))*($B$4-$B$3+1)/H429),IF(J426+((IF(F429=0,D429,F429)-IF(F430=0,D430,F430))*H429/($B$4-$B$3+1)*($B$4-G428+(IF(D429-D430&lt;0,0,1))))&lt;$A$6,G426+(($A$6-J426)/($B$4-G428+(IF(D429-D430&lt;0,0,1)))*($B$4-$B$3+1)/H429),(IF(F426=0,D426,F426)+IF(F429=0,D429,F429)-IF(F430=0,D430,F430)))))</f>
        <v/>
      </c>
      <c r="H432" s="58" t="str">
        <f>IF(G428="","",$H$6)</f>
        <v/>
      </c>
      <c r="I432" s="177" t="str">
        <f>IF(G428="","",$I$6)</f>
        <v/>
      </c>
      <c r="J432" s="179" t="str">
        <f>IF(G428="","",J426+L429)</f>
        <v/>
      </c>
      <c r="K432" s="50" t="str">
        <f>IF(G428="","",K426+M429)</f>
        <v/>
      </c>
    </row>
    <row r="433" spans="1:13" ht="13.8" thickBot="1" x14ac:dyDescent="0.3"/>
    <row r="434" spans="1:13" ht="15" thickBot="1" x14ac:dyDescent="0.35">
      <c r="A434" s="59" t="str">
        <f>CONCATENATE("доп.соглашение №",RIGHT(A428,LEN(A428)-16)+1)</f>
        <v>доп.соглашение №72</v>
      </c>
      <c r="B434" s="60"/>
      <c r="C434" s="60"/>
      <c r="D434" s="60" t="s">
        <v>1834</v>
      </c>
      <c r="E434" s="60"/>
      <c r="F434" s="60"/>
      <c r="G434" s="61"/>
      <c r="H434" s="60"/>
      <c r="I434" s="60" t="s">
        <v>1835</v>
      </c>
      <c r="J434" s="180" t="s">
        <v>5</v>
      </c>
      <c r="K434" s="62" t="s">
        <v>2176</v>
      </c>
      <c r="L434" s="180" t="str">
        <f>IF(G434="","",IF(G435&lt;0,"возврат","доплата"))</f>
        <v/>
      </c>
      <c r="M434" s="62" t="str">
        <f>IF(G434="","",IF(G435&lt;0,"возврат + скидка","доплата + скидка"))</f>
        <v/>
      </c>
    </row>
    <row r="435" spans="1:13" ht="14.4" x14ac:dyDescent="0.3">
      <c r="A435" s="63" t="s">
        <v>1836</v>
      </c>
      <c r="B435" s="64"/>
      <c r="C435" s="65" t="str">
        <f>IF(G434="","",IF(B435=0,0,(D435/B435/12)))</f>
        <v/>
      </c>
      <c r="D435" s="66"/>
      <c r="E435" s="358" t="str">
        <f>IF(G434="","",IF(D435+D436=0,0,E438-E432))</f>
        <v/>
      </c>
      <c r="F435" s="66"/>
      <c r="G435" s="358" t="str">
        <f>IF(G434="","",ROUND(IF(D435+D436=0,0,G438-G432),2))</f>
        <v/>
      </c>
      <c r="H435" s="360" t="str">
        <f>IF(G434="","",$H$6)</f>
        <v/>
      </c>
      <c r="I435" s="65" t="str">
        <f>IF(G434="","",$B$4-G434+1)</f>
        <v/>
      </c>
      <c r="J435" s="65" t="str">
        <f>IF(G434="","",IF(I432=0,(F435*H435/($B$4-$B$3+1)*I435),(F435*H435*I432)/($B$4-$B$3+1)*I435))</f>
        <v/>
      </c>
      <c r="K435" s="65" t="str">
        <f>IF(G434="","",IF(K432+(J435-((F435*H435/($B$4-$B$3+1)*I435)*tpt!$C$32))&lt;$A$6,($A$6-K432),(J435-((F435*H435/($B$4-$B$3+1)*I435)*tpt!$C$32))))</f>
        <v/>
      </c>
      <c r="L435" s="358" t="str">
        <f>IF(G434="","",J435-J436)</f>
        <v/>
      </c>
      <c r="M435" s="358" t="str">
        <f>IF(G434="","",K435-K436)</f>
        <v/>
      </c>
    </row>
    <row r="436" spans="1:13" ht="15" thickBot="1" x14ac:dyDescent="0.35">
      <c r="A436" s="63" t="s">
        <v>1837</v>
      </c>
      <c r="B436" s="67"/>
      <c r="C436" s="56" t="str">
        <f>IF(G434="","",IF(B436=0,0,(D436/B436/12)))</f>
        <v/>
      </c>
      <c r="D436" s="57"/>
      <c r="E436" s="359"/>
      <c r="F436" s="57"/>
      <c r="G436" s="359"/>
      <c r="H436" s="361"/>
      <c r="I436" s="56" t="str">
        <f>IF(G434="","",$B$4-G434)</f>
        <v/>
      </c>
      <c r="J436" s="56" t="str">
        <f>IF(G434="","",IF(I432=0,(F436*H435/($B$4-$B$3+1)*I436),(F436*H435*I432)/($B$4-$B$3+1)*I436))</f>
        <v/>
      </c>
      <c r="K436" s="56" t="str">
        <f>IF(G434="","",IF(K432+(J436-((F436*H435/($B$4-$B$3+1)*I436)*tpt!$C$32))&lt;$A$6,($A$6-K432),(J436-((F436*H435/($B$4-$B$3+1)*I436)*tpt!$C$32))))</f>
        <v/>
      </c>
      <c r="L436" s="359"/>
      <c r="M436" s="359"/>
    </row>
    <row r="437" spans="1:13" ht="14.4" x14ac:dyDescent="0.3">
      <c r="A437" s="68"/>
      <c r="C437" s="69"/>
      <c r="D437" s="69"/>
      <c r="E437" s="69"/>
      <c r="F437" s="69"/>
      <c r="J437" s="178"/>
      <c r="K437" s="70"/>
    </row>
    <row r="438" spans="1:13" ht="15" thickBot="1" x14ac:dyDescent="0.35">
      <c r="A438" s="71" t="s">
        <v>1838</v>
      </c>
      <c r="B438" s="74" t="str">
        <f>IF(G434="","",B432+B435-B436)</f>
        <v/>
      </c>
      <c r="C438" s="56" t="str">
        <f>IF(G434="","",IF(B438=0,0,(D438/B438/12)))</f>
        <v/>
      </c>
      <c r="D438" s="56" t="str">
        <f>IF(G434="","",D432+D435-D436)</f>
        <v/>
      </c>
      <c r="E438" s="86" t="str">
        <f>IF(G434="","",$A$6*B438*120)</f>
        <v/>
      </c>
      <c r="F438" s="56" t="str">
        <f>IF(G434="","",IF(D438&lt;0,"ошибка, СС в минус",IF(F432=0,0,IF(F435+F436&lt;&gt;0,F432+F435-F436,IF(D438&lt;=F432,(F432+D435-D436),IF(D432&lt;F432,D432,F432)+D435-D436)))))</f>
        <v/>
      </c>
      <c r="G438" s="56" t="str">
        <f>IF(G434="","",IF(AND(D438&lt;G432,J432=$A$6),G432+(($A$6-J432)/($B$4-G434+(IF(D435-D436&lt;0,0,1)))*($B$4-$B$3+1)/H435),IF(J432+((IF(F435=0,D435,F435)-IF(F436=0,D436,F436))*H435/($B$4-$B$3+1)*($B$4-G434+(IF(D435-D436&lt;0,0,1))))&lt;$A$6,G432+(($A$6-J432)/($B$4-G434+(IF(D435-D436&lt;0,0,1)))*($B$4-$B$3+1)/H435),(IF(F432=0,D432,F432)+IF(F435=0,D435,F435)-IF(F436=0,D436,F436)))))</f>
        <v/>
      </c>
      <c r="H438" s="58" t="str">
        <f>IF(G434="","",$H$6)</f>
        <v/>
      </c>
      <c r="I438" s="177" t="str">
        <f>IF(G434="","",$I$6)</f>
        <v/>
      </c>
      <c r="J438" s="179" t="str">
        <f>IF(G434="","",J432+L435)</f>
        <v/>
      </c>
      <c r="K438" s="50" t="str">
        <f>IF(G434="","",K432+M435)</f>
        <v/>
      </c>
    </row>
    <row r="439" spans="1:13" ht="13.8" thickBot="1" x14ac:dyDescent="0.3"/>
    <row r="440" spans="1:13" ht="15" thickBot="1" x14ac:dyDescent="0.35">
      <c r="A440" s="59" t="str">
        <f>CONCATENATE("доп.соглашение №",RIGHT(A434,LEN(A434)-16)+1)</f>
        <v>доп.соглашение №73</v>
      </c>
      <c r="B440" s="60"/>
      <c r="C440" s="60"/>
      <c r="D440" s="60" t="s">
        <v>1834</v>
      </c>
      <c r="E440" s="60"/>
      <c r="F440" s="60"/>
      <c r="G440" s="61"/>
      <c r="H440" s="60"/>
      <c r="I440" s="60" t="s">
        <v>1835</v>
      </c>
      <c r="J440" s="180" t="s">
        <v>5</v>
      </c>
      <c r="K440" s="62" t="s">
        <v>2176</v>
      </c>
      <c r="L440" s="180" t="str">
        <f>IF(G440="","",IF(G441&lt;0,"возврат","доплата"))</f>
        <v/>
      </c>
      <c r="M440" s="62" t="str">
        <f>IF(G440="","",IF(G441&lt;0,"возврат + скидка","доплата + скидка"))</f>
        <v/>
      </c>
    </row>
    <row r="441" spans="1:13" ht="14.4" x14ac:dyDescent="0.3">
      <c r="A441" s="63" t="s">
        <v>1836</v>
      </c>
      <c r="B441" s="64"/>
      <c r="C441" s="65" t="str">
        <f>IF(G440="","",IF(B441=0,0,(D441/B441/12)))</f>
        <v/>
      </c>
      <c r="D441" s="66"/>
      <c r="E441" s="358" t="str">
        <f>IF(G440="","",IF(D441+D442=0,0,E444-E438))</f>
        <v/>
      </c>
      <c r="F441" s="66"/>
      <c r="G441" s="358" t="str">
        <f>IF(G440="","",ROUND(IF(D441+D442=0,0,G444-G438),2))</f>
        <v/>
      </c>
      <c r="H441" s="360" t="str">
        <f>IF(G440="","",$H$6)</f>
        <v/>
      </c>
      <c r="I441" s="65" t="str">
        <f>IF(G440="","",$B$4-G440+1)</f>
        <v/>
      </c>
      <c r="J441" s="65" t="str">
        <f>IF(G440="","",IF(I438=0,(F441*H441/($B$4-$B$3+1)*I441),(F441*H441*I438)/($B$4-$B$3+1)*I441))</f>
        <v/>
      </c>
      <c r="K441" s="65" t="str">
        <f>IF(G440="","",IF(K438+(J441-((F441*H441/($B$4-$B$3+1)*I441)*tpt!$C$32))&lt;$A$6,($A$6-K438),(J441-((F441*H441/($B$4-$B$3+1)*I441)*tpt!$C$32))))</f>
        <v/>
      </c>
      <c r="L441" s="358" t="str">
        <f>IF(G440="","",J441-J442)</f>
        <v/>
      </c>
      <c r="M441" s="358" t="str">
        <f>IF(G440="","",K441-K442)</f>
        <v/>
      </c>
    </row>
    <row r="442" spans="1:13" ht="15" thickBot="1" x14ac:dyDescent="0.35">
      <c r="A442" s="63" t="s">
        <v>1837</v>
      </c>
      <c r="B442" s="67"/>
      <c r="C442" s="56" t="str">
        <f>IF(G440="","",IF(B442=0,0,(D442/B442/12)))</f>
        <v/>
      </c>
      <c r="D442" s="57"/>
      <c r="E442" s="359"/>
      <c r="F442" s="57"/>
      <c r="G442" s="359"/>
      <c r="H442" s="361"/>
      <c r="I442" s="56" t="str">
        <f>IF(G440="","",$B$4-G440)</f>
        <v/>
      </c>
      <c r="J442" s="56" t="str">
        <f>IF(G440="","",IF(I438=0,(F442*H441/($B$4-$B$3+1)*I442),(F442*H441*I438)/($B$4-$B$3+1)*I442))</f>
        <v/>
      </c>
      <c r="K442" s="56" t="str">
        <f>IF(G440="","",IF(K438+(J442-((F442*H441/($B$4-$B$3+1)*I442)*tpt!$C$32))&lt;$A$6,($A$6-K438),(J442-((F442*H441/($B$4-$B$3+1)*I442)*tpt!$C$32))))</f>
        <v/>
      </c>
      <c r="L442" s="359"/>
      <c r="M442" s="359"/>
    </row>
    <row r="443" spans="1:13" ht="14.4" x14ac:dyDescent="0.3">
      <c r="A443" s="68"/>
      <c r="C443" s="69"/>
      <c r="D443" s="69"/>
      <c r="E443" s="69"/>
      <c r="F443" s="69"/>
      <c r="J443" s="178"/>
      <c r="K443" s="70"/>
    </row>
    <row r="444" spans="1:13" ht="15" thickBot="1" x14ac:dyDescent="0.35">
      <c r="A444" s="71" t="s">
        <v>1838</v>
      </c>
      <c r="B444" s="74" t="str">
        <f>IF(G440="","",B438+B441-B442)</f>
        <v/>
      </c>
      <c r="C444" s="56" t="str">
        <f>IF(G440="","",IF(B444=0,0,(D444/B444/12)))</f>
        <v/>
      </c>
      <c r="D444" s="56" t="str">
        <f>IF(G440="","",D438+D441-D442)</f>
        <v/>
      </c>
      <c r="E444" s="86" t="str">
        <f>IF(G440="","",$A$6*B444*120)</f>
        <v/>
      </c>
      <c r="F444" s="56" t="str">
        <f>IF(G440="","",IF(D444&lt;0,"ошибка, СС в минус",IF(F438=0,0,IF(F441+F442&lt;&gt;0,F438+F441-F442,IF(D444&lt;=F438,(F438+D441-D442),IF(D438&lt;F438,D438,F438)+D441-D442)))))</f>
        <v/>
      </c>
      <c r="G444" s="56" t="str">
        <f>IF(G440="","",IF(AND(D444&lt;G438,J438=$A$6),G438+(($A$6-J438)/($B$4-G440+(IF(D441-D442&lt;0,0,1)))*($B$4-$B$3+1)/H441),IF(J438+((IF(F441=0,D441,F441)-IF(F442=0,D442,F442))*H441/($B$4-$B$3+1)*($B$4-G440+(IF(D441-D442&lt;0,0,1))))&lt;$A$6,G438+(($A$6-J438)/($B$4-G440+(IF(D441-D442&lt;0,0,1)))*($B$4-$B$3+1)/H441),(IF(F438=0,D438,F438)+IF(F441=0,D441,F441)-IF(F442=0,D442,F442)))))</f>
        <v/>
      </c>
      <c r="H444" s="58" t="str">
        <f>IF(G440="","",$H$6)</f>
        <v/>
      </c>
      <c r="I444" s="177" t="str">
        <f>IF(G440="","",$I$6)</f>
        <v/>
      </c>
      <c r="J444" s="179" t="str">
        <f>IF(G440="","",J438+L441)</f>
        <v/>
      </c>
      <c r="K444" s="50" t="str">
        <f>IF(G440="","",K438+M441)</f>
        <v/>
      </c>
    </row>
    <row r="445" spans="1:13" ht="13.8" thickBot="1" x14ac:dyDescent="0.3"/>
    <row r="446" spans="1:13" ht="15" thickBot="1" x14ac:dyDescent="0.35">
      <c r="A446" s="59" t="str">
        <f>CONCATENATE("доп.соглашение №",RIGHT(A440,LEN(A440)-16)+1)</f>
        <v>доп.соглашение №74</v>
      </c>
      <c r="B446" s="60"/>
      <c r="C446" s="60"/>
      <c r="D446" s="60" t="s">
        <v>1834</v>
      </c>
      <c r="E446" s="60"/>
      <c r="F446" s="60"/>
      <c r="G446" s="61"/>
      <c r="H446" s="60"/>
      <c r="I446" s="60" t="s">
        <v>1835</v>
      </c>
      <c r="J446" s="180" t="s">
        <v>5</v>
      </c>
      <c r="K446" s="62" t="s">
        <v>2176</v>
      </c>
      <c r="L446" s="180" t="str">
        <f>IF(G446="","",IF(G447&lt;0,"возврат","доплата"))</f>
        <v/>
      </c>
      <c r="M446" s="62" t="str">
        <f>IF(G446="","",IF(G447&lt;0,"возврат + скидка","доплата + скидка"))</f>
        <v/>
      </c>
    </row>
    <row r="447" spans="1:13" ht="14.4" x14ac:dyDescent="0.3">
      <c r="A447" s="63" t="s">
        <v>1836</v>
      </c>
      <c r="B447" s="64"/>
      <c r="C447" s="65" t="str">
        <f>IF(G446="","",IF(B447=0,0,(D447/B447/12)))</f>
        <v/>
      </c>
      <c r="D447" s="66"/>
      <c r="E447" s="358" t="str">
        <f>IF(G446="","",IF(D447+D448=0,0,E450-E444))</f>
        <v/>
      </c>
      <c r="F447" s="66"/>
      <c r="G447" s="358" t="str">
        <f>IF(G446="","",ROUND(IF(D447+D448=0,0,G450-G444),2))</f>
        <v/>
      </c>
      <c r="H447" s="360" t="str">
        <f>IF(G446="","",$H$6)</f>
        <v/>
      </c>
      <c r="I447" s="65" t="str">
        <f>IF(G446="","",$B$4-G446+1)</f>
        <v/>
      </c>
      <c r="J447" s="65" t="str">
        <f>IF(G446="","",IF(I444=0,(F447*H447/($B$4-$B$3+1)*I447),(F447*H447*I444)/($B$4-$B$3+1)*I447))</f>
        <v/>
      </c>
      <c r="K447" s="65" t="str">
        <f>IF(G446="","",IF(K444+(J447-((F447*H447/($B$4-$B$3+1)*I447)*tpt!$C$32))&lt;$A$6,($A$6-K444),(J447-((F447*H447/($B$4-$B$3+1)*I447)*tpt!$C$32))))</f>
        <v/>
      </c>
      <c r="L447" s="358" t="str">
        <f>IF(G446="","",J447-J448)</f>
        <v/>
      </c>
      <c r="M447" s="358" t="str">
        <f>IF(G446="","",K447-K448)</f>
        <v/>
      </c>
    </row>
    <row r="448" spans="1:13" ht="15" thickBot="1" x14ac:dyDescent="0.35">
      <c r="A448" s="63" t="s">
        <v>1837</v>
      </c>
      <c r="B448" s="67"/>
      <c r="C448" s="56" t="str">
        <f>IF(G446="","",IF(B448=0,0,(D448/B448/12)))</f>
        <v/>
      </c>
      <c r="D448" s="57"/>
      <c r="E448" s="359"/>
      <c r="F448" s="57"/>
      <c r="G448" s="359"/>
      <c r="H448" s="361"/>
      <c r="I448" s="56" t="str">
        <f>IF(G446="","",$B$4-G446)</f>
        <v/>
      </c>
      <c r="J448" s="56" t="str">
        <f>IF(G446="","",IF(I444=0,(F448*H447/($B$4-$B$3+1)*I448),(F448*H447*I444)/($B$4-$B$3+1)*I448))</f>
        <v/>
      </c>
      <c r="K448" s="56" t="str">
        <f>IF(G446="","",IF(K444+(J448-((F448*H447/($B$4-$B$3+1)*I448)*tpt!$C$32))&lt;$A$6,($A$6-K444),(J448-((F448*H447/($B$4-$B$3+1)*I448)*tpt!$C$32))))</f>
        <v/>
      </c>
      <c r="L448" s="359"/>
      <c r="M448" s="359"/>
    </row>
    <row r="449" spans="1:13" ht="14.4" x14ac:dyDescent="0.3">
      <c r="A449" s="68"/>
      <c r="C449" s="69"/>
      <c r="D449" s="69"/>
      <c r="E449" s="69"/>
      <c r="F449" s="69"/>
      <c r="J449" s="178"/>
      <c r="K449" s="70"/>
    </row>
    <row r="450" spans="1:13" ht="15" thickBot="1" x14ac:dyDescent="0.35">
      <c r="A450" s="71" t="s">
        <v>1838</v>
      </c>
      <c r="B450" s="74" t="str">
        <f>IF(G446="","",B444+B447-B448)</f>
        <v/>
      </c>
      <c r="C450" s="56" t="str">
        <f>IF(G446="","",IF(B450=0,0,(D450/B450/12)))</f>
        <v/>
      </c>
      <c r="D450" s="56" t="str">
        <f>IF(G446="","",D444+D447-D448)</f>
        <v/>
      </c>
      <c r="E450" s="86" t="str">
        <f>IF(G446="","",$A$6*B450*120)</f>
        <v/>
      </c>
      <c r="F450" s="56" t="str">
        <f>IF(G446="","",IF(D450&lt;0,"ошибка, СС в минус",IF(F444=0,0,IF(F447+F448&lt;&gt;0,F444+F447-F448,IF(D450&lt;=F444,(F444+D447-D448),IF(D444&lt;F444,D444,F444)+D447-D448)))))</f>
        <v/>
      </c>
      <c r="G450" s="56" t="str">
        <f>IF(G446="","",IF(AND(D450&lt;G444,J444=$A$6),G444+(($A$6-J444)/($B$4-G446+(IF(D447-D448&lt;0,0,1)))*($B$4-$B$3+1)/H447),IF(J444+((IF(F447=0,D447,F447)-IF(F448=0,D448,F448))*H447/($B$4-$B$3+1)*($B$4-G446+(IF(D447-D448&lt;0,0,1))))&lt;$A$6,G444+(($A$6-J444)/($B$4-G446+(IF(D447-D448&lt;0,0,1)))*($B$4-$B$3+1)/H447),(IF(F444=0,D444,F444)+IF(F447=0,D447,F447)-IF(F448=0,D448,F448)))))</f>
        <v/>
      </c>
      <c r="H450" s="58" t="str">
        <f>IF(G446="","",$H$6)</f>
        <v/>
      </c>
      <c r="I450" s="177" t="str">
        <f>IF(G446="","",$I$6)</f>
        <v/>
      </c>
      <c r="J450" s="179" t="str">
        <f>IF(G446="","",J444+L447)</f>
        <v/>
      </c>
      <c r="K450" s="50" t="str">
        <f>IF(G446="","",K444+M447)</f>
        <v/>
      </c>
    </row>
    <row r="451" spans="1:13" ht="13.8" thickBot="1" x14ac:dyDescent="0.3"/>
    <row r="452" spans="1:13" ht="15" thickBot="1" x14ac:dyDescent="0.35">
      <c r="A452" s="59" t="str">
        <f>CONCATENATE("доп.соглашение №",RIGHT(A446,LEN(A446)-16)+1)</f>
        <v>доп.соглашение №75</v>
      </c>
      <c r="B452" s="60"/>
      <c r="C452" s="60"/>
      <c r="D452" s="60" t="s">
        <v>1834</v>
      </c>
      <c r="E452" s="60"/>
      <c r="F452" s="60"/>
      <c r="G452" s="61"/>
      <c r="H452" s="60"/>
      <c r="I452" s="60" t="s">
        <v>1835</v>
      </c>
      <c r="J452" s="180" t="s">
        <v>5</v>
      </c>
      <c r="K452" s="62" t="s">
        <v>2176</v>
      </c>
      <c r="L452" s="180" t="str">
        <f>IF(G452="","",IF(G453&lt;0,"возврат","доплата"))</f>
        <v/>
      </c>
      <c r="M452" s="62" t="str">
        <f>IF(G452="","",IF(G453&lt;0,"возврат + скидка","доплата + скидка"))</f>
        <v/>
      </c>
    </row>
    <row r="453" spans="1:13" ht="14.4" x14ac:dyDescent="0.3">
      <c r="A453" s="63" t="s">
        <v>1836</v>
      </c>
      <c r="B453" s="64"/>
      <c r="C453" s="65" t="str">
        <f>IF(G452="","",IF(B453=0,0,(D453/B453/12)))</f>
        <v/>
      </c>
      <c r="D453" s="66"/>
      <c r="E453" s="358" t="str">
        <f>IF(G452="","",IF(D453+D454=0,0,E456-E450))</f>
        <v/>
      </c>
      <c r="F453" s="66"/>
      <c r="G453" s="358" t="str">
        <f>IF(G452="","",ROUND(IF(D453+D454=0,0,G456-G450),2))</f>
        <v/>
      </c>
      <c r="H453" s="360" t="str">
        <f>IF(G452="","",$H$6)</f>
        <v/>
      </c>
      <c r="I453" s="65" t="str">
        <f>IF(G452="","",$B$4-G452+1)</f>
        <v/>
      </c>
      <c r="J453" s="65" t="str">
        <f>IF(G452="","",IF(I450=0,(F453*H453/($B$4-$B$3+1)*I453),(F453*H453*I450)/($B$4-$B$3+1)*I453))</f>
        <v/>
      </c>
      <c r="K453" s="65" t="str">
        <f>IF(G452="","",IF(K450+(J453-((F453*H453/($B$4-$B$3+1)*I453)*tpt!$C$32))&lt;$A$6,($A$6-K450),(J453-((F453*H453/($B$4-$B$3+1)*I453)*tpt!$C$32))))</f>
        <v/>
      </c>
      <c r="L453" s="358" t="str">
        <f>IF(G452="","",J453-J454)</f>
        <v/>
      </c>
      <c r="M453" s="358" t="str">
        <f>IF(G452="","",K453-K454)</f>
        <v/>
      </c>
    </row>
    <row r="454" spans="1:13" ht="15" thickBot="1" x14ac:dyDescent="0.35">
      <c r="A454" s="63" t="s">
        <v>1837</v>
      </c>
      <c r="B454" s="67"/>
      <c r="C454" s="56" t="str">
        <f>IF(G452="","",IF(B454=0,0,(D454/B454/12)))</f>
        <v/>
      </c>
      <c r="D454" s="57"/>
      <c r="E454" s="359"/>
      <c r="F454" s="57"/>
      <c r="G454" s="359"/>
      <c r="H454" s="361"/>
      <c r="I454" s="56" t="str">
        <f>IF(G452="","",$B$4-G452)</f>
        <v/>
      </c>
      <c r="J454" s="56" t="str">
        <f>IF(G452="","",IF(I450=0,(F454*H453/($B$4-$B$3+1)*I454),(F454*H453*I450)/($B$4-$B$3+1)*I454))</f>
        <v/>
      </c>
      <c r="K454" s="56" t="str">
        <f>IF(G452="","",IF(K450+(J454-((F454*H453/($B$4-$B$3+1)*I454)*tpt!$C$32))&lt;$A$6,($A$6-K450),(J454-((F454*H453/($B$4-$B$3+1)*I454)*tpt!$C$32))))</f>
        <v/>
      </c>
      <c r="L454" s="359"/>
      <c r="M454" s="359"/>
    </row>
    <row r="455" spans="1:13" ht="14.4" x14ac:dyDescent="0.3">
      <c r="A455" s="68"/>
      <c r="C455" s="69"/>
      <c r="D455" s="69"/>
      <c r="E455" s="69"/>
      <c r="F455" s="69"/>
      <c r="J455" s="178"/>
      <c r="K455" s="70"/>
    </row>
    <row r="456" spans="1:13" ht="15" thickBot="1" x14ac:dyDescent="0.35">
      <c r="A456" s="71" t="s">
        <v>1838</v>
      </c>
      <c r="B456" s="74" t="str">
        <f>IF(G452="","",B450+B453-B454)</f>
        <v/>
      </c>
      <c r="C456" s="56" t="str">
        <f>IF(G452="","",IF(B456=0,0,(D456/B456/12)))</f>
        <v/>
      </c>
      <c r="D456" s="56" t="str">
        <f>IF(G452="","",D450+D453-D454)</f>
        <v/>
      </c>
      <c r="E456" s="86" t="str">
        <f>IF(G452="","",$A$6*B456*120)</f>
        <v/>
      </c>
      <c r="F456" s="56" t="str">
        <f>IF(G452="","",IF(D456&lt;0,"ошибка, СС в минус",IF(F450=0,0,IF(F453+F454&lt;&gt;0,F450+F453-F454,IF(D456&lt;=F450,(F450+D453-D454),IF(D450&lt;F450,D450,F450)+D453-D454)))))</f>
        <v/>
      </c>
      <c r="G456" s="56" t="str">
        <f>IF(G452="","",IF(AND(D456&lt;G450,J450=$A$6),G450+(($A$6-J450)/($B$4-G452+(IF(D453-D454&lt;0,0,1)))*($B$4-$B$3+1)/H453),IF(J450+((IF(F453=0,D453,F453)-IF(F454=0,D454,F454))*H453/($B$4-$B$3+1)*($B$4-G452+(IF(D453-D454&lt;0,0,1))))&lt;$A$6,G450+(($A$6-J450)/($B$4-G452+(IF(D453-D454&lt;0,0,1)))*($B$4-$B$3+1)/H453),(IF(F450=0,D450,F450)+IF(F453=0,D453,F453)-IF(F454=0,D454,F454)))))</f>
        <v/>
      </c>
      <c r="H456" s="58" t="str">
        <f>IF(G452="","",$H$6)</f>
        <v/>
      </c>
      <c r="I456" s="177" t="str">
        <f>IF(G452="","",$I$6)</f>
        <v/>
      </c>
      <c r="J456" s="179" t="str">
        <f>IF(G452="","",J450+L453)</f>
        <v/>
      </c>
      <c r="K456" s="50" t="str">
        <f>IF(G452="","",K450+M453)</f>
        <v/>
      </c>
    </row>
    <row r="457" spans="1:13" ht="13.8" thickBot="1" x14ac:dyDescent="0.3"/>
    <row r="458" spans="1:13" ht="15" thickBot="1" x14ac:dyDescent="0.35">
      <c r="A458" s="59" t="str">
        <f>CONCATENATE("доп.соглашение №",RIGHT(A452,LEN(A452)-16)+1)</f>
        <v>доп.соглашение №76</v>
      </c>
      <c r="B458" s="60"/>
      <c r="C458" s="60"/>
      <c r="D458" s="60" t="s">
        <v>1834</v>
      </c>
      <c r="E458" s="60"/>
      <c r="F458" s="60"/>
      <c r="G458" s="61"/>
      <c r="H458" s="60"/>
      <c r="I458" s="60" t="s">
        <v>1835</v>
      </c>
      <c r="J458" s="180" t="s">
        <v>5</v>
      </c>
      <c r="K458" s="62" t="s">
        <v>2176</v>
      </c>
      <c r="L458" s="180" t="str">
        <f>IF(G458="","",IF(G459&lt;0,"возврат","доплата"))</f>
        <v/>
      </c>
      <c r="M458" s="62" t="str">
        <f>IF(G458="","",IF(G459&lt;0,"возврат + скидка","доплата + скидка"))</f>
        <v/>
      </c>
    </row>
    <row r="459" spans="1:13" ht="14.4" x14ac:dyDescent="0.3">
      <c r="A459" s="63" t="s">
        <v>1836</v>
      </c>
      <c r="B459" s="64"/>
      <c r="C459" s="65" t="str">
        <f>IF(G458="","",IF(B459=0,0,(D459/B459/12)))</f>
        <v/>
      </c>
      <c r="D459" s="66"/>
      <c r="E459" s="358" t="str">
        <f>IF(G458="","",IF(D459+D460=0,0,E462-E456))</f>
        <v/>
      </c>
      <c r="F459" s="66"/>
      <c r="G459" s="358" t="str">
        <f>IF(G458="","",ROUND(IF(D459+D460=0,0,G462-G456),2))</f>
        <v/>
      </c>
      <c r="H459" s="360" t="str">
        <f>IF(G458="","",$H$6)</f>
        <v/>
      </c>
      <c r="I459" s="65" t="str">
        <f>IF(G458="","",$B$4-G458+1)</f>
        <v/>
      </c>
      <c r="J459" s="65" t="str">
        <f>IF(G458="","",IF(I456=0,(F459*H459/($B$4-$B$3+1)*I459),(F459*H459*I456)/($B$4-$B$3+1)*I459))</f>
        <v/>
      </c>
      <c r="K459" s="65" t="str">
        <f>IF(G458="","",IF(K456+(J459-((F459*H459/($B$4-$B$3+1)*I459)*tpt!$C$32))&lt;$A$6,($A$6-K456),(J459-((F459*H459/($B$4-$B$3+1)*I459)*tpt!$C$32))))</f>
        <v/>
      </c>
      <c r="L459" s="358" t="str">
        <f>IF(G458="","",J459-J460)</f>
        <v/>
      </c>
      <c r="M459" s="358" t="str">
        <f>IF(G458="","",K459-K460)</f>
        <v/>
      </c>
    </row>
    <row r="460" spans="1:13" ht="15" thickBot="1" x14ac:dyDescent="0.35">
      <c r="A460" s="63" t="s">
        <v>1837</v>
      </c>
      <c r="B460" s="67"/>
      <c r="C460" s="56" t="str">
        <f>IF(G458="","",IF(B460=0,0,(D460/B460/12)))</f>
        <v/>
      </c>
      <c r="D460" s="57"/>
      <c r="E460" s="359"/>
      <c r="F460" s="57"/>
      <c r="G460" s="359"/>
      <c r="H460" s="361"/>
      <c r="I460" s="56" t="str">
        <f>IF(G458="","",$B$4-G458)</f>
        <v/>
      </c>
      <c r="J460" s="56" t="str">
        <f>IF(G458="","",IF(I456=0,(F460*H459/($B$4-$B$3+1)*I460),(F460*H459*I456)/($B$4-$B$3+1)*I460))</f>
        <v/>
      </c>
      <c r="K460" s="56" t="str">
        <f>IF(G458="","",IF(K456+(J460-((F460*H459/($B$4-$B$3+1)*I460)*tpt!$C$32))&lt;$A$6,($A$6-K456),(J460-((F460*H459/($B$4-$B$3+1)*I460)*tpt!$C$32))))</f>
        <v/>
      </c>
      <c r="L460" s="359"/>
      <c r="M460" s="359"/>
    </row>
    <row r="461" spans="1:13" ht="14.4" x14ac:dyDescent="0.3">
      <c r="A461" s="68"/>
      <c r="C461" s="69"/>
      <c r="D461" s="69"/>
      <c r="E461" s="69"/>
      <c r="F461" s="69"/>
      <c r="J461" s="178"/>
      <c r="K461" s="70"/>
    </row>
    <row r="462" spans="1:13" ht="15" thickBot="1" x14ac:dyDescent="0.35">
      <c r="A462" s="71" t="s">
        <v>1838</v>
      </c>
      <c r="B462" s="74" t="str">
        <f>IF(G458="","",B456+B459-B460)</f>
        <v/>
      </c>
      <c r="C462" s="56" t="str">
        <f>IF(G458="","",IF(B462=0,0,(D462/B462/12)))</f>
        <v/>
      </c>
      <c r="D462" s="56" t="str">
        <f>IF(G458="","",D456+D459-D460)</f>
        <v/>
      </c>
      <c r="E462" s="86" t="str">
        <f>IF(G458="","",$A$6*B462*120)</f>
        <v/>
      </c>
      <c r="F462" s="56" t="str">
        <f>IF(G458="","",IF(D462&lt;0,"ошибка, СС в минус",IF(F456=0,0,IF(F459+F460&lt;&gt;0,F456+F459-F460,IF(D462&lt;=F456,(F456+D459-D460),IF(D456&lt;F456,D456,F456)+D459-D460)))))</f>
        <v/>
      </c>
      <c r="G462" s="56" t="str">
        <f>IF(G458="","",IF(AND(D462&lt;G456,J456=$A$6),G456+(($A$6-J456)/($B$4-G458+(IF(D459-D460&lt;0,0,1)))*($B$4-$B$3+1)/H459),IF(J456+((IF(F459=0,D459,F459)-IF(F460=0,D460,F460))*H459/($B$4-$B$3+1)*($B$4-G458+(IF(D459-D460&lt;0,0,1))))&lt;$A$6,G456+(($A$6-J456)/($B$4-G458+(IF(D459-D460&lt;0,0,1)))*($B$4-$B$3+1)/H459),(IF(F456=0,D456,F456)+IF(F459=0,D459,F459)-IF(F460=0,D460,F460)))))</f>
        <v/>
      </c>
      <c r="H462" s="58" t="str">
        <f>IF(G458="","",$H$6)</f>
        <v/>
      </c>
      <c r="I462" s="177" t="str">
        <f>IF(G458="","",$I$6)</f>
        <v/>
      </c>
      <c r="J462" s="179" t="str">
        <f>IF(G458="","",J456+L459)</f>
        <v/>
      </c>
      <c r="K462" s="50" t="str">
        <f>IF(G458="","",K456+M459)</f>
        <v/>
      </c>
    </row>
    <row r="463" spans="1:13" ht="13.8" thickBot="1" x14ac:dyDescent="0.3"/>
    <row r="464" spans="1:13" ht="15" thickBot="1" x14ac:dyDescent="0.35">
      <c r="A464" s="59" t="str">
        <f>CONCATENATE("доп.соглашение №",RIGHT(A458,LEN(A458)-16)+1)</f>
        <v>доп.соглашение №77</v>
      </c>
      <c r="B464" s="60"/>
      <c r="C464" s="60"/>
      <c r="D464" s="60" t="s">
        <v>1834</v>
      </c>
      <c r="E464" s="60"/>
      <c r="F464" s="60"/>
      <c r="G464" s="61"/>
      <c r="H464" s="60"/>
      <c r="I464" s="60" t="s">
        <v>1835</v>
      </c>
      <c r="J464" s="180" t="s">
        <v>5</v>
      </c>
      <c r="K464" s="62" t="s">
        <v>2176</v>
      </c>
      <c r="L464" s="180" t="str">
        <f>IF(G464="","",IF(G465&lt;0,"возврат","доплата"))</f>
        <v/>
      </c>
      <c r="M464" s="62" t="str">
        <f>IF(G464="","",IF(G465&lt;0,"возврат + скидка","доплата + скидка"))</f>
        <v/>
      </c>
    </row>
    <row r="465" spans="1:13" ht="14.4" x14ac:dyDescent="0.3">
      <c r="A465" s="63" t="s">
        <v>1836</v>
      </c>
      <c r="B465" s="64"/>
      <c r="C465" s="65" t="str">
        <f>IF(G464="","",IF(B465=0,0,(D465/B465/12)))</f>
        <v/>
      </c>
      <c r="D465" s="66"/>
      <c r="E465" s="358" t="str">
        <f>IF(G464="","",IF(D465+D466=0,0,E468-E462))</f>
        <v/>
      </c>
      <c r="F465" s="66"/>
      <c r="G465" s="358" t="str">
        <f>IF(G464="","",ROUND(IF(D465+D466=0,0,G468-G462),2))</f>
        <v/>
      </c>
      <c r="H465" s="360" t="str">
        <f>IF(G464="","",$H$6)</f>
        <v/>
      </c>
      <c r="I465" s="65" t="str">
        <f>IF(G464="","",$B$4-G464+1)</f>
        <v/>
      </c>
      <c r="J465" s="65" t="str">
        <f>IF(G464="","",IF(I462=0,(F465*H465/($B$4-$B$3+1)*I465),(F465*H465*I462)/($B$4-$B$3+1)*I465))</f>
        <v/>
      </c>
      <c r="K465" s="65" t="str">
        <f>IF(G464="","",IF(K462+(J465-((F465*H465/($B$4-$B$3+1)*I465)*tpt!$C$32))&lt;$A$6,($A$6-K462),(J465-((F465*H465/($B$4-$B$3+1)*I465)*tpt!$C$32))))</f>
        <v/>
      </c>
      <c r="L465" s="358" t="str">
        <f>IF(G464="","",J465-J466)</f>
        <v/>
      </c>
      <c r="M465" s="358" t="str">
        <f>IF(G464="","",K465-K466)</f>
        <v/>
      </c>
    </row>
    <row r="466" spans="1:13" ht="15" thickBot="1" x14ac:dyDescent="0.35">
      <c r="A466" s="63" t="s">
        <v>1837</v>
      </c>
      <c r="B466" s="67"/>
      <c r="C466" s="56" t="str">
        <f>IF(G464="","",IF(B466=0,0,(D466/B466/12)))</f>
        <v/>
      </c>
      <c r="D466" s="57"/>
      <c r="E466" s="359"/>
      <c r="F466" s="57"/>
      <c r="G466" s="359"/>
      <c r="H466" s="361"/>
      <c r="I466" s="56" t="str">
        <f>IF(G464="","",$B$4-G464)</f>
        <v/>
      </c>
      <c r="J466" s="56" t="str">
        <f>IF(G464="","",IF(I462=0,(F466*H465/($B$4-$B$3+1)*I466),(F466*H465*I462)/($B$4-$B$3+1)*I466))</f>
        <v/>
      </c>
      <c r="K466" s="56" t="str">
        <f>IF(G464="","",IF(K462+(J466-((F466*H465/($B$4-$B$3+1)*I466)*tpt!$C$32))&lt;$A$6,($A$6-K462),(J466-((F466*H465/($B$4-$B$3+1)*I466)*tpt!$C$32))))</f>
        <v/>
      </c>
      <c r="L466" s="359"/>
      <c r="M466" s="359"/>
    </row>
    <row r="467" spans="1:13" ht="14.4" x14ac:dyDescent="0.3">
      <c r="A467" s="68"/>
      <c r="C467" s="69"/>
      <c r="D467" s="69"/>
      <c r="E467" s="69"/>
      <c r="F467" s="69"/>
      <c r="J467" s="178"/>
      <c r="K467" s="70"/>
    </row>
    <row r="468" spans="1:13" ht="15" thickBot="1" x14ac:dyDescent="0.35">
      <c r="A468" s="71" t="s">
        <v>1838</v>
      </c>
      <c r="B468" s="74" t="str">
        <f>IF(G464="","",B462+B465-B466)</f>
        <v/>
      </c>
      <c r="C468" s="56" t="str">
        <f>IF(G464="","",IF(B468=0,0,(D468/B468/12)))</f>
        <v/>
      </c>
      <c r="D468" s="56" t="str">
        <f>IF(G464="","",D462+D465-D466)</f>
        <v/>
      </c>
      <c r="E468" s="86" t="str">
        <f>IF(G464="","",$A$6*B468*120)</f>
        <v/>
      </c>
      <c r="F468" s="56" t="str">
        <f>IF(G464="","",IF(D468&lt;0,"ошибка, СС в минус",IF(F462=0,0,IF(F465+F466&lt;&gt;0,F462+F465-F466,IF(D468&lt;=F462,(F462+D465-D466),IF(D462&lt;F462,D462,F462)+D465-D466)))))</f>
        <v/>
      </c>
      <c r="G468" s="56" t="str">
        <f>IF(G464="","",IF(AND(D468&lt;G462,J462=$A$6),G462+(($A$6-J462)/($B$4-G464+(IF(D465-D466&lt;0,0,1)))*($B$4-$B$3+1)/H465),IF(J462+((IF(F465=0,D465,F465)-IF(F466=0,D466,F466))*H465/($B$4-$B$3+1)*($B$4-G464+(IF(D465-D466&lt;0,0,1))))&lt;$A$6,G462+(($A$6-J462)/($B$4-G464+(IF(D465-D466&lt;0,0,1)))*($B$4-$B$3+1)/H465),(IF(F462=0,D462,F462)+IF(F465=0,D465,F465)-IF(F466=0,D466,F466)))))</f>
        <v/>
      </c>
      <c r="H468" s="58" t="str">
        <f>IF(G464="","",$H$6)</f>
        <v/>
      </c>
      <c r="I468" s="177" t="str">
        <f>IF(G464="","",$I$6)</f>
        <v/>
      </c>
      <c r="J468" s="179" t="str">
        <f>IF(G464="","",J462+L465)</f>
        <v/>
      </c>
      <c r="K468" s="50" t="str">
        <f>IF(G464="","",K462+M465)</f>
        <v/>
      </c>
    </row>
    <row r="469" spans="1:13" ht="13.8" thickBot="1" x14ac:dyDescent="0.3"/>
    <row r="470" spans="1:13" ht="15" thickBot="1" x14ac:dyDescent="0.35">
      <c r="A470" s="59" t="str">
        <f>CONCATENATE("доп.соглашение №",RIGHT(A464,LEN(A464)-16)+1)</f>
        <v>доп.соглашение №78</v>
      </c>
      <c r="B470" s="60"/>
      <c r="C470" s="60"/>
      <c r="D470" s="60" t="s">
        <v>1834</v>
      </c>
      <c r="E470" s="60"/>
      <c r="F470" s="60"/>
      <c r="G470" s="61"/>
      <c r="H470" s="60"/>
      <c r="I470" s="60" t="s">
        <v>1835</v>
      </c>
      <c r="J470" s="180" t="s">
        <v>5</v>
      </c>
      <c r="K470" s="62" t="s">
        <v>2176</v>
      </c>
      <c r="L470" s="180" t="str">
        <f>IF(G470="","",IF(G471&lt;0,"возврат","доплата"))</f>
        <v/>
      </c>
      <c r="M470" s="62" t="str">
        <f>IF(G470="","",IF(G471&lt;0,"возврат + скидка","доплата + скидка"))</f>
        <v/>
      </c>
    </row>
    <row r="471" spans="1:13" ht="14.4" x14ac:dyDescent="0.3">
      <c r="A471" s="63" t="s">
        <v>1836</v>
      </c>
      <c r="B471" s="64"/>
      <c r="C471" s="65" t="str">
        <f>IF(G470="","",IF(B471=0,0,(D471/B471/12)))</f>
        <v/>
      </c>
      <c r="D471" s="66"/>
      <c r="E471" s="358" t="str">
        <f>IF(G470="","",IF(D471+D472=0,0,E474-E468))</f>
        <v/>
      </c>
      <c r="F471" s="66"/>
      <c r="G471" s="358" t="str">
        <f>IF(G470="","",ROUND(IF(D471+D472=0,0,G474-G468),2))</f>
        <v/>
      </c>
      <c r="H471" s="360" t="str">
        <f>IF(G470="","",$H$6)</f>
        <v/>
      </c>
      <c r="I471" s="65" t="str">
        <f>IF(G470="","",$B$4-G470+1)</f>
        <v/>
      </c>
      <c r="J471" s="65" t="str">
        <f>IF(G470="","",IF(I468=0,(F471*H471/($B$4-$B$3+1)*I471),(F471*H471*I468)/($B$4-$B$3+1)*I471))</f>
        <v/>
      </c>
      <c r="K471" s="65" t="str">
        <f>IF(G470="","",IF(K468+(J471-((F471*H471/($B$4-$B$3+1)*I471)*tpt!$C$32))&lt;$A$6,($A$6-K468),(J471-((F471*H471/($B$4-$B$3+1)*I471)*tpt!$C$32))))</f>
        <v/>
      </c>
      <c r="L471" s="358" t="str">
        <f>IF(G470="","",J471-J472)</f>
        <v/>
      </c>
      <c r="M471" s="358" t="str">
        <f>IF(G470="","",K471-K472)</f>
        <v/>
      </c>
    </row>
    <row r="472" spans="1:13" ht="15" thickBot="1" x14ac:dyDescent="0.35">
      <c r="A472" s="63" t="s">
        <v>1837</v>
      </c>
      <c r="B472" s="67"/>
      <c r="C472" s="56" t="str">
        <f>IF(G470="","",IF(B472=0,0,(D472/B472/12)))</f>
        <v/>
      </c>
      <c r="D472" s="57"/>
      <c r="E472" s="359"/>
      <c r="F472" s="57"/>
      <c r="G472" s="359"/>
      <c r="H472" s="361"/>
      <c r="I472" s="56" t="str">
        <f>IF(G470="","",$B$4-G470)</f>
        <v/>
      </c>
      <c r="J472" s="56" t="str">
        <f>IF(G470="","",IF(I468=0,(F472*H471/($B$4-$B$3+1)*I472),(F472*H471*I468)/($B$4-$B$3+1)*I472))</f>
        <v/>
      </c>
      <c r="K472" s="56" t="str">
        <f>IF(G470="","",IF(K468+(J472-((F472*H471/($B$4-$B$3+1)*I472)*tpt!$C$32))&lt;$A$6,($A$6-K468),(J472-((F472*H471/($B$4-$B$3+1)*I472)*tpt!$C$32))))</f>
        <v/>
      </c>
      <c r="L472" s="359"/>
      <c r="M472" s="359"/>
    </row>
    <row r="473" spans="1:13" ht="14.4" x14ac:dyDescent="0.3">
      <c r="A473" s="68"/>
      <c r="C473" s="69"/>
      <c r="D473" s="69"/>
      <c r="E473" s="69"/>
      <c r="F473" s="69"/>
      <c r="J473" s="178"/>
      <c r="K473" s="70"/>
    </row>
    <row r="474" spans="1:13" ht="15" thickBot="1" x14ac:dyDescent="0.35">
      <c r="A474" s="71" t="s">
        <v>1838</v>
      </c>
      <c r="B474" s="74" t="str">
        <f>IF(G470="","",B468+B471-B472)</f>
        <v/>
      </c>
      <c r="C474" s="56" t="str">
        <f>IF(G470="","",IF(B474=0,0,(D474/B474/12)))</f>
        <v/>
      </c>
      <c r="D474" s="56" t="str">
        <f>IF(G470="","",D468+D471-D472)</f>
        <v/>
      </c>
      <c r="E474" s="86" t="str">
        <f>IF(G470="","",$A$6*B474*120)</f>
        <v/>
      </c>
      <c r="F474" s="56" t="str">
        <f>IF(G470="","",IF(D474&lt;0,"ошибка, СС в минус",IF(F468=0,0,IF(F471+F472&lt;&gt;0,F468+F471-F472,IF(D474&lt;=F468,(F468+D471-D472),IF(D468&lt;F468,D468,F468)+D471-D472)))))</f>
        <v/>
      </c>
      <c r="G474" s="56" t="str">
        <f>IF(G470="","",IF(AND(D474&lt;G468,J468=$A$6),G468+(($A$6-J468)/($B$4-G470+(IF(D471-D472&lt;0,0,1)))*($B$4-$B$3+1)/H471),IF(J468+((IF(F471=0,D471,F471)-IF(F472=0,D472,F472))*H471/($B$4-$B$3+1)*($B$4-G470+(IF(D471-D472&lt;0,0,1))))&lt;$A$6,G468+(($A$6-J468)/($B$4-G470+(IF(D471-D472&lt;0,0,1)))*($B$4-$B$3+1)/H471),(IF(F468=0,D468,F468)+IF(F471=0,D471,F471)-IF(F472=0,D472,F472)))))</f>
        <v/>
      </c>
      <c r="H474" s="58" t="str">
        <f>IF(G470="","",$H$6)</f>
        <v/>
      </c>
      <c r="I474" s="177" t="str">
        <f>IF(G470="","",$I$6)</f>
        <v/>
      </c>
      <c r="J474" s="179" t="str">
        <f>IF(G470="","",J468+L471)</f>
        <v/>
      </c>
      <c r="K474" s="50" t="str">
        <f>IF(G470="","",K468+M471)</f>
        <v/>
      </c>
    </row>
    <row r="475" spans="1:13" ht="13.8" thickBot="1" x14ac:dyDescent="0.3"/>
    <row r="476" spans="1:13" ht="15" thickBot="1" x14ac:dyDescent="0.35">
      <c r="A476" s="59" t="str">
        <f>CONCATENATE("доп.соглашение №",RIGHT(A470,LEN(A470)-16)+1)</f>
        <v>доп.соглашение №79</v>
      </c>
      <c r="B476" s="60"/>
      <c r="C476" s="60"/>
      <c r="D476" s="60" t="s">
        <v>1834</v>
      </c>
      <c r="E476" s="60"/>
      <c r="F476" s="60"/>
      <c r="G476" s="61"/>
      <c r="H476" s="60"/>
      <c r="I476" s="60" t="s">
        <v>1835</v>
      </c>
      <c r="J476" s="180" t="s">
        <v>5</v>
      </c>
      <c r="K476" s="62" t="s">
        <v>2176</v>
      </c>
      <c r="L476" s="180" t="str">
        <f>IF(G476="","",IF(G477&lt;0,"возврат","доплата"))</f>
        <v/>
      </c>
      <c r="M476" s="62" t="str">
        <f>IF(G476="","",IF(G477&lt;0,"возврат + скидка","доплата + скидка"))</f>
        <v/>
      </c>
    </row>
    <row r="477" spans="1:13" ht="14.4" x14ac:dyDescent="0.3">
      <c r="A477" s="63" t="s">
        <v>1836</v>
      </c>
      <c r="B477" s="64"/>
      <c r="C477" s="65" t="str">
        <f>IF(G476="","",IF(B477=0,0,(D477/B477/12)))</f>
        <v/>
      </c>
      <c r="D477" s="66"/>
      <c r="E477" s="358" t="str">
        <f>IF(G476="","",IF(D477+D478=0,0,E480-E474))</f>
        <v/>
      </c>
      <c r="F477" s="66"/>
      <c r="G477" s="358" t="str">
        <f>IF(G476="","",ROUND(IF(D477+D478=0,0,G480-G474),2))</f>
        <v/>
      </c>
      <c r="H477" s="360" t="str">
        <f>IF(G476="","",$H$6)</f>
        <v/>
      </c>
      <c r="I477" s="65" t="str">
        <f>IF(G476="","",$B$4-G476+1)</f>
        <v/>
      </c>
      <c r="J477" s="65" t="str">
        <f>IF(G476="","",IF(I474=0,(F477*H477/($B$4-$B$3+1)*I477),(F477*H477*I474)/($B$4-$B$3+1)*I477))</f>
        <v/>
      </c>
      <c r="K477" s="65" t="str">
        <f>IF(G476="","",IF(K474+(J477-((F477*H477/($B$4-$B$3+1)*I477)*tpt!$C$32))&lt;$A$6,($A$6-K474),(J477-((F477*H477/($B$4-$B$3+1)*I477)*tpt!$C$32))))</f>
        <v/>
      </c>
      <c r="L477" s="358" t="str">
        <f>IF(G476="","",J477-J478)</f>
        <v/>
      </c>
      <c r="M477" s="358" t="str">
        <f>IF(G476="","",K477-K478)</f>
        <v/>
      </c>
    </row>
    <row r="478" spans="1:13" ht="15" thickBot="1" x14ac:dyDescent="0.35">
      <c r="A478" s="63" t="s">
        <v>1837</v>
      </c>
      <c r="B478" s="67"/>
      <c r="C478" s="56" t="str">
        <f>IF(G476="","",IF(B478=0,0,(D478/B478/12)))</f>
        <v/>
      </c>
      <c r="D478" s="57"/>
      <c r="E478" s="359"/>
      <c r="F478" s="57"/>
      <c r="G478" s="359"/>
      <c r="H478" s="361"/>
      <c r="I478" s="56" t="str">
        <f>IF(G476="","",$B$4-G476)</f>
        <v/>
      </c>
      <c r="J478" s="56" t="str">
        <f>IF(G476="","",IF(I474=0,(F478*H477/($B$4-$B$3+1)*I478),(F478*H477*I474)/($B$4-$B$3+1)*I478))</f>
        <v/>
      </c>
      <c r="K478" s="56" t="str">
        <f>IF(G476="","",IF(K474+(J478-((F478*H477/($B$4-$B$3+1)*I478)*tpt!$C$32))&lt;$A$6,($A$6-K474),(J478-((F478*H477/($B$4-$B$3+1)*I478)*tpt!$C$32))))</f>
        <v/>
      </c>
      <c r="L478" s="359"/>
      <c r="M478" s="359"/>
    </row>
    <row r="479" spans="1:13" ht="14.4" x14ac:dyDescent="0.3">
      <c r="A479" s="68"/>
      <c r="C479" s="69"/>
      <c r="D479" s="69"/>
      <c r="E479" s="69"/>
      <c r="F479" s="69"/>
      <c r="J479" s="178"/>
      <c r="K479" s="70"/>
    </row>
    <row r="480" spans="1:13" ht="15" thickBot="1" x14ac:dyDescent="0.35">
      <c r="A480" s="71" t="s">
        <v>1838</v>
      </c>
      <c r="B480" s="74" t="str">
        <f>IF(G476="","",B474+B477-B478)</f>
        <v/>
      </c>
      <c r="C480" s="56" t="str">
        <f>IF(G476="","",IF(B480=0,0,(D480/B480/12)))</f>
        <v/>
      </c>
      <c r="D480" s="56" t="str">
        <f>IF(G476="","",D474+D477-D478)</f>
        <v/>
      </c>
      <c r="E480" s="86" t="str">
        <f>IF(G476="","",$A$6*B480*120)</f>
        <v/>
      </c>
      <c r="F480" s="56" t="str">
        <f>IF(G476="","",IF(D480&lt;0,"ошибка, СС в минус",IF(F474=0,0,IF(F477+F478&lt;&gt;0,F474+F477-F478,IF(D480&lt;=F474,(F474+D477-D478),IF(D474&lt;F474,D474,F474)+D477-D478)))))</f>
        <v/>
      </c>
      <c r="G480" s="56" t="str">
        <f>IF(G476="","",IF(AND(D480&lt;G474,J474=$A$6),G474+(($A$6-J474)/($B$4-G476+(IF(D477-D478&lt;0,0,1)))*($B$4-$B$3+1)/H477),IF(J474+((IF(F477=0,D477,F477)-IF(F478=0,D478,F478))*H477/($B$4-$B$3+1)*($B$4-G476+(IF(D477-D478&lt;0,0,1))))&lt;$A$6,G474+(($A$6-J474)/($B$4-G476+(IF(D477-D478&lt;0,0,1)))*($B$4-$B$3+1)/H477),(IF(F474=0,D474,F474)+IF(F477=0,D477,F477)-IF(F478=0,D478,F478)))))</f>
        <v/>
      </c>
      <c r="H480" s="58" t="str">
        <f>IF(G476="","",$H$6)</f>
        <v/>
      </c>
      <c r="I480" s="177" t="str">
        <f>IF(G476="","",$I$6)</f>
        <v/>
      </c>
      <c r="J480" s="179" t="str">
        <f>IF(G476="","",J474+L477)</f>
        <v/>
      </c>
      <c r="K480" s="50" t="str">
        <f>IF(G476="","",K474+M477)</f>
        <v/>
      </c>
    </row>
    <row r="481" spans="1:13" ht="13.8" thickBot="1" x14ac:dyDescent="0.3"/>
    <row r="482" spans="1:13" ht="15" thickBot="1" x14ac:dyDescent="0.35">
      <c r="A482" s="59" t="str">
        <f>CONCATENATE("доп.соглашение №",RIGHT(A476,LEN(A476)-16)+1)</f>
        <v>доп.соглашение №80</v>
      </c>
      <c r="B482" s="60"/>
      <c r="C482" s="60"/>
      <c r="D482" s="60" t="s">
        <v>1834</v>
      </c>
      <c r="E482" s="60"/>
      <c r="F482" s="60"/>
      <c r="G482" s="61"/>
      <c r="H482" s="60"/>
      <c r="I482" s="60" t="s">
        <v>1835</v>
      </c>
      <c r="J482" s="180" t="s">
        <v>5</v>
      </c>
      <c r="K482" s="62" t="s">
        <v>2176</v>
      </c>
      <c r="L482" s="180" t="str">
        <f>IF(G482="","",IF(G483&lt;0,"возврат","доплата"))</f>
        <v/>
      </c>
      <c r="M482" s="62" t="str">
        <f>IF(G482="","",IF(G483&lt;0,"возврат + скидка","доплата + скидка"))</f>
        <v/>
      </c>
    </row>
    <row r="483" spans="1:13" ht="14.4" x14ac:dyDescent="0.3">
      <c r="A483" s="63" t="s">
        <v>1836</v>
      </c>
      <c r="B483" s="64"/>
      <c r="C483" s="65" t="str">
        <f>IF(G482="","",IF(B483=0,0,(D483/B483/12)))</f>
        <v/>
      </c>
      <c r="D483" s="66"/>
      <c r="E483" s="358" t="str">
        <f>IF(G482="","",IF(D483+D484=0,0,E486-E480))</f>
        <v/>
      </c>
      <c r="F483" s="66"/>
      <c r="G483" s="358" t="str">
        <f>IF(G482="","",ROUND(IF(D483+D484=0,0,G486-G480),2))</f>
        <v/>
      </c>
      <c r="H483" s="360" t="str">
        <f>IF(G482="","",$H$6)</f>
        <v/>
      </c>
      <c r="I483" s="65" t="str">
        <f>IF(G482="","",$B$4-G482+1)</f>
        <v/>
      </c>
      <c r="J483" s="65" t="str">
        <f>IF(G482="","",IF(I480=0,(F483*H483/($B$4-$B$3+1)*I483),(F483*H483*I480)/($B$4-$B$3+1)*I483))</f>
        <v/>
      </c>
      <c r="K483" s="65" t="str">
        <f>IF(G482="","",IF(K480+(J483-((F483*H483/($B$4-$B$3+1)*I483)*tpt!$C$32))&lt;$A$6,($A$6-K480),(J483-((F483*H483/($B$4-$B$3+1)*I483)*tpt!$C$32))))</f>
        <v/>
      </c>
      <c r="L483" s="358" t="str">
        <f>IF(G482="","",J483-J484)</f>
        <v/>
      </c>
      <c r="M483" s="358" t="str">
        <f>IF(G482="","",K483-K484)</f>
        <v/>
      </c>
    </row>
    <row r="484" spans="1:13" ht="15" thickBot="1" x14ac:dyDescent="0.35">
      <c r="A484" s="63" t="s">
        <v>1837</v>
      </c>
      <c r="B484" s="67"/>
      <c r="C484" s="56" t="str">
        <f>IF(G482="","",IF(B484=0,0,(D484/B484/12)))</f>
        <v/>
      </c>
      <c r="D484" s="57"/>
      <c r="E484" s="359"/>
      <c r="F484" s="57"/>
      <c r="G484" s="359"/>
      <c r="H484" s="361"/>
      <c r="I484" s="56" t="str">
        <f>IF(G482="","",$B$4-G482)</f>
        <v/>
      </c>
      <c r="J484" s="56" t="str">
        <f>IF(G482="","",IF(I480=0,(F484*H483/($B$4-$B$3+1)*I484),(F484*H483*I480)/($B$4-$B$3+1)*I484))</f>
        <v/>
      </c>
      <c r="K484" s="56" t="str">
        <f>IF(G482="","",IF(K480+(J484-((F484*H483/($B$4-$B$3+1)*I484)*tpt!$C$32))&lt;$A$6,($A$6-K480),(J484-((F484*H483/($B$4-$B$3+1)*I484)*tpt!$C$32))))</f>
        <v/>
      </c>
      <c r="L484" s="359"/>
      <c r="M484" s="359"/>
    </row>
    <row r="485" spans="1:13" ht="14.4" x14ac:dyDescent="0.3">
      <c r="A485" s="68"/>
      <c r="C485" s="69"/>
      <c r="D485" s="69"/>
      <c r="E485" s="69"/>
      <c r="F485" s="69"/>
      <c r="J485" s="178"/>
      <c r="K485" s="70"/>
    </row>
    <row r="486" spans="1:13" ht="15" thickBot="1" x14ac:dyDescent="0.35">
      <c r="A486" s="71" t="s">
        <v>1838</v>
      </c>
      <c r="B486" s="74" t="str">
        <f>IF(G482="","",B480+B483-B484)</f>
        <v/>
      </c>
      <c r="C486" s="56" t="str">
        <f>IF(G482="","",IF(B486=0,0,(D486/B486/12)))</f>
        <v/>
      </c>
      <c r="D486" s="56" t="str">
        <f>IF(G482="","",D480+D483-D484)</f>
        <v/>
      </c>
      <c r="E486" s="86" t="str">
        <f>IF(G482="","",$A$6*B486*120)</f>
        <v/>
      </c>
      <c r="F486" s="56" t="str">
        <f>IF(G482="","",IF(D486&lt;0,"ошибка, СС в минус",IF(F480=0,0,IF(F483+F484&lt;&gt;0,F480+F483-F484,IF(D486&lt;=F480,(F480+D483-D484),IF(D480&lt;F480,D480,F480)+D483-D484)))))</f>
        <v/>
      </c>
      <c r="G486" s="56" t="str">
        <f>IF(G482="","",IF(AND(D486&lt;G480,J480=$A$6),G480+(($A$6-J480)/($B$4-G482+(IF(D483-D484&lt;0,0,1)))*($B$4-$B$3+1)/H483),IF(J480+((IF(F483=0,D483,F483)-IF(F484=0,D484,F484))*H483/($B$4-$B$3+1)*($B$4-G482+(IF(D483-D484&lt;0,0,1))))&lt;$A$6,G480+(($A$6-J480)/($B$4-G482+(IF(D483-D484&lt;0,0,1)))*($B$4-$B$3+1)/H483),(IF(F480=0,D480,F480)+IF(F483=0,D483,F483)-IF(F484=0,D484,F484)))))</f>
        <v/>
      </c>
      <c r="H486" s="58" t="str">
        <f>IF(G482="","",$H$6)</f>
        <v/>
      </c>
      <c r="I486" s="177" t="str">
        <f>IF(G482="","",$I$6)</f>
        <v/>
      </c>
      <c r="J486" s="179" t="str">
        <f>IF(G482="","",J480+L483)</f>
        <v/>
      </c>
      <c r="K486" s="50" t="str">
        <f>IF(G482="","",K480+M483)</f>
        <v/>
      </c>
    </row>
    <row r="487" spans="1:13" ht="13.8" thickBot="1" x14ac:dyDescent="0.3"/>
    <row r="488" spans="1:13" ht="15" thickBot="1" x14ac:dyDescent="0.35">
      <c r="A488" s="59" t="str">
        <f>CONCATENATE("доп.соглашение №",RIGHT(A482,LEN(A482)-16)+1)</f>
        <v>доп.соглашение №81</v>
      </c>
      <c r="B488" s="60"/>
      <c r="C488" s="60"/>
      <c r="D488" s="60" t="s">
        <v>1834</v>
      </c>
      <c r="E488" s="60"/>
      <c r="F488" s="60"/>
      <c r="G488" s="61"/>
      <c r="H488" s="60"/>
      <c r="I488" s="60" t="s">
        <v>1835</v>
      </c>
      <c r="J488" s="180" t="s">
        <v>5</v>
      </c>
      <c r="K488" s="62" t="s">
        <v>2176</v>
      </c>
      <c r="L488" s="180" t="str">
        <f>IF(G488="","",IF(G489&lt;0,"возврат","доплата"))</f>
        <v/>
      </c>
      <c r="M488" s="62" t="str">
        <f>IF(G488="","",IF(G489&lt;0,"возврат + скидка","доплата + скидка"))</f>
        <v/>
      </c>
    </row>
    <row r="489" spans="1:13" ht="14.4" x14ac:dyDescent="0.3">
      <c r="A489" s="63" t="s">
        <v>1836</v>
      </c>
      <c r="B489" s="64"/>
      <c r="C489" s="65" t="str">
        <f>IF(G488="","",IF(B489=0,0,(D489/B489/12)))</f>
        <v/>
      </c>
      <c r="D489" s="66"/>
      <c r="E489" s="358" t="str">
        <f>IF(G488="","",IF(D489+D490=0,0,E492-E486))</f>
        <v/>
      </c>
      <c r="F489" s="66"/>
      <c r="G489" s="358" t="str">
        <f>IF(G488="","",ROUND(IF(D489+D490=0,0,G492-G486),2))</f>
        <v/>
      </c>
      <c r="H489" s="360" t="str">
        <f>IF(G488="","",$H$6)</f>
        <v/>
      </c>
      <c r="I489" s="65" t="str">
        <f>IF(G488="","",$B$4-G488+1)</f>
        <v/>
      </c>
      <c r="J489" s="65" t="str">
        <f>IF(G488="","",IF(I486=0,(F489*H489/($B$4-$B$3+1)*I489),(F489*H489*I486)/($B$4-$B$3+1)*I489))</f>
        <v/>
      </c>
      <c r="K489" s="65" t="str">
        <f>IF(G488="","",IF(K486+(J489-((F489*H489/($B$4-$B$3+1)*I489)*tpt!$C$32))&lt;$A$6,($A$6-K486),(J489-((F489*H489/($B$4-$B$3+1)*I489)*tpt!$C$32))))</f>
        <v/>
      </c>
      <c r="L489" s="358" t="str">
        <f>IF(G488="","",J489-J490)</f>
        <v/>
      </c>
      <c r="M489" s="358" t="str">
        <f>IF(G488="","",K489-K490)</f>
        <v/>
      </c>
    </row>
    <row r="490" spans="1:13" ht="15" thickBot="1" x14ac:dyDescent="0.35">
      <c r="A490" s="63" t="s">
        <v>1837</v>
      </c>
      <c r="B490" s="67"/>
      <c r="C490" s="56" t="str">
        <f>IF(G488="","",IF(B490=0,0,(D490/B490/12)))</f>
        <v/>
      </c>
      <c r="D490" s="57"/>
      <c r="E490" s="359"/>
      <c r="F490" s="57"/>
      <c r="G490" s="359"/>
      <c r="H490" s="361"/>
      <c r="I490" s="56" t="str">
        <f>IF(G488="","",$B$4-G488)</f>
        <v/>
      </c>
      <c r="J490" s="56" t="str">
        <f>IF(G488="","",IF(I486=0,(F490*H489/($B$4-$B$3+1)*I490),(F490*H489*I486)/($B$4-$B$3+1)*I490))</f>
        <v/>
      </c>
      <c r="K490" s="56" t="str">
        <f>IF(G488="","",IF(K486+(J490-((F490*H489/($B$4-$B$3+1)*I490)*tpt!$C$32))&lt;$A$6,($A$6-K486),(J490-((F490*H489/($B$4-$B$3+1)*I490)*tpt!$C$32))))</f>
        <v/>
      </c>
      <c r="L490" s="359"/>
      <c r="M490" s="359"/>
    </row>
    <row r="491" spans="1:13" ht="14.4" x14ac:dyDescent="0.3">
      <c r="A491" s="68"/>
      <c r="C491" s="69"/>
      <c r="D491" s="69"/>
      <c r="E491" s="69"/>
      <c r="F491" s="69"/>
      <c r="J491" s="178"/>
      <c r="K491" s="70"/>
    </row>
    <row r="492" spans="1:13" ht="15" thickBot="1" x14ac:dyDescent="0.35">
      <c r="A492" s="71" t="s">
        <v>1838</v>
      </c>
      <c r="B492" s="74" t="str">
        <f>IF(G488="","",B486+B489-B490)</f>
        <v/>
      </c>
      <c r="C492" s="56" t="str">
        <f>IF(G488="","",IF(B492=0,0,(D492/B492/12)))</f>
        <v/>
      </c>
      <c r="D492" s="56" t="str">
        <f>IF(G488="","",D486+D489-D490)</f>
        <v/>
      </c>
      <c r="E492" s="86" t="str">
        <f>IF(G488="","",$A$6*B492*120)</f>
        <v/>
      </c>
      <c r="F492" s="56" t="str">
        <f>IF(G488="","",IF(D492&lt;0,"ошибка, СС в минус",IF(F486=0,0,IF(F489+F490&lt;&gt;0,F486+F489-F490,IF(D492&lt;=F486,(F486+D489-D490),IF(D486&lt;F486,D486,F486)+D489-D490)))))</f>
        <v/>
      </c>
      <c r="G492" s="56" t="str">
        <f>IF(G488="","",IF(AND(D492&lt;G486,J486=$A$6),G486+(($A$6-J486)/($B$4-G488+(IF(D489-D490&lt;0,0,1)))*($B$4-$B$3+1)/H489),IF(J486+((IF(F489=0,D489,F489)-IF(F490=0,D490,F490))*H489/($B$4-$B$3+1)*($B$4-G488+(IF(D489-D490&lt;0,0,1))))&lt;$A$6,G486+(($A$6-J486)/($B$4-G488+(IF(D489-D490&lt;0,0,1)))*($B$4-$B$3+1)/H489),(IF(F486=0,D486,F486)+IF(F489=0,D489,F489)-IF(F490=0,D490,F490)))))</f>
        <v/>
      </c>
      <c r="H492" s="58" t="str">
        <f>IF(G488="","",$H$6)</f>
        <v/>
      </c>
      <c r="I492" s="177" t="str">
        <f>IF(G488="","",$I$6)</f>
        <v/>
      </c>
      <c r="J492" s="179" t="str">
        <f>IF(G488="","",J486+L489)</f>
        <v/>
      </c>
      <c r="K492" s="50" t="str">
        <f>IF(G488="","",K486+M489)</f>
        <v/>
      </c>
    </row>
    <row r="493" spans="1:13" ht="13.8" thickBot="1" x14ac:dyDescent="0.3"/>
    <row r="494" spans="1:13" ht="15" thickBot="1" x14ac:dyDescent="0.35">
      <c r="A494" s="59" t="str">
        <f>CONCATENATE("доп.соглашение №",RIGHT(A488,LEN(A488)-16)+1)</f>
        <v>доп.соглашение №82</v>
      </c>
      <c r="B494" s="60"/>
      <c r="C494" s="60"/>
      <c r="D494" s="60" t="s">
        <v>1834</v>
      </c>
      <c r="E494" s="60"/>
      <c r="F494" s="60"/>
      <c r="G494" s="61"/>
      <c r="H494" s="60"/>
      <c r="I494" s="60" t="s">
        <v>1835</v>
      </c>
      <c r="J494" s="180" t="s">
        <v>5</v>
      </c>
      <c r="K494" s="62" t="s">
        <v>2176</v>
      </c>
      <c r="L494" s="180" t="str">
        <f>IF(G494="","",IF(G495&lt;0,"возврат","доплата"))</f>
        <v/>
      </c>
      <c r="M494" s="62" t="str">
        <f>IF(G494="","",IF(G495&lt;0,"возврат + скидка","доплата + скидка"))</f>
        <v/>
      </c>
    </row>
    <row r="495" spans="1:13" ht="14.4" x14ac:dyDescent="0.3">
      <c r="A495" s="63" t="s">
        <v>1836</v>
      </c>
      <c r="B495" s="64"/>
      <c r="C495" s="65" t="str">
        <f>IF(G494="","",IF(B495=0,0,(D495/B495/12)))</f>
        <v/>
      </c>
      <c r="D495" s="66"/>
      <c r="E495" s="358" t="str">
        <f>IF(G494="","",IF(D495+D496=0,0,E498-E492))</f>
        <v/>
      </c>
      <c r="F495" s="66"/>
      <c r="G495" s="358" t="str">
        <f>IF(G494="","",ROUND(IF(D495+D496=0,0,G498-G492),2))</f>
        <v/>
      </c>
      <c r="H495" s="360" t="str">
        <f>IF(G494="","",$H$6)</f>
        <v/>
      </c>
      <c r="I495" s="65" t="str">
        <f>IF(G494="","",$B$4-G494+1)</f>
        <v/>
      </c>
      <c r="J495" s="65" t="str">
        <f>IF(G494="","",IF(I492=0,(F495*H495/($B$4-$B$3+1)*I495),(F495*H495*I492)/($B$4-$B$3+1)*I495))</f>
        <v/>
      </c>
      <c r="K495" s="65" t="str">
        <f>IF(G494="","",IF(K492+(J495-((F495*H495/($B$4-$B$3+1)*I495)*tpt!$C$32))&lt;$A$6,($A$6-K492),(J495-((F495*H495/($B$4-$B$3+1)*I495)*tpt!$C$32))))</f>
        <v/>
      </c>
      <c r="L495" s="358" t="str">
        <f>IF(G494="","",J495-J496)</f>
        <v/>
      </c>
      <c r="M495" s="358" t="str">
        <f>IF(G494="","",K495-K496)</f>
        <v/>
      </c>
    </row>
    <row r="496" spans="1:13" ht="15" thickBot="1" x14ac:dyDescent="0.35">
      <c r="A496" s="63" t="s">
        <v>1837</v>
      </c>
      <c r="B496" s="67"/>
      <c r="C496" s="56" t="str">
        <f>IF(G494="","",IF(B496=0,0,(D496/B496/12)))</f>
        <v/>
      </c>
      <c r="D496" s="57"/>
      <c r="E496" s="359"/>
      <c r="F496" s="57"/>
      <c r="G496" s="359"/>
      <c r="H496" s="361"/>
      <c r="I496" s="56" t="str">
        <f>IF(G494="","",$B$4-G494)</f>
        <v/>
      </c>
      <c r="J496" s="56" t="str">
        <f>IF(G494="","",IF(I492=0,(F496*H495/($B$4-$B$3+1)*I496),(F496*H495*I492)/($B$4-$B$3+1)*I496))</f>
        <v/>
      </c>
      <c r="K496" s="56" t="str">
        <f>IF(G494="","",IF(K492+(J496-((F496*H495/($B$4-$B$3+1)*I496)*tpt!$C$32))&lt;$A$6,($A$6-K492),(J496-((F496*H495/($B$4-$B$3+1)*I496)*tpt!$C$32))))</f>
        <v/>
      </c>
      <c r="L496" s="359"/>
      <c r="M496" s="359"/>
    </row>
    <row r="497" spans="1:13" ht="14.4" x14ac:dyDescent="0.3">
      <c r="A497" s="68"/>
      <c r="C497" s="69"/>
      <c r="D497" s="69"/>
      <c r="E497" s="69"/>
      <c r="F497" s="69"/>
      <c r="J497" s="178"/>
      <c r="K497" s="70"/>
    </row>
    <row r="498" spans="1:13" ht="15" thickBot="1" x14ac:dyDescent="0.35">
      <c r="A498" s="71" t="s">
        <v>1838</v>
      </c>
      <c r="B498" s="74" t="str">
        <f>IF(G494="","",B492+B495-B496)</f>
        <v/>
      </c>
      <c r="C498" s="56" t="str">
        <f>IF(G494="","",IF(B498=0,0,(D498/B498/12)))</f>
        <v/>
      </c>
      <c r="D498" s="56" t="str">
        <f>IF(G494="","",D492+D495-D496)</f>
        <v/>
      </c>
      <c r="E498" s="86" t="str">
        <f>IF(G494="","",$A$6*B498*120)</f>
        <v/>
      </c>
      <c r="F498" s="56" t="str">
        <f>IF(G494="","",IF(D498&lt;0,"ошибка, СС в минус",IF(F492=0,0,IF(F495+F496&lt;&gt;0,F492+F495-F496,IF(D498&lt;=F492,(F492+D495-D496),IF(D492&lt;F492,D492,F492)+D495-D496)))))</f>
        <v/>
      </c>
      <c r="G498" s="56" t="str">
        <f>IF(G494="","",IF(AND(D498&lt;G492,J492=$A$6),G492+(($A$6-J492)/($B$4-G494+(IF(D495-D496&lt;0,0,1)))*($B$4-$B$3+1)/H495),IF(J492+((IF(F495=0,D495,F495)-IF(F496=0,D496,F496))*H495/($B$4-$B$3+1)*($B$4-G494+(IF(D495-D496&lt;0,0,1))))&lt;$A$6,G492+(($A$6-J492)/($B$4-G494+(IF(D495-D496&lt;0,0,1)))*($B$4-$B$3+1)/H495),(IF(F492=0,D492,F492)+IF(F495=0,D495,F495)-IF(F496=0,D496,F496)))))</f>
        <v/>
      </c>
      <c r="H498" s="58" t="str">
        <f>IF(G494="","",$H$6)</f>
        <v/>
      </c>
      <c r="I498" s="177" t="str">
        <f>IF(G494="","",$I$6)</f>
        <v/>
      </c>
      <c r="J498" s="179" t="str">
        <f>IF(G494="","",J492+L495)</f>
        <v/>
      </c>
      <c r="K498" s="50" t="str">
        <f>IF(G494="","",K492+M495)</f>
        <v/>
      </c>
    </row>
    <row r="499" spans="1:13" ht="13.8" thickBot="1" x14ac:dyDescent="0.3"/>
    <row r="500" spans="1:13" ht="15" thickBot="1" x14ac:dyDescent="0.35">
      <c r="A500" s="59" t="str">
        <f>CONCATENATE("доп.соглашение №",RIGHT(A494,LEN(A494)-16)+1)</f>
        <v>доп.соглашение №83</v>
      </c>
      <c r="B500" s="60"/>
      <c r="C500" s="60"/>
      <c r="D500" s="60" t="s">
        <v>1834</v>
      </c>
      <c r="E500" s="60"/>
      <c r="F500" s="60"/>
      <c r="G500" s="61"/>
      <c r="H500" s="60"/>
      <c r="I500" s="60" t="s">
        <v>1835</v>
      </c>
      <c r="J500" s="180" t="s">
        <v>5</v>
      </c>
      <c r="K500" s="62" t="s">
        <v>2176</v>
      </c>
      <c r="L500" s="180" t="str">
        <f>IF(G500="","",IF(G501&lt;0,"возврат","доплата"))</f>
        <v/>
      </c>
      <c r="M500" s="62" t="str">
        <f>IF(G500="","",IF(G501&lt;0,"возврат + скидка","доплата + скидка"))</f>
        <v/>
      </c>
    </row>
    <row r="501" spans="1:13" ht="14.4" x14ac:dyDescent="0.3">
      <c r="A501" s="63" t="s">
        <v>1836</v>
      </c>
      <c r="B501" s="64"/>
      <c r="C501" s="65" t="str">
        <f>IF(G500="","",IF(B501=0,0,(D501/B501/12)))</f>
        <v/>
      </c>
      <c r="D501" s="66"/>
      <c r="E501" s="358" t="str">
        <f>IF(G500="","",IF(D501+D502=0,0,E504-E498))</f>
        <v/>
      </c>
      <c r="F501" s="66"/>
      <c r="G501" s="358" t="str">
        <f>IF(G500="","",ROUND(IF(D501+D502=0,0,G504-G498),2))</f>
        <v/>
      </c>
      <c r="H501" s="360" t="str">
        <f>IF(G500="","",$H$6)</f>
        <v/>
      </c>
      <c r="I501" s="65" t="str">
        <f>IF(G500="","",$B$4-G500+1)</f>
        <v/>
      </c>
      <c r="J501" s="65" t="str">
        <f>IF(G500="","",IF(I498=0,(F501*H501/($B$4-$B$3+1)*I501),(F501*H501*I498)/($B$4-$B$3+1)*I501))</f>
        <v/>
      </c>
      <c r="K501" s="65" t="str">
        <f>IF(G500="","",IF(K498+(J501-((F501*H501/($B$4-$B$3+1)*I501)*tpt!$C$32))&lt;$A$6,($A$6-K498),(J501-((F501*H501/($B$4-$B$3+1)*I501)*tpt!$C$32))))</f>
        <v/>
      </c>
      <c r="L501" s="358" t="str">
        <f>IF(G500="","",J501-J502)</f>
        <v/>
      </c>
      <c r="M501" s="358" t="str">
        <f>IF(G500="","",K501-K502)</f>
        <v/>
      </c>
    </row>
    <row r="502" spans="1:13" ht="15" thickBot="1" x14ac:dyDescent="0.35">
      <c r="A502" s="63" t="s">
        <v>1837</v>
      </c>
      <c r="B502" s="67"/>
      <c r="C502" s="56" t="str">
        <f>IF(G500="","",IF(B502=0,0,(D502/B502/12)))</f>
        <v/>
      </c>
      <c r="D502" s="57"/>
      <c r="E502" s="359"/>
      <c r="F502" s="57"/>
      <c r="G502" s="359"/>
      <c r="H502" s="361"/>
      <c r="I502" s="56" t="str">
        <f>IF(G500="","",$B$4-G500)</f>
        <v/>
      </c>
      <c r="J502" s="56" t="str">
        <f>IF(G500="","",IF(I498=0,(F502*H501/($B$4-$B$3+1)*I502),(F502*H501*I498)/($B$4-$B$3+1)*I502))</f>
        <v/>
      </c>
      <c r="K502" s="56" t="str">
        <f>IF(G500="","",IF(K498+(J502-((F502*H501/($B$4-$B$3+1)*I502)*tpt!$C$32))&lt;$A$6,($A$6-K498),(J502-((F502*H501/($B$4-$B$3+1)*I502)*tpt!$C$32))))</f>
        <v/>
      </c>
      <c r="L502" s="359"/>
      <c r="M502" s="359"/>
    </row>
    <row r="503" spans="1:13" ht="14.4" x14ac:dyDescent="0.3">
      <c r="A503" s="68"/>
      <c r="C503" s="69"/>
      <c r="D503" s="69"/>
      <c r="E503" s="69"/>
      <c r="F503" s="69"/>
      <c r="J503" s="178"/>
      <c r="K503" s="70"/>
    </row>
    <row r="504" spans="1:13" ht="15" thickBot="1" x14ac:dyDescent="0.35">
      <c r="A504" s="71" t="s">
        <v>1838</v>
      </c>
      <c r="B504" s="74" t="str">
        <f>IF(G500="","",B498+B501-B502)</f>
        <v/>
      </c>
      <c r="C504" s="56" t="str">
        <f>IF(G500="","",IF(B504=0,0,(D504/B504/12)))</f>
        <v/>
      </c>
      <c r="D504" s="56" t="str">
        <f>IF(G500="","",D498+D501-D502)</f>
        <v/>
      </c>
      <c r="E504" s="86" t="str">
        <f>IF(G500="","",$A$6*B504*120)</f>
        <v/>
      </c>
      <c r="F504" s="56" t="str">
        <f>IF(G500="","",IF(D504&lt;0,"ошибка, СС в минус",IF(F498=0,0,IF(F501+F502&lt;&gt;0,F498+F501-F502,IF(D504&lt;=F498,(F498+D501-D502),IF(D498&lt;F498,D498,F498)+D501-D502)))))</f>
        <v/>
      </c>
      <c r="G504" s="56" t="str">
        <f>IF(G500="","",IF(AND(D504&lt;G498,J498=$A$6),G498+(($A$6-J498)/($B$4-G500+(IF(D501-D502&lt;0,0,1)))*($B$4-$B$3+1)/H501),IF(J498+((IF(F501=0,D501,F501)-IF(F502=0,D502,F502))*H501/($B$4-$B$3+1)*($B$4-G500+(IF(D501-D502&lt;0,0,1))))&lt;$A$6,G498+(($A$6-J498)/($B$4-G500+(IF(D501-D502&lt;0,0,1)))*($B$4-$B$3+1)/H501),(IF(F498=0,D498,F498)+IF(F501=0,D501,F501)-IF(F502=0,D502,F502)))))</f>
        <v/>
      </c>
      <c r="H504" s="58" t="str">
        <f>IF(G500="","",$H$6)</f>
        <v/>
      </c>
      <c r="I504" s="177" t="str">
        <f>IF(G500="","",$I$6)</f>
        <v/>
      </c>
      <c r="J504" s="179" t="str">
        <f>IF(G500="","",J498+L501)</f>
        <v/>
      </c>
      <c r="K504" s="50" t="str">
        <f>IF(G500="","",K498+M501)</f>
        <v/>
      </c>
    </row>
    <row r="505" spans="1:13" ht="13.8" thickBot="1" x14ac:dyDescent="0.3"/>
    <row r="506" spans="1:13" ht="15" thickBot="1" x14ac:dyDescent="0.35">
      <c r="A506" s="59" t="str">
        <f>CONCATENATE("доп.соглашение №",RIGHT(A500,LEN(A500)-16)+1)</f>
        <v>доп.соглашение №84</v>
      </c>
      <c r="B506" s="60"/>
      <c r="C506" s="60"/>
      <c r="D506" s="60" t="s">
        <v>1834</v>
      </c>
      <c r="E506" s="60"/>
      <c r="F506" s="60"/>
      <c r="G506" s="61"/>
      <c r="H506" s="60"/>
      <c r="I506" s="60" t="s">
        <v>1835</v>
      </c>
      <c r="J506" s="180" t="s">
        <v>5</v>
      </c>
      <c r="K506" s="62" t="s">
        <v>2176</v>
      </c>
      <c r="L506" s="180" t="str">
        <f>IF(G506="","",IF(G507&lt;0,"возврат","доплата"))</f>
        <v/>
      </c>
      <c r="M506" s="62" t="str">
        <f>IF(G506="","",IF(G507&lt;0,"возврат + скидка","доплата + скидка"))</f>
        <v/>
      </c>
    </row>
    <row r="507" spans="1:13" ht="14.4" x14ac:dyDescent="0.3">
      <c r="A507" s="63" t="s">
        <v>1836</v>
      </c>
      <c r="B507" s="64"/>
      <c r="C507" s="65" t="str">
        <f>IF(G506="","",IF(B507=0,0,(D507/B507/12)))</f>
        <v/>
      </c>
      <c r="D507" s="66"/>
      <c r="E507" s="358" t="str">
        <f>IF(G506="","",IF(D507+D508=0,0,E510-E504))</f>
        <v/>
      </c>
      <c r="F507" s="66"/>
      <c r="G507" s="358" t="str">
        <f>IF(G506="","",ROUND(IF(D507+D508=0,0,G510-G504),2))</f>
        <v/>
      </c>
      <c r="H507" s="360" t="str">
        <f>IF(G506="","",$H$6)</f>
        <v/>
      </c>
      <c r="I507" s="65" t="str">
        <f>IF(G506="","",$B$4-G506+1)</f>
        <v/>
      </c>
      <c r="J507" s="65" t="str">
        <f>IF(G506="","",IF(I504=0,(F507*H507/($B$4-$B$3+1)*I507),(F507*H507*I504)/($B$4-$B$3+1)*I507))</f>
        <v/>
      </c>
      <c r="K507" s="65" t="str">
        <f>IF(G506="","",IF(K504+(J507-((F507*H507/($B$4-$B$3+1)*I507)*tpt!$C$32))&lt;$A$6,($A$6-K504),(J507-((F507*H507/($B$4-$B$3+1)*I507)*tpt!$C$32))))</f>
        <v/>
      </c>
      <c r="L507" s="358" t="str">
        <f>IF(G506="","",J507-J508)</f>
        <v/>
      </c>
      <c r="M507" s="358" t="str">
        <f>IF(G506="","",K507-K508)</f>
        <v/>
      </c>
    </row>
    <row r="508" spans="1:13" ht="15" thickBot="1" x14ac:dyDescent="0.35">
      <c r="A508" s="63" t="s">
        <v>1837</v>
      </c>
      <c r="B508" s="67"/>
      <c r="C508" s="56" t="str">
        <f>IF(G506="","",IF(B508=0,0,(D508/B508/12)))</f>
        <v/>
      </c>
      <c r="D508" s="57"/>
      <c r="E508" s="359"/>
      <c r="F508" s="57"/>
      <c r="G508" s="359"/>
      <c r="H508" s="361"/>
      <c r="I508" s="56" t="str">
        <f>IF(G506="","",$B$4-G506)</f>
        <v/>
      </c>
      <c r="J508" s="56" t="str">
        <f>IF(G506="","",IF(I504=0,(F508*H507/($B$4-$B$3+1)*I508),(F508*H507*I504)/($B$4-$B$3+1)*I508))</f>
        <v/>
      </c>
      <c r="K508" s="56" t="str">
        <f>IF(G506="","",IF(K504+(J508-((F508*H507/($B$4-$B$3+1)*I508)*tpt!$C$32))&lt;$A$6,($A$6-K504),(J508-((F508*H507/($B$4-$B$3+1)*I508)*tpt!$C$32))))</f>
        <v/>
      </c>
      <c r="L508" s="359"/>
      <c r="M508" s="359"/>
    </row>
    <row r="509" spans="1:13" ht="14.4" x14ac:dyDescent="0.3">
      <c r="A509" s="68"/>
      <c r="C509" s="69"/>
      <c r="D509" s="69"/>
      <c r="E509" s="69"/>
      <c r="F509" s="69"/>
      <c r="J509" s="178"/>
      <c r="K509" s="70"/>
    </row>
    <row r="510" spans="1:13" ht="15" thickBot="1" x14ac:dyDescent="0.35">
      <c r="A510" s="71" t="s">
        <v>1838</v>
      </c>
      <c r="B510" s="74" t="str">
        <f>IF(G506="","",B504+B507-B508)</f>
        <v/>
      </c>
      <c r="C510" s="56" t="str">
        <f>IF(G506="","",IF(B510=0,0,(D510/B510/12)))</f>
        <v/>
      </c>
      <c r="D510" s="56" t="str">
        <f>IF(G506="","",D504+D507-D508)</f>
        <v/>
      </c>
      <c r="E510" s="86" t="str">
        <f>IF(G506="","",$A$6*B510*120)</f>
        <v/>
      </c>
      <c r="F510" s="56" t="str">
        <f>IF(G506="","",IF(D510&lt;0,"ошибка, СС в минус",IF(F504=0,0,IF(F507+F508&lt;&gt;0,F504+F507-F508,IF(D510&lt;=F504,(F504+D507-D508),IF(D504&lt;F504,D504,F504)+D507-D508)))))</f>
        <v/>
      </c>
      <c r="G510" s="56" t="str">
        <f>IF(G506="","",IF(AND(D510&lt;G504,J504=$A$6),G504+(($A$6-J504)/($B$4-G506+(IF(D507-D508&lt;0,0,1)))*($B$4-$B$3+1)/H507),IF(J504+((IF(F507=0,D507,F507)-IF(F508=0,D508,F508))*H507/($B$4-$B$3+1)*($B$4-G506+(IF(D507-D508&lt;0,0,1))))&lt;$A$6,G504+(($A$6-J504)/($B$4-G506+(IF(D507-D508&lt;0,0,1)))*($B$4-$B$3+1)/H507),(IF(F504=0,D504,F504)+IF(F507=0,D507,F507)-IF(F508=0,D508,F508)))))</f>
        <v/>
      </c>
      <c r="H510" s="58" t="str">
        <f>IF(G506="","",$H$6)</f>
        <v/>
      </c>
      <c r="I510" s="177" t="str">
        <f>IF(G506="","",$I$6)</f>
        <v/>
      </c>
      <c r="J510" s="179" t="str">
        <f>IF(G506="","",J504+L507)</f>
        <v/>
      </c>
      <c r="K510" s="50" t="str">
        <f>IF(G506="","",K504+M507)</f>
        <v/>
      </c>
    </row>
    <row r="511" spans="1:13" ht="13.8" thickBot="1" x14ac:dyDescent="0.3"/>
    <row r="512" spans="1:13" ht="15" thickBot="1" x14ac:dyDescent="0.35">
      <c r="A512" s="59" t="str">
        <f>CONCATENATE("доп.соглашение №",RIGHT(A506,LEN(A506)-16)+1)</f>
        <v>доп.соглашение №85</v>
      </c>
      <c r="B512" s="60"/>
      <c r="C512" s="60"/>
      <c r="D512" s="60" t="s">
        <v>1834</v>
      </c>
      <c r="E512" s="60"/>
      <c r="F512" s="60"/>
      <c r="G512" s="61"/>
      <c r="H512" s="60"/>
      <c r="I512" s="60" t="s">
        <v>1835</v>
      </c>
      <c r="J512" s="180" t="s">
        <v>5</v>
      </c>
      <c r="K512" s="62" t="s">
        <v>2176</v>
      </c>
      <c r="L512" s="180" t="str">
        <f>IF(G512="","",IF(G513&lt;0,"возврат","доплата"))</f>
        <v/>
      </c>
      <c r="M512" s="62" t="str">
        <f>IF(G512="","",IF(G513&lt;0,"возврат + скидка","доплата + скидка"))</f>
        <v/>
      </c>
    </row>
    <row r="513" spans="1:13" ht="14.4" x14ac:dyDescent="0.3">
      <c r="A513" s="63" t="s">
        <v>1836</v>
      </c>
      <c r="B513" s="64"/>
      <c r="C513" s="65" t="str">
        <f>IF(G512="","",IF(B513=0,0,(D513/B513/12)))</f>
        <v/>
      </c>
      <c r="D513" s="66"/>
      <c r="E513" s="358" t="str">
        <f>IF(G512="","",IF(D513+D514=0,0,E516-E510))</f>
        <v/>
      </c>
      <c r="F513" s="66"/>
      <c r="G513" s="358" t="str">
        <f>IF(G512="","",ROUND(IF(D513+D514=0,0,G516-G510),2))</f>
        <v/>
      </c>
      <c r="H513" s="360" t="str">
        <f>IF(G512="","",$H$6)</f>
        <v/>
      </c>
      <c r="I513" s="65" t="str">
        <f>IF(G512="","",$B$4-G512+1)</f>
        <v/>
      </c>
      <c r="J513" s="65" t="str">
        <f>IF(G512="","",IF(I510=0,(F513*H513/($B$4-$B$3+1)*I513),(F513*H513*I510)/($B$4-$B$3+1)*I513))</f>
        <v/>
      </c>
      <c r="K513" s="65" t="str">
        <f>IF(G512="","",IF(K510+(J513-((F513*H513/($B$4-$B$3+1)*I513)*tpt!$C$32))&lt;$A$6,($A$6-K510),(J513-((F513*H513/($B$4-$B$3+1)*I513)*tpt!$C$32))))</f>
        <v/>
      </c>
      <c r="L513" s="358" t="str">
        <f>IF(G512="","",J513-J514)</f>
        <v/>
      </c>
      <c r="M513" s="358" t="str">
        <f>IF(G512="","",K513-K514)</f>
        <v/>
      </c>
    </row>
    <row r="514" spans="1:13" ht="15" thickBot="1" x14ac:dyDescent="0.35">
      <c r="A514" s="63" t="s">
        <v>1837</v>
      </c>
      <c r="B514" s="67"/>
      <c r="C514" s="56" t="str">
        <f>IF(G512="","",IF(B514=0,0,(D514/B514/12)))</f>
        <v/>
      </c>
      <c r="D514" s="57"/>
      <c r="E514" s="359"/>
      <c r="F514" s="57"/>
      <c r="G514" s="359"/>
      <c r="H514" s="361"/>
      <c r="I514" s="56" t="str">
        <f>IF(G512="","",$B$4-G512)</f>
        <v/>
      </c>
      <c r="J514" s="56" t="str">
        <f>IF(G512="","",IF(I510=0,(F514*H513/($B$4-$B$3+1)*I514),(F514*H513*I510)/($B$4-$B$3+1)*I514))</f>
        <v/>
      </c>
      <c r="K514" s="56" t="str">
        <f>IF(G512="","",IF(K510+(J514-((F514*H513/($B$4-$B$3+1)*I514)*tpt!$C$32))&lt;$A$6,($A$6-K510),(J514-((F514*H513/($B$4-$B$3+1)*I514)*tpt!$C$32))))</f>
        <v/>
      </c>
      <c r="L514" s="359"/>
      <c r="M514" s="359"/>
    </row>
    <row r="515" spans="1:13" ht="14.4" x14ac:dyDescent="0.3">
      <c r="A515" s="68"/>
      <c r="C515" s="69"/>
      <c r="D515" s="69"/>
      <c r="E515" s="69"/>
      <c r="F515" s="69"/>
      <c r="J515" s="178"/>
      <c r="K515" s="70"/>
    </row>
    <row r="516" spans="1:13" ht="15" thickBot="1" x14ac:dyDescent="0.35">
      <c r="A516" s="71" t="s">
        <v>1838</v>
      </c>
      <c r="B516" s="74" t="str">
        <f>IF(G512="","",B510+B513-B514)</f>
        <v/>
      </c>
      <c r="C516" s="56" t="str">
        <f>IF(G512="","",IF(B516=0,0,(D516/B516/12)))</f>
        <v/>
      </c>
      <c r="D516" s="56" t="str">
        <f>IF(G512="","",D510+D513-D514)</f>
        <v/>
      </c>
      <c r="E516" s="86" t="str">
        <f>IF(G512="","",$A$6*B516*120)</f>
        <v/>
      </c>
      <c r="F516" s="56" t="str">
        <f>IF(G512="","",IF(D516&lt;0,"ошибка, СС в минус",IF(F510=0,0,IF(F513+F514&lt;&gt;0,F510+F513-F514,IF(D516&lt;=F510,(F510+D513-D514),IF(D510&lt;F510,D510,F510)+D513-D514)))))</f>
        <v/>
      </c>
      <c r="G516" s="56" t="str">
        <f>IF(G512="","",IF(AND(D516&lt;G510,J510=$A$6),G510+(($A$6-J510)/($B$4-G512+(IF(D513-D514&lt;0,0,1)))*($B$4-$B$3+1)/H513),IF(J510+((IF(F513=0,D513,F513)-IF(F514=0,D514,F514))*H513/($B$4-$B$3+1)*($B$4-G512+(IF(D513-D514&lt;0,0,1))))&lt;$A$6,G510+(($A$6-J510)/($B$4-G512+(IF(D513-D514&lt;0,0,1)))*($B$4-$B$3+1)/H513),(IF(F510=0,D510,F510)+IF(F513=0,D513,F513)-IF(F514=0,D514,F514)))))</f>
        <v/>
      </c>
      <c r="H516" s="58" t="str">
        <f>IF(G512="","",$H$6)</f>
        <v/>
      </c>
      <c r="I516" s="177" t="str">
        <f>IF(G512="","",$I$6)</f>
        <v/>
      </c>
      <c r="J516" s="179" t="str">
        <f>IF(G512="","",J510+L513)</f>
        <v/>
      </c>
      <c r="K516" s="50" t="str">
        <f>IF(G512="","",K510+M513)</f>
        <v/>
      </c>
    </row>
    <row r="517" spans="1:13" ht="13.8" thickBot="1" x14ac:dyDescent="0.3"/>
    <row r="518" spans="1:13" ht="15" thickBot="1" x14ac:dyDescent="0.35">
      <c r="A518" s="59" t="str">
        <f>CONCATENATE("доп.соглашение №",RIGHT(A512,LEN(A512)-16)+1)</f>
        <v>доп.соглашение №86</v>
      </c>
      <c r="B518" s="60"/>
      <c r="C518" s="60"/>
      <c r="D518" s="60" t="s">
        <v>1834</v>
      </c>
      <c r="E518" s="60"/>
      <c r="F518" s="60"/>
      <c r="G518" s="61"/>
      <c r="H518" s="60"/>
      <c r="I518" s="60" t="s">
        <v>1835</v>
      </c>
      <c r="J518" s="180" t="s">
        <v>5</v>
      </c>
      <c r="K518" s="62" t="s">
        <v>2176</v>
      </c>
      <c r="L518" s="180" t="str">
        <f>IF(G518="","",IF(G519&lt;0,"возврат","доплата"))</f>
        <v/>
      </c>
      <c r="M518" s="62" t="str">
        <f>IF(G518="","",IF(G519&lt;0,"возврат + скидка","доплата + скидка"))</f>
        <v/>
      </c>
    </row>
    <row r="519" spans="1:13" ht="14.4" x14ac:dyDescent="0.3">
      <c r="A519" s="63" t="s">
        <v>1836</v>
      </c>
      <c r="B519" s="64"/>
      <c r="C519" s="65" t="str">
        <f>IF(G518="","",IF(B519=0,0,(D519/B519/12)))</f>
        <v/>
      </c>
      <c r="D519" s="66"/>
      <c r="E519" s="358" t="str">
        <f>IF(G518="","",IF(D519+D520=0,0,E522-E516))</f>
        <v/>
      </c>
      <c r="F519" s="66"/>
      <c r="G519" s="358" t="str">
        <f>IF(G518="","",ROUND(IF(D519+D520=0,0,G522-G516),2))</f>
        <v/>
      </c>
      <c r="H519" s="360" t="str">
        <f>IF(G518="","",$H$6)</f>
        <v/>
      </c>
      <c r="I519" s="65" t="str">
        <f>IF(G518="","",$B$4-G518+1)</f>
        <v/>
      </c>
      <c r="J519" s="65" t="str">
        <f>IF(G518="","",IF(I516=0,(F519*H519/($B$4-$B$3+1)*I519),(F519*H519*I516)/($B$4-$B$3+1)*I519))</f>
        <v/>
      </c>
      <c r="K519" s="65" t="str">
        <f>IF(G518="","",IF(K516+(J519-((F519*H519/($B$4-$B$3+1)*I519)*tpt!$C$32))&lt;$A$6,($A$6-K516),(J519-((F519*H519/($B$4-$B$3+1)*I519)*tpt!$C$32))))</f>
        <v/>
      </c>
      <c r="L519" s="358" t="str">
        <f>IF(G518="","",J519-J520)</f>
        <v/>
      </c>
      <c r="M519" s="358" t="str">
        <f>IF(G518="","",K519-K520)</f>
        <v/>
      </c>
    </row>
    <row r="520" spans="1:13" ht="15" thickBot="1" x14ac:dyDescent="0.35">
      <c r="A520" s="63" t="s">
        <v>1837</v>
      </c>
      <c r="B520" s="67"/>
      <c r="C520" s="56" t="str">
        <f>IF(G518="","",IF(B520=0,0,(D520/B520/12)))</f>
        <v/>
      </c>
      <c r="D520" s="57"/>
      <c r="E520" s="359"/>
      <c r="F520" s="57"/>
      <c r="G520" s="359"/>
      <c r="H520" s="361"/>
      <c r="I520" s="56" t="str">
        <f>IF(G518="","",$B$4-G518)</f>
        <v/>
      </c>
      <c r="J520" s="56" t="str">
        <f>IF(G518="","",IF(I516=0,(F520*H519/($B$4-$B$3+1)*I520),(F520*H519*I516)/($B$4-$B$3+1)*I520))</f>
        <v/>
      </c>
      <c r="K520" s="56" t="str">
        <f>IF(G518="","",IF(K516+(J520-((F520*H519/($B$4-$B$3+1)*I520)*tpt!$C$32))&lt;$A$6,($A$6-K516),(J520-((F520*H519/($B$4-$B$3+1)*I520)*tpt!$C$32))))</f>
        <v/>
      </c>
      <c r="L520" s="359"/>
      <c r="M520" s="359"/>
    </row>
    <row r="521" spans="1:13" ht="14.4" x14ac:dyDescent="0.3">
      <c r="A521" s="68"/>
      <c r="C521" s="69"/>
      <c r="D521" s="69"/>
      <c r="E521" s="69"/>
      <c r="F521" s="69"/>
      <c r="J521" s="178"/>
      <c r="K521" s="70"/>
    </row>
    <row r="522" spans="1:13" ht="15" thickBot="1" x14ac:dyDescent="0.35">
      <c r="A522" s="71" t="s">
        <v>1838</v>
      </c>
      <c r="B522" s="74" t="str">
        <f>IF(G518="","",B516+B519-B520)</f>
        <v/>
      </c>
      <c r="C522" s="56" t="str">
        <f>IF(G518="","",IF(B522=0,0,(D522/B522/12)))</f>
        <v/>
      </c>
      <c r="D522" s="56" t="str">
        <f>IF(G518="","",D516+D519-D520)</f>
        <v/>
      </c>
      <c r="E522" s="86" t="str">
        <f>IF(G518="","",$A$6*B522*120)</f>
        <v/>
      </c>
      <c r="F522" s="56" t="str">
        <f>IF(G518="","",IF(D522&lt;0,"ошибка, СС в минус",IF(F516=0,0,IF(F519+F520&lt;&gt;0,F516+F519-F520,IF(D522&lt;=F516,(F516+D519-D520),IF(D516&lt;F516,D516,F516)+D519-D520)))))</f>
        <v/>
      </c>
      <c r="G522" s="56" t="str">
        <f>IF(G518="","",IF(AND(D522&lt;G516,J516=$A$6),G516+(($A$6-J516)/($B$4-G518+(IF(D519-D520&lt;0,0,1)))*($B$4-$B$3+1)/H519),IF(J516+((IF(F519=0,D519,F519)-IF(F520=0,D520,F520))*H519/($B$4-$B$3+1)*($B$4-G518+(IF(D519-D520&lt;0,0,1))))&lt;$A$6,G516+(($A$6-J516)/($B$4-G518+(IF(D519-D520&lt;0,0,1)))*($B$4-$B$3+1)/H519),(IF(F516=0,D516,F516)+IF(F519=0,D519,F519)-IF(F520=0,D520,F520)))))</f>
        <v/>
      </c>
      <c r="H522" s="58" t="str">
        <f>IF(G518="","",$H$6)</f>
        <v/>
      </c>
      <c r="I522" s="177" t="str">
        <f>IF(G518="","",$I$6)</f>
        <v/>
      </c>
      <c r="J522" s="179" t="str">
        <f>IF(G518="","",J516+L519)</f>
        <v/>
      </c>
      <c r="K522" s="50" t="str">
        <f>IF(G518="","",K516+M519)</f>
        <v/>
      </c>
    </row>
    <row r="523" spans="1:13" ht="13.8" thickBot="1" x14ac:dyDescent="0.3"/>
    <row r="524" spans="1:13" ht="15" thickBot="1" x14ac:dyDescent="0.35">
      <c r="A524" s="59" t="str">
        <f>CONCATENATE("доп.соглашение №",RIGHT(A518,LEN(A518)-16)+1)</f>
        <v>доп.соглашение №87</v>
      </c>
      <c r="B524" s="60"/>
      <c r="C524" s="60"/>
      <c r="D524" s="60" t="s">
        <v>1834</v>
      </c>
      <c r="E524" s="60"/>
      <c r="F524" s="60"/>
      <c r="G524" s="61"/>
      <c r="H524" s="60"/>
      <c r="I524" s="60" t="s">
        <v>1835</v>
      </c>
      <c r="J524" s="180" t="s">
        <v>5</v>
      </c>
      <c r="K524" s="62" t="s">
        <v>2176</v>
      </c>
      <c r="L524" s="180" t="str">
        <f>IF(G524="","",IF(G525&lt;0,"возврат","доплата"))</f>
        <v/>
      </c>
      <c r="M524" s="62" t="str">
        <f>IF(G524="","",IF(G525&lt;0,"возврат + скидка","доплата + скидка"))</f>
        <v/>
      </c>
    </row>
    <row r="525" spans="1:13" ht="14.4" x14ac:dyDescent="0.3">
      <c r="A525" s="63" t="s">
        <v>1836</v>
      </c>
      <c r="B525" s="64"/>
      <c r="C525" s="65" t="str">
        <f>IF(G524="","",IF(B525=0,0,(D525/B525/12)))</f>
        <v/>
      </c>
      <c r="D525" s="66"/>
      <c r="E525" s="358" t="str">
        <f>IF(G524="","",IF(D525+D526=0,0,E528-E522))</f>
        <v/>
      </c>
      <c r="F525" s="66"/>
      <c r="G525" s="358" t="str">
        <f>IF(G524="","",ROUND(IF(D525+D526=0,0,G528-G522),2))</f>
        <v/>
      </c>
      <c r="H525" s="360" t="str">
        <f>IF(G524="","",$H$6)</f>
        <v/>
      </c>
      <c r="I525" s="65" t="str">
        <f>IF(G524="","",$B$4-G524+1)</f>
        <v/>
      </c>
      <c r="J525" s="65" t="str">
        <f>IF(G524="","",IF(I522=0,(F525*H525/($B$4-$B$3+1)*I525),(F525*H525*I522)/($B$4-$B$3+1)*I525))</f>
        <v/>
      </c>
      <c r="K525" s="65" t="str">
        <f>IF(G524="","",IF(K522+(J525-((F525*H525/($B$4-$B$3+1)*I525)*tpt!$C$32))&lt;$A$6,($A$6-K522),(J525-((F525*H525/($B$4-$B$3+1)*I525)*tpt!$C$32))))</f>
        <v/>
      </c>
      <c r="L525" s="358" t="str">
        <f>IF(G524="","",J525-J526)</f>
        <v/>
      </c>
      <c r="M525" s="358" t="str">
        <f>IF(G524="","",K525-K526)</f>
        <v/>
      </c>
    </row>
    <row r="526" spans="1:13" ht="15" thickBot="1" x14ac:dyDescent="0.35">
      <c r="A526" s="63" t="s">
        <v>1837</v>
      </c>
      <c r="B526" s="67"/>
      <c r="C526" s="56" t="str">
        <f>IF(G524="","",IF(B526=0,0,(D526/B526/12)))</f>
        <v/>
      </c>
      <c r="D526" s="57"/>
      <c r="E526" s="359"/>
      <c r="F526" s="57"/>
      <c r="G526" s="359"/>
      <c r="H526" s="361"/>
      <c r="I526" s="56" t="str">
        <f>IF(G524="","",$B$4-G524)</f>
        <v/>
      </c>
      <c r="J526" s="56" t="str">
        <f>IF(G524="","",IF(I522=0,(F526*H525/($B$4-$B$3+1)*I526),(F526*H525*I522)/($B$4-$B$3+1)*I526))</f>
        <v/>
      </c>
      <c r="K526" s="56" t="str">
        <f>IF(G524="","",IF(K522+(J526-((F526*H525/($B$4-$B$3+1)*I526)*tpt!$C$32))&lt;$A$6,($A$6-K522),(J526-((F526*H525/($B$4-$B$3+1)*I526)*tpt!$C$32))))</f>
        <v/>
      </c>
      <c r="L526" s="359"/>
      <c r="M526" s="359"/>
    </row>
    <row r="527" spans="1:13" ht="14.4" x14ac:dyDescent="0.3">
      <c r="A527" s="68"/>
      <c r="C527" s="69"/>
      <c r="D527" s="69"/>
      <c r="E527" s="69"/>
      <c r="F527" s="69"/>
      <c r="J527" s="178"/>
      <c r="K527" s="70"/>
    </row>
    <row r="528" spans="1:13" ht="15" thickBot="1" x14ac:dyDescent="0.35">
      <c r="A528" s="71" t="s">
        <v>1838</v>
      </c>
      <c r="B528" s="74" t="str">
        <f>IF(G524="","",B522+B525-B526)</f>
        <v/>
      </c>
      <c r="C528" s="56" t="str">
        <f>IF(G524="","",IF(B528=0,0,(D528/B528/12)))</f>
        <v/>
      </c>
      <c r="D528" s="56" t="str">
        <f>IF(G524="","",D522+D525-D526)</f>
        <v/>
      </c>
      <c r="E528" s="86" t="str">
        <f>IF(G524="","",$A$6*B528*120)</f>
        <v/>
      </c>
      <c r="F528" s="56" t="str">
        <f>IF(G524="","",IF(D528&lt;0,"ошибка, СС в минус",IF(F522=0,0,IF(F525+F526&lt;&gt;0,F522+F525-F526,IF(D528&lt;=F522,(F522+D525-D526),IF(D522&lt;F522,D522,F522)+D525-D526)))))</f>
        <v/>
      </c>
      <c r="G528" s="56" t="str">
        <f>IF(G524="","",IF(AND(D528&lt;G522,J522=$A$6),G522+(($A$6-J522)/($B$4-G524+(IF(D525-D526&lt;0,0,1)))*($B$4-$B$3+1)/H525),IF(J522+((IF(F525=0,D525,F525)-IF(F526=0,D526,F526))*H525/($B$4-$B$3+1)*($B$4-G524+(IF(D525-D526&lt;0,0,1))))&lt;$A$6,G522+(($A$6-J522)/($B$4-G524+(IF(D525-D526&lt;0,0,1)))*($B$4-$B$3+1)/H525),(IF(F522=0,D522,F522)+IF(F525=0,D525,F525)-IF(F526=0,D526,F526)))))</f>
        <v/>
      </c>
      <c r="H528" s="58" t="str">
        <f>IF(G524="","",$H$6)</f>
        <v/>
      </c>
      <c r="I528" s="177" t="str">
        <f>IF(G524="","",$I$6)</f>
        <v/>
      </c>
      <c r="J528" s="179" t="str">
        <f>IF(G524="","",J522+L525)</f>
        <v/>
      </c>
      <c r="K528" s="50" t="str">
        <f>IF(G524="","",K522+M525)</f>
        <v/>
      </c>
    </row>
    <row r="529" spans="1:13" ht="13.8" thickBot="1" x14ac:dyDescent="0.3"/>
    <row r="530" spans="1:13" ht="15" thickBot="1" x14ac:dyDescent="0.35">
      <c r="A530" s="59" t="str">
        <f>CONCATENATE("доп.соглашение №",RIGHT(A524,LEN(A524)-16)+1)</f>
        <v>доп.соглашение №88</v>
      </c>
      <c r="B530" s="60"/>
      <c r="C530" s="60"/>
      <c r="D530" s="60" t="s">
        <v>1834</v>
      </c>
      <c r="E530" s="60"/>
      <c r="F530" s="60"/>
      <c r="G530" s="61"/>
      <c r="H530" s="60"/>
      <c r="I530" s="60" t="s">
        <v>1835</v>
      </c>
      <c r="J530" s="180" t="s">
        <v>5</v>
      </c>
      <c r="K530" s="62" t="s">
        <v>2176</v>
      </c>
      <c r="L530" s="180" t="str">
        <f>IF(G530="","",IF(G531&lt;0,"возврат","доплата"))</f>
        <v/>
      </c>
      <c r="M530" s="62" t="str">
        <f>IF(G530="","",IF(G531&lt;0,"возврат + скидка","доплата + скидка"))</f>
        <v/>
      </c>
    </row>
    <row r="531" spans="1:13" ht="14.4" x14ac:dyDescent="0.3">
      <c r="A531" s="63" t="s">
        <v>1836</v>
      </c>
      <c r="B531" s="64"/>
      <c r="C531" s="65" t="str">
        <f>IF(G530="","",IF(B531=0,0,(D531/B531/12)))</f>
        <v/>
      </c>
      <c r="D531" s="66"/>
      <c r="E531" s="358" t="str">
        <f>IF(G530="","",IF(D531+D532=0,0,E534-E528))</f>
        <v/>
      </c>
      <c r="F531" s="66"/>
      <c r="G531" s="358" t="str">
        <f>IF(G530="","",ROUND(IF(D531+D532=0,0,G534-G528),2))</f>
        <v/>
      </c>
      <c r="H531" s="360" t="str">
        <f>IF(G530="","",$H$6)</f>
        <v/>
      </c>
      <c r="I531" s="65" t="str">
        <f>IF(G530="","",$B$4-G530+1)</f>
        <v/>
      </c>
      <c r="J531" s="65" t="str">
        <f>IF(G530="","",IF(I528=0,(F531*H531/($B$4-$B$3+1)*I531),(F531*H531*I528)/($B$4-$B$3+1)*I531))</f>
        <v/>
      </c>
      <c r="K531" s="65" t="str">
        <f>IF(G530="","",IF(K528+(J531-((F531*H531/($B$4-$B$3+1)*I531)*tpt!$C$32))&lt;$A$6,($A$6-K528),(J531-((F531*H531/($B$4-$B$3+1)*I531)*tpt!$C$32))))</f>
        <v/>
      </c>
      <c r="L531" s="358" t="str">
        <f>IF(G530="","",J531-J532)</f>
        <v/>
      </c>
      <c r="M531" s="358" t="str">
        <f>IF(G530="","",K531-K532)</f>
        <v/>
      </c>
    </row>
    <row r="532" spans="1:13" ht="15" thickBot="1" x14ac:dyDescent="0.35">
      <c r="A532" s="63" t="s">
        <v>1837</v>
      </c>
      <c r="B532" s="67"/>
      <c r="C532" s="56" t="str">
        <f>IF(G530="","",IF(B532=0,0,(D532/B532/12)))</f>
        <v/>
      </c>
      <c r="D532" s="57"/>
      <c r="E532" s="359"/>
      <c r="F532" s="57"/>
      <c r="G532" s="359"/>
      <c r="H532" s="361"/>
      <c r="I532" s="56" t="str">
        <f>IF(G530="","",$B$4-G530)</f>
        <v/>
      </c>
      <c r="J532" s="56" t="str">
        <f>IF(G530="","",IF(I528=0,(F532*H531/($B$4-$B$3+1)*I532),(F532*H531*I528)/($B$4-$B$3+1)*I532))</f>
        <v/>
      </c>
      <c r="K532" s="56" t="str">
        <f>IF(G530="","",IF(K528+(J532-((F532*H531/($B$4-$B$3+1)*I532)*tpt!$C$32))&lt;$A$6,($A$6-K528),(J532-((F532*H531/($B$4-$B$3+1)*I532)*tpt!$C$32))))</f>
        <v/>
      </c>
      <c r="L532" s="359"/>
      <c r="M532" s="359"/>
    </row>
    <row r="533" spans="1:13" ht="14.4" x14ac:dyDescent="0.3">
      <c r="A533" s="68"/>
      <c r="C533" s="69"/>
      <c r="D533" s="69"/>
      <c r="E533" s="69"/>
      <c r="F533" s="69"/>
      <c r="J533" s="178"/>
      <c r="K533" s="70"/>
    </row>
    <row r="534" spans="1:13" ht="15" thickBot="1" x14ac:dyDescent="0.35">
      <c r="A534" s="71" t="s">
        <v>1838</v>
      </c>
      <c r="B534" s="74" t="str">
        <f>IF(G530="","",B528+B531-B532)</f>
        <v/>
      </c>
      <c r="C534" s="56" t="str">
        <f>IF(G530="","",IF(B534=0,0,(D534/B534/12)))</f>
        <v/>
      </c>
      <c r="D534" s="56" t="str">
        <f>IF(G530="","",D528+D531-D532)</f>
        <v/>
      </c>
      <c r="E534" s="86" t="str">
        <f>IF(G530="","",$A$6*B534*120)</f>
        <v/>
      </c>
      <c r="F534" s="56" t="str">
        <f>IF(G530="","",IF(D534&lt;0,"ошибка, СС в минус",IF(F528=0,0,IF(F531+F532&lt;&gt;0,F528+F531-F532,IF(D534&lt;=F528,(F528+D531-D532),IF(D528&lt;F528,D528,F528)+D531-D532)))))</f>
        <v/>
      </c>
      <c r="G534" s="56" t="str">
        <f>IF(G530="","",IF(AND(D534&lt;G528,J528=$A$6),G528+(($A$6-J528)/($B$4-G530+(IF(D531-D532&lt;0,0,1)))*($B$4-$B$3+1)/H531),IF(J528+((IF(F531=0,D531,F531)-IF(F532=0,D532,F532))*H531/($B$4-$B$3+1)*($B$4-G530+(IF(D531-D532&lt;0,0,1))))&lt;$A$6,G528+(($A$6-J528)/($B$4-G530+(IF(D531-D532&lt;0,0,1)))*($B$4-$B$3+1)/H531),(IF(F528=0,D528,F528)+IF(F531=0,D531,F531)-IF(F532=0,D532,F532)))))</f>
        <v/>
      </c>
      <c r="H534" s="58" t="str">
        <f>IF(G530="","",$H$6)</f>
        <v/>
      </c>
      <c r="I534" s="177" t="str">
        <f>IF(G530="","",$I$6)</f>
        <v/>
      </c>
      <c r="J534" s="179" t="str">
        <f>IF(G530="","",J528+L531)</f>
        <v/>
      </c>
      <c r="K534" s="50" t="str">
        <f>IF(G530="","",K528+M531)</f>
        <v/>
      </c>
    </row>
    <row r="535" spans="1:13" ht="13.8" thickBot="1" x14ac:dyDescent="0.3"/>
    <row r="536" spans="1:13" ht="15" thickBot="1" x14ac:dyDescent="0.35">
      <c r="A536" s="59" t="str">
        <f>CONCATENATE("доп.соглашение №",RIGHT(A530,LEN(A530)-16)+1)</f>
        <v>доп.соглашение №89</v>
      </c>
      <c r="B536" s="60"/>
      <c r="C536" s="60"/>
      <c r="D536" s="60" t="s">
        <v>1834</v>
      </c>
      <c r="E536" s="60"/>
      <c r="F536" s="60"/>
      <c r="G536" s="61"/>
      <c r="H536" s="60"/>
      <c r="I536" s="60" t="s">
        <v>1835</v>
      </c>
      <c r="J536" s="180" t="s">
        <v>5</v>
      </c>
      <c r="K536" s="62" t="s">
        <v>2176</v>
      </c>
      <c r="L536" s="180" t="str">
        <f>IF(G536="","",IF(G537&lt;0,"возврат","доплата"))</f>
        <v/>
      </c>
      <c r="M536" s="62" t="str">
        <f>IF(G536="","",IF(G537&lt;0,"возврат + скидка","доплата + скидка"))</f>
        <v/>
      </c>
    </row>
    <row r="537" spans="1:13" ht="14.4" x14ac:dyDescent="0.3">
      <c r="A537" s="63" t="s">
        <v>1836</v>
      </c>
      <c r="B537" s="64"/>
      <c r="C537" s="65" t="str">
        <f>IF(G536="","",IF(B537=0,0,(D537/B537/12)))</f>
        <v/>
      </c>
      <c r="D537" s="66"/>
      <c r="E537" s="358" t="str">
        <f>IF(G536="","",IF(D537+D538=0,0,E540-E534))</f>
        <v/>
      </c>
      <c r="F537" s="66"/>
      <c r="G537" s="358" t="str">
        <f>IF(G536="","",ROUND(IF(D537+D538=0,0,G540-G534),2))</f>
        <v/>
      </c>
      <c r="H537" s="360" t="str">
        <f>IF(G536="","",$H$6)</f>
        <v/>
      </c>
      <c r="I537" s="65" t="str">
        <f>IF(G536="","",$B$4-G536+1)</f>
        <v/>
      </c>
      <c r="J537" s="65" t="str">
        <f>IF(G536="","",IF(I534=0,(F537*H537/($B$4-$B$3+1)*I537),(F537*H537*I534)/($B$4-$B$3+1)*I537))</f>
        <v/>
      </c>
      <c r="K537" s="65" t="str">
        <f>IF(G536="","",IF(K534+(J537-((F537*H537/($B$4-$B$3+1)*I537)*tpt!$C$32))&lt;$A$6,($A$6-K534),(J537-((F537*H537/($B$4-$B$3+1)*I537)*tpt!$C$32))))</f>
        <v/>
      </c>
      <c r="L537" s="358" t="str">
        <f>IF(G536="","",J537-J538)</f>
        <v/>
      </c>
      <c r="M537" s="358" t="str">
        <f>IF(G536="","",K537-K538)</f>
        <v/>
      </c>
    </row>
    <row r="538" spans="1:13" ht="15" thickBot="1" x14ac:dyDescent="0.35">
      <c r="A538" s="63" t="s">
        <v>1837</v>
      </c>
      <c r="B538" s="67"/>
      <c r="C538" s="56" t="str">
        <f>IF(G536="","",IF(B538=0,0,(D538/B538/12)))</f>
        <v/>
      </c>
      <c r="D538" s="57"/>
      <c r="E538" s="359"/>
      <c r="F538" s="57"/>
      <c r="G538" s="359"/>
      <c r="H538" s="361"/>
      <c r="I538" s="56" t="str">
        <f>IF(G536="","",$B$4-G536)</f>
        <v/>
      </c>
      <c r="J538" s="56" t="str">
        <f>IF(G536="","",IF(I534=0,(F538*H537/($B$4-$B$3+1)*I538),(F538*H537*I534)/($B$4-$B$3+1)*I538))</f>
        <v/>
      </c>
      <c r="K538" s="56" t="str">
        <f>IF(G536="","",IF(K534+(J538-((F538*H537/($B$4-$B$3+1)*I538)*tpt!$C$32))&lt;$A$6,($A$6-K534),(J538-((F538*H537/($B$4-$B$3+1)*I538)*tpt!$C$32))))</f>
        <v/>
      </c>
      <c r="L538" s="359"/>
      <c r="M538" s="359"/>
    </row>
    <row r="539" spans="1:13" ht="14.4" x14ac:dyDescent="0.3">
      <c r="A539" s="68"/>
      <c r="C539" s="69"/>
      <c r="D539" s="69"/>
      <c r="E539" s="69"/>
      <c r="F539" s="69"/>
      <c r="J539" s="178"/>
      <c r="K539" s="70"/>
    </row>
    <row r="540" spans="1:13" ht="15" thickBot="1" x14ac:dyDescent="0.35">
      <c r="A540" s="71" t="s">
        <v>1838</v>
      </c>
      <c r="B540" s="74" t="str">
        <f>IF(G536="","",B534+B537-B538)</f>
        <v/>
      </c>
      <c r="C540" s="56" t="str">
        <f>IF(G536="","",IF(B540=0,0,(D540/B540/12)))</f>
        <v/>
      </c>
      <c r="D540" s="56" t="str">
        <f>IF(G536="","",D534+D537-D538)</f>
        <v/>
      </c>
      <c r="E540" s="86" t="str">
        <f>IF(G536="","",$A$6*B540*120)</f>
        <v/>
      </c>
      <c r="F540" s="56" t="str">
        <f>IF(G536="","",IF(D540&lt;0,"ошибка, СС в минус",IF(F534=0,0,IF(F537+F538&lt;&gt;0,F534+F537-F538,IF(D540&lt;=F534,(F534+D537-D538),IF(D534&lt;F534,D534,F534)+D537-D538)))))</f>
        <v/>
      </c>
      <c r="G540" s="56" t="str">
        <f>IF(G536="","",IF(AND(D540&lt;G534,J534=$A$6),G534+(($A$6-J534)/($B$4-G536+(IF(D537-D538&lt;0,0,1)))*($B$4-$B$3+1)/H537),IF(J534+((IF(F537=0,D537,F537)-IF(F538=0,D538,F538))*H537/($B$4-$B$3+1)*($B$4-G536+(IF(D537-D538&lt;0,0,1))))&lt;$A$6,G534+(($A$6-J534)/($B$4-G536+(IF(D537-D538&lt;0,0,1)))*($B$4-$B$3+1)/H537),(IF(F534=0,D534,F534)+IF(F537=0,D537,F537)-IF(F538=0,D538,F538)))))</f>
        <v/>
      </c>
      <c r="H540" s="58" t="str">
        <f>IF(G536="","",$H$6)</f>
        <v/>
      </c>
      <c r="I540" s="177" t="str">
        <f>IF(G536="","",$I$6)</f>
        <v/>
      </c>
      <c r="J540" s="179" t="str">
        <f>IF(G536="","",J534+L537)</f>
        <v/>
      </c>
      <c r="K540" s="50" t="str">
        <f>IF(G536="","",K534+M537)</f>
        <v/>
      </c>
    </row>
    <row r="541" spans="1:13" ht="13.8" thickBot="1" x14ac:dyDescent="0.3"/>
    <row r="542" spans="1:13" ht="15" thickBot="1" x14ac:dyDescent="0.35">
      <c r="A542" s="59" t="str">
        <f>CONCATENATE("доп.соглашение №",RIGHT(A536,LEN(A536)-16)+1)</f>
        <v>доп.соглашение №90</v>
      </c>
      <c r="B542" s="60"/>
      <c r="C542" s="60"/>
      <c r="D542" s="60" t="s">
        <v>1834</v>
      </c>
      <c r="E542" s="60"/>
      <c r="F542" s="60"/>
      <c r="G542" s="61"/>
      <c r="H542" s="60"/>
      <c r="I542" s="60" t="s">
        <v>1835</v>
      </c>
      <c r="J542" s="180" t="s">
        <v>5</v>
      </c>
      <c r="K542" s="62" t="s">
        <v>2176</v>
      </c>
      <c r="L542" s="180" t="str">
        <f>IF(G542="","",IF(G543&lt;0,"возврат","доплата"))</f>
        <v/>
      </c>
      <c r="M542" s="62" t="str">
        <f>IF(G542="","",IF(G543&lt;0,"возврат + скидка","доплата + скидка"))</f>
        <v/>
      </c>
    </row>
    <row r="543" spans="1:13" ht="14.4" x14ac:dyDescent="0.3">
      <c r="A543" s="63" t="s">
        <v>1836</v>
      </c>
      <c r="B543" s="64"/>
      <c r="C543" s="65" t="str">
        <f>IF(G542="","",IF(B543=0,0,(D543/B543/12)))</f>
        <v/>
      </c>
      <c r="D543" s="66"/>
      <c r="E543" s="358" t="str">
        <f>IF(G542="","",IF(D543+D544=0,0,E546-E540))</f>
        <v/>
      </c>
      <c r="F543" s="66"/>
      <c r="G543" s="358" t="str">
        <f>IF(G542="","",ROUND(IF(D543+D544=0,0,G546-G540),2))</f>
        <v/>
      </c>
      <c r="H543" s="360" t="str">
        <f>IF(G542="","",$H$6)</f>
        <v/>
      </c>
      <c r="I543" s="65" t="str">
        <f>IF(G542="","",$B$4-G542+1)</f>
        <v/>
      </c>
      <c r="J543" s="65" t="str">
        <f>IF(G542="","",IF(I540=0,(F543*H543/($B$4-$B$3+1)*I543),(F543*H543*I540)/($B$4-$B$3+1)*I543))</f>
        <v/>
      </c>
      <c r="K543" s="65" t="str">
        <f>IF(G542="","",IF(K540+(J543-((F543*H543/($B$4-$B$3+1)*I543)*tpt!$C$32))&lt;$A$6,($A$6-K540),(J543-((F543*H543/($B$4-$B$3+1)*I543)*tpt!$C$32))))</f>
        <v/>
      </c>
      <c r="L543" s="358" t="str">
        <f>IF(G542="","",J543-J544)</f>
        <v/>
      </c>
      <c r="M543" s="358" t="str">
        <f>IF(G542="","",K543-K544)</f>
        <v/>
      </c>
    </row>
    <row r="544" spans="1:13" ht="15" thickBot="1" x14ac:dyDescent="0.35">
      <c r="A544" s="63" t="s">
        <v>1837</v>
      </c>
      <c r="B544" s="67"/>
      <c r="C544" s="56" t="str">
        <f>IF(G542="","",IF(B544=0,0,(D544/B544/12)))</f>
        <v/>
      </c>
      <c r="D544" s="57"/>
      <c r="E544" s="359"/>
      <c r="F544" s="57"/>
      <c r="G544" s="359"/>
      <c r="H544" s="361"/>
      <c r="I544" s="56" t="str">
        <f>IF(G542="","",$B$4-G542)</f>
        <v/>
      </c>
      <c r="J544" s="56" t="str">
        <f>IF(G542="","",IF(I540=0,(F544*H543/($B$4-$B$3+1)*I544),(F544*H543*I540)/($B$4-$B$3+1)*I544))</f>
        <v/>
      </c>
      <c r="K544" s="56" t="str">
        <f>IF(G542="","",IF(K540+(J544-((F544*H543/($B$4-$B$3+1)*I544)*tpt!$C$32))&lt;$A$6,($A$6-K540),(J544-((F544*H543/($B$4-$B$3+1)*I544)*tpt!$C$32))))</f>
        <v/>
      </c>
      <c r="L544" s="359"/>
      <c r="M544" s="359"/>
    </row>
    <row r="545" spans="1:13" ht="14.4" x14ac:dyDescent="0.3">
      <c r="A545" s="68"/>
      <c r="C545" s="69"/>
      <c r="D545" s="69"/>
      <c r="E545" s="69"/>
      <c r="F545" s="69"/>
      <c r="J545" s="178"/>
      <c r="K545" s="70"/>
    </row>
    <row r="546" spans="1:13" ht="15" thickBot="1" x14ac:dyDescent="0.35">
      <c r="A546" s="71" t="s">
        <v>1838</v>
      </c>
      <c r="B546" s="74" t="str">
        <f>IF(G542="","",B540+B543-B544)</f>
        <v/>
      </c>
      <c r="C546" s="56" t="str">
        <f>IF(G542="","",IF(B546=0,0,(D546/B546/12)))</f>
        <v/>
      </c>
      <c r="D546" s="56" t="str">
        <f>IF(G542="","",D540+D543-D544)</f>
        <v/>
      </c>
      <c r="E546" s="86" t="str">
        <f>IF(G542="","",$A$6*B546*120)</f>
        <v/>
      </c>
      <c r="F546" s="56" t="str">
        <f>IF(G542="","",IF(D546&lt;0,"ошибка, СС в минус",IF(F540=0,0,IF(F543+F544&lt;&gt;0,F540+F543-F544,IF(D546&lt;=F540,(F540+D543-D544),IF(D540&lt;F540,D540,F540)+D543-D544)))))</f>
        <v/>
      </c>
      <c r="G546" s="56" t="str">
        <f>IF(G542="","",IF(AND(D546&lt;G540,J540=$A$6),G540+(($A$6-J540)/($B$4-G542+(IF(D543-D544&lt;0,0,1)))*($B$4-$B$3+1)/H543),IF(J540+((IF(F543=0,D543,F543)-IF(F544=0,D544,F544))*H543/($B$4-$B$3+1)*($B$4-G542+(IF(D543-D544&lt;0,0,1))))&lt;$A$6,G540+(($A$6-J540)/($B$4-G542+(IF(D543-D544&lt;0,0,1)))*($B$4-$B$3+1)/H543),(IF(F540=0,D540,F540)+IF(F543=0,D543,F543)-IF(F544=0,D544,F544)))))</f>
        <v/>
      </c>
      <c r="H546" s="58" t="str">
        <f>IF(G542="","",$H$6)</f>
        <v/>
      </c>
      <c r="I546" s="177" t="str">
        <f>IF(G542="","",$I$6)</f>
        <v/>
      </c>
      <c r="J546" s="179" t="str">
        <f>IF(G542="","",J540+L543)</f>
        <v/>
      </c>
      <c r="K546" s="50" t="str">
        <f>IF(G542="","",K540+M543)</f>
        <v/>
      </c>
    </row>
    <row r="547" spans="1:13" ht="13.8" thickBot="1" x14ac:dyDescent="0.3"/>
    <row r="548" spans="1:13" ht="15" thickBot="1" x14ac:dyDescent="0.35">
      <c r="A548" s="59" t="str">
        <f>CONCATENATE("доп.соглашение №",RIGHT(A542,LEN(A542)-16)+1)</f>
        <v>доп.соглашение №91</v>
      </c>
      <c r="B548" s="60"/>
      <c r="C548" s="60"/>
      <c r="D548" s="60" t="s">
        <v>1834</v>
      </c>
      <c r="E548" s="60"/>
      <c r="F548" s="60"/>
      <c r="G548" s="61"/>
      <c r="H548" s="60"/>
      <c r="I548" s="60" t="s">
        <v>1835</v>
      </c>
      <c r="J548" s="180" t="s">
        <v>5</v>
      </c>
      <c r="K548" s="62" t="s">
        <v>2176</v>
      </c>
      <c r="L548" s="180" t="str">
        <f>IF(G548="","",IF(G549&lt;0,"возврат","доплата"))</f>
        <v/>
      </c>
      <c r="M548" s="62" t="str">
        <f>IF(G548="","",IF(G549&lt;0,"возврат + скидка","доплата + скидка"))</f>
        <v/>
      </c>
    </row>
    <row r="549" spans="1:13" ht="14.4" x14ac:dyDescent="0.3">
      <c r="A549" s="63" t="s">
        <v>1836</v>
      </c>
      <c r="B549" s="64"/>
      <c r="C549" s="65" t="str">
        <f>IF(G548="","",IF(B549=0,0,(D549/B549/12)))</f>
        <v/>
      </c>
      <c r="D549" s="66"/>
      <c r="E549" s="358" t="str">
        <f>IF(G548="","",IF(D549+D550=0,0,E552-E546))</f>
        <v/>
      </c>
      <c r="F549" s="66"/>
      <c r="G549" s="358" t="str">
        <f>IF(G548="","",ROUND(IF(D549+D550=0,0,G552-G546),2))</f>
        <v/>
      </c>
      <c r="H549" s="360" t="str">
        <f>IF(G548="","",$H$6)</f>
        <v/>
      </c>
      <c r="I549" s="65" t="str">
        <f>IF(G548="","",$B$4-G548+1)</f>
        <v/>
      </c>
      <c r="J549" s="65" t="str">
        <f>IF(G548="","",IF(I546=0,(F549*H549/($B$4-$B$3+1)*I549),(F549*H549*I546)/($B$4-$B$3+1)*I549))</f>
        <v/>
      </c>
      <c r="K549" s="65" t="str">
        <f>IF(G548="","",IF(K546+(J549-((F549*H549/($B$4-$B$3+1)*I549)*tpt!$C$32))&lt;$A$6,($A$6-K546),(J549-((F549*H549/($B$4-$B$3+1)*I549)*tpt!$C$32))))</f>
        <v/>
      </c>
      <c r="L549" s="358" t="str">
        <f>IF(G548="","",J549-J550)</f>
        <v/>
      </c>
      <c r="M549" s="358" t="str">
        <f>IF(G548="","",K549-K550)</f>
        <v/>
      </c>
    </row>
    <row r="550" spans="1:13" ht="15" thickBot="1" x14ac:dyDescent="0.35">
      <c r="A550" s="63" t="s">
        <v>1837</v>
      </c>
      <c r="B550" s="67"/>
      <c r="C550" s="56" t="str">
        <f>IF(G548="","",IF(B550=0,0,(D550/B550/12)))</f>
        <v/>
      </c>
      <c r="D550" s="57"/>
      <c r="E550" s="359"/>
      <c r="F550" s="57"/>
      <c r="G550" s="359"/>
      <c r="H550" s="361"/>
      <c r="I550" s="56" t="str">
        <f>IF(G548="","",$B$4-G548)</f>
        <v/>
      </c>
      <c r="J550" s="56" t="str">
        <f>IF(G548="","",IF(I546=0,(F550*H549/($B$4-$B$3+1)*I550),(F550*H549*I546)/($B$4-$B$3+1)*I550))</f>
        <v/>
      </c>
      <c r="K550" s="56" t="str">
        <f>IF(G548="","",IF(K546+(J550-((F550*H549/($B$4-$B$3+1)*I550)*tpt!$C$32))&lt;$A$6,($A$6-K546),(J550-((F550*H549/($B$4-$B$3+1)*I550)*tpt!$C$32))))</f>
        <v/>
      </c>
      <c r="L550" s="359"/>
      <c r="M550" s="359"/>
    </row>
    <row r="551" spans="1:13" ht="14.4" x14ac:dyDescent="0.3">
      <c r="A551" s="68"/>
      <c r="C551" s="69"/>
      <c r="D551" s="69"/>
      <c r="E551" s="69"/>
      <c r="F551" s="69"/>
      <c r="J551" s="178"/>
      <c r="K551" s="70"/>
    </row>
    <row r="552" spans="1:13" ht="15" thickBot="1" x14ac:dyDescent="0.35">
      <c r="A552" s="71" t="s">
        <v>1838</v>
      </c>
      <c r="B552" s="74" t="str">
        <f>IF(G548="","",B546+B549-B550)</f>
        <v/>
      </c>
      <c r="C552" s="56" t="str">
        <f>IF(G548="","",IF(B552=0,0,(D552/B552/12)))</f>
        <v/>
      </c>
      <c r="D552" s="56" t="str">
        <f>IF(G548="","",D546+D549-D550)</f>
        <v/>
      </c>
      <c r="E552" s="86" t="str">
        <f>IF(G548="","",$A$6*B552*120)</f>
        <v/>
      </c>
      <c r="F552" s="56" t="str">
        <f>IF(G548="","",IF(D552&lt;0,"ошибка, СС в минус",IF(F546=0,0,IF(F549+F550&lt;&gt;0,F546+F549-F550,IF(D552&lt;=F546,(F546+D549-D550),IF(D546&lt;F546,D546,F546)+D549-D550)))))</f>
        <v/>
      </c>
      <c r="G552" s="56" t="str">
        <f>IF(G548="","",IF(AND(D552&lt;G546,J546=$A$6),G546+(($A$6-J546)/($B$4-G548+(IF(D549-D550&lt;0,0,1)))*($B$4-$B$3+1)/H549),IF(J546+((IF(F549=0,D549,F549)-IF(F550=0,D550,F550))*H549/($B$4-$B$3+1)*($B$4-G548+(IF(D549-D550&lt;0,0,1))))&lt;$A$6,G546+(($A$6-J546)/($B$4-G548+(IF(D549-D550&lt;0,0,1)))*($B$4-$B$3+1)/H549),(IF(F546=0,D546,F546)+IF(F549=0,D549,F549)-IF(F550=0,D550,F550)))))</f>
        <v/>
      </c>
      <c r="H552" s="58" t="str">
        <f>IF(G548="","",$H$6)</f>
        <v/>
      </c>
      <c r="I552" s="177" t="str">
        <f>IF(G548="","",$I$6)</f>
        <v/>
      </c>
      <c r="J552" s="179" t="str">
        <f>IF(G548="","",J546+L549)</f>
        <v/>
      </c>
      <c r="K552" s="50" t="str">
        <f>IF(G548="","",K546+M549)</f>
        <v/>
      </c>
    </row>
    <row r="553" spans="1:13" ht="13.8" thickBot="1" x14ac:dyDescent="0.3"/>
    <row r="554" spans="1:13" ht="15" thickBot="1" x14ac:dyDescent="0.35">
      <c r="A554" s="59" t="str">
        <f>CONCATENATE("доп.соглашение №",RIGHT(A548,LEN(A548)-16)+1)</f>
        <v>доп.соглашение №92</v>
      </c>
      <c r="B554" s="60"/>
      <c r="C554" s="60"/>
      <c r="D554" s="60" t="s">
        <v>1834</v>
      </c>
      <c r="E554" s="60"/>
      <c r="F554" s="60"/>
      <c r="G554" s="61"/>
      <c r="H554" s="60"/>
      <c r="I554" s="60" t="s">
        <v>1835</v>
      </c>
      <c r="J554" s="180" t="s">
        <v>5</v>
      </c>
      <c r="K554" s="62" t="s">
        <v>2176</v>
      </c>
      <c r="L554" s="180" t="str">
        <f>IF(G554="","",IF(G555&lt;0,"возврат","доплата"))</f>
        <v/>
      </c>
      <c r="M554" s="62" t="str">
        <f>IF(G554="","",IF(G555&lt;0,"возврат + скидка","доплата + скидка"))</f>
        <v/>
      </c>
    </row>
    <row r="555" spans="1:13" ht="14.4" x14ac:dyDescent="0.3">
      <c r="A555" s="63" t="s">
        <v>1836</v>
      </c>
      <c r="B555" s="64"/>
      <c r="C555" s="65" t="str">
        <f>IF(G554="","",IF(B555=0,0,(D555/B555/12)))</f>
        <v/>
      </c>
      <c r="D555" s="66"/>
      <c r="E555" s="358" t="str">
        <f>IF(G554="","",IF(D555+D556=0,0,E558-E552))</f>
        <v/>
      </c>
      <c r="F555" s="66"/>
      <c r="G555" s="358" t="str">
        <f>IF(G554="","",ROUND(IF(D555+D556=0,0,G558-G552),2))</f>
        <v/>
      </c>
      <c r="H555" s="360" t="str">
        <f>IF(G554="","",$H$6)</f>
        <v/>
      </c>
      <c r="I555" s="65" t="str">
        <f>IF(G554="","",$B$4-G554+1)</f>
        <v/>
      </c>
      <c r="J555" s="65" t="str">
        <f>IF(G554="","",IF(I552=0,(F555*H555/($B$4-$B$3+1)*I555),(F555*H555*I552)/($B$4-$B$3+1)*I555))</f>
        <v/>
      </c>
      <c r="K555" s="65" t="str">
        <f>IF(G554="","",IF(K552+(J555-((F555*H555/($B$4-$B$3+1)*I555)*tpt!$C$32))&lt;$A$6,($A$6-K552),(J555-((F555*H555/($B$4-$B$3+1)*I555)*tpt!$C$32))))</f>
        <v/>
      </c>
      <c r="L555" s="358" t="str">
        <f>IF(G554="","",J555-J556)</f>
        <v/>
      </c>
      <c r="M555" s="358" t="str">
        <f>IF(G554="","",K555-K556)</f>
        <v/>
      </c>
    </row>
    <row r="556" spans="1:13" ht="15" thickBot="1" x14ac:dyDescent="0.35">
      <c r="A556" s="63" t="s">
        <v>1837</v>
      </c>
      <c r="B556" s="67"/>
      <c r="C556" s="56" t="str">
        <f>IF(G554="","",IF(B556=0,0,(D556/B556/12)))</f>
        <v/>
      </c>
      <c r="D556" s="57"/>
      <c r="E556" s="359"/>
      <c r="F556" s="57"/>
      <c r="G556" s="359"/>
      <c r="H556" s="361"/>
      <c r="I556" s="56" t="str">
        <f>IF(G554="","",$B$4-G554)</f>
        <v/>
      </c>
      <c r="J556" s="56" t="str">
        <f>IF(G554="","",IF(I552=0,(F556*H555/($B$4-$B$3+1)*I556),(F556*H555*I552)/($B$4-$B$3+1)*I556))</f>
        <v/>
      </c>
      <c r="K556" s="56" t="str">
        <f>IF(G554="","",IF(K552+(J556-((F556*H555/($B$4-$B$3+1)*I556)*tpt!$C$32))&lt;$A$6,($A$6-K552),(J556-((F556*H555/($B$4-$B$3+1)*I556)*tpt!$C$32))))</f>
        <v/>
      </c>
      <c r="L556" s="359"/>
      <c r="M556" s="359"/>
    </row>
    <row r="557" spans="1:13" ht="14.4" x14ac:dyDescent="0.3">
      <c r="A557" s="68"/>
      <c r="C557" s="69"/>
      <c r="D557" s="69"/>
      <c r="E557" s="69"/>
      <c r="F557" s="69"/>
      <c r="J557" s="178"/>
      <c r="K557" s="70"/>
    </row>
    <row r="558" spans="1:13" ht="15" thickBot="1" x14ac:dyDescent="0.35">
      <c r="A558" s="71" t="s">
        <v>1838</v>
      </c>
      <c r="B558" s="74" t="str">
        <f>IF(G554="","",B552+B555-B556)</f>
        <v/>
      </c>
      <c r="C558" s="56" t="str">
        <f>IF(G554="","",IF(B558=0,0,(D558/B558/12)))</f>
        <v/>
      </c>
      <c r="D558" s="56" t="str">
        <f>IF(G554="","",D552+D555-D556)</f>
        <v/>
      </c>
      <c r="E558" s="86" t="str">
        <f>IF(G554="","",$A$6*B558*120)</f>
        <v/>
      </c>
      <c r="F558" s="56" t="str">
        <f>IF(G554="","",IF(D558&lt;0,"ошибка, СС в минус",IF(F552=0,0,IF(F555+F556&lt;&gt;0,F552+F555-F556,IF(D558&lt;=F552,(F552+D555-D556),IF(D552&lt;F552,D552,F552)+D555-D556)))))</f>
        <v/>
      </c>
      <c r="G558" s="56" t="str">
        <f>IF(G554="","",IF(AND(D558&lt;G552,J552=$A$6),G552+(($A$6-J552)/($B$4-G554+(IF(D555-D556&lt;0,0,1)))*($B$4-$B$3+1)/H555),IF(J552+((IF(F555=0,D555,F555)-IF(F556=0,D556,F556))*H555/($B$4-$B$3+1)*($B$4-G554+(IF(D555-D556&lt;0,0,1))))&lt;$A$6,G552+(($A$6-J552)/($B$4-G554+(IF(D555-D556&lt;0,0,1)))*($B$4-$B$3+1)/H555),(IF(F552=0,D552,F552)+IF(F555=0,D555,F555)-IF(F556=0,D556,F556)))))</f>
        <v/>
      </c>
      <c r="H558" s="58" t="str">
        <f>IF(G554="","",$H$6)</f>
        <v/>
      </c>
      <c r="I558" s="177" t="str">
        <f>IF(G554="","",$I$6)</f>
        <v/>
      </c>
      <c r="J558" s="179" t="str">
        <f>IF(G554="","",J552+L555)</f>
        <v/>
      </c>
      <c r="K558" s="50" t="str">
        <f>IF(G554="","",K552+M555)</f>
        <v/>
      </c>
    </row>
    <row r="559" spans="1:13" ht="13.8" thickBot="1" x14ac:dyDescent="0.3"/>
    <row r="560" spans="1:13" ht="15" thickBot="1" x14ac:dyDescent="0.35">
      <c r="A560" s="59" t="str">
        <f>CONCATENATE("доп.соглашение №",RIGHT(A554,LEN(A554)-16)+1)</f>
        <v>доп.соглашение №93</v>
      </c>
      <c r="B560" s="60"/>
      <c r="C560" s="60"/>
      <c r="D560" s="60" t="s">
        <v>1834</v>
      </c>
      <c r="E560" s="60"/>
      <c r="F560" s="60"/>
      <c r="G560" s="61"/>
      <c r="H560" s="60"/>
      <c r="I560" s="60" t="s">
        <v>1835</v>
      </c>
      <c r="J560" s="180" t="s">
        <v>5</v>
      </c>
      <c r="K560" s="62" t="s">
        <v>2176</v>
      </c>
      <c r="L560" s="180" t="str">
        <f>IF(G560="","",IF(G561&lt;0,"возврат","доплата"))</f>
        <v/>
      </c>
      <c r="M560" s="62" t="str">
        <f>IF(G560="","",IF(G561&lt;0,"возврат + скидка","доплата + скидка"))</f>
        <v/>
      </c>
    </row>
    <row r="561" spans="1:13" ht="14.4" x14ac:dyDescent="0.3">
      <c r="A561" s="63" t="s">
        <v>1836</v>
      </c>
      <c r="B561" s="64"/>
      <c r="C561" s="65" t="str">
        <f>IF(G560="","",IF(B561=0,0,(D561/B561/12)))</f>
        <v/>
      </c>
      <c r="D561" s="66"/>
      <c r="E561" s="358" t="str">
        <f>IF(G560="","",IF(D561+D562=0,0,E564-E558))</f>
        <v/>
      </c>
      <c r="F561" s="66"/>
      <c r="G561" s="358" t="str">
        <f>IF(G560="","",ROUND(IF(D561+D562=0,0,G564-G558),2))</f>
        <v/>
      </c>
      <c r="H561" s="360" t="str">
        <f>IF(G560="","",$H$6)</f>
        <v/>
      </c>
      <c r="I561" s="65" t="str">
        <f>IF(G560="","",$B$4-G560+1)</f>
        <v/>
      </c>
      <c r="J561" s="65" t="str">
        <f>IF(G560="","",IF(I558=0,(F561*H561/($B$4-$B$3+1)*I561),(F561*H561*I558)/($B$4-$B$3+1)*I561))</f>
        <v/>
      </c>
      <c r="K561" s="65" t="str">
        <f>IF(G560="","",IF(K558+(J561-((F561*H561/($B$4-$B$3+1)*I561)*tpt!$C$32))&lt;$A$6,($A$6-K558),(J561-((F561*H561/($B$4-$B$3+1)*I561)*tpt!$C$32))))</f>
        <v/>
      </c>
      <c r="L561" s="358" t="str">
        <f>IF(G560="","",J561-J562)</f>
        <v/>
      </c>
      <c r="M561" s="358" t="str">
        <f>IF(G560="","",K561-K562)</f>
        <v/>
      </c>
    </row>
    <row r="562" spans="1:13" ht="15" thickBot="1" x14ac:dyDescent="0.35">
      <c r="A562" s="63" t="s">
        <v>1837</v>
      </c>
      <c r="B562" s="67"/>
      <c r="C562" s="56" t="str">
        <f>IF(G560="","",IF(B562=0,0,(D562/B562/12)))</f>
        <v/>
      </c>
      <c r="D562" s="57"/>
      <c r="E562" s="359"/>
      <c r="F562" s="57"/>
      <c r="G562" s="359"/>
      <c r="H562" s="361"/>
      <c r="I562" s="56" t="str">
        <f>IF(G560="","",$B$4-G560)</f>
        <v/>
      </c>
      <c r="J562" s="56" t="str">
        <f>IF(G560="","",IF(I558=0,(F562*H561/($B$4-$B$3+1)*I562),(F562*H561*I558)/($B$4-$B$3+1)*I562))</f>
        <v/>
      </c>
      <c r="K562" s="56" t="str">
        <f>IF(G560="","",IF(K558+(J562-((F562*H561/($B$4-$B$3+1)*I562)*tpt!$C$32))&lt;$A$6,($A$6-K558),(J562-((F562*H561/($B$4-$B$3+1)*I562)*tpt!$C$32))))</f>
        <v/>
      </c>
      <c r="L562" s="359"/>
      <c r="M562" s="359"/>
    </row>
    <row r="563" spans="1:13" ht="14.4" x14ac:dyDescent="0.3">
      <c r="A563" s="68"/>
      <c r="C563" s="69"/>
      <c r="D563" s="69"/>
      <c r="E563" s="69"/>
      <c r="F563" s="69"/>
      <c r="J563" s="178"/>
      <c r="K563" s="70"/>
    </row>
    <row r="564" spans="1:13" ht="15" thickBot="1" x14ac:dyDescent="0.35">
      <c r="A564" s="71" t="s">
        <v>1838</v>
      </c>
      <c r="B564" s="74" t="str">
        <f>IF(G560="","",B558+B561-B562)</f>
        <v/>
      </c>
      <c r="C564" s="56" t="str">
        <f>IF(G560="","",IF(B564=0,0,(D564/B564/12)))</f>
        <v/>
      </c>
      <c r="D564" s="56" t="str">
        <f>IF(G560="","",D558+D561-D562)</f>
        <v/>
      </c>
      <c r="E564" s="86" t="str">
        <f>IF(G560="","",$A$6*B564*120)</f>
        <v/>
      </c>
      <c r="F564" s="56" t="str">
        <f>IF(G560="","",IF(D564&lt;0,"ошибка, СС в минус",IF(F558=0,0,IF(F561+F562&lt;&gt;0,F558+F561-F562,IF(D564&lt;=F558,(F558+D561-D562),IF(D558&lt;F558,D558,F558)+D561-D562)))))</f>
        <v/>
      </c>
      <c r="G564" s="56" t="str">
        <f>IF(G560="","",IF(AND(D564&lt;G558,J558=$A$6),G558+(($A$6-J558)/($B$4-G560+(IF(D561-D562&lt;0,0,1)))*($B$4-$B$3+1)/H561),IF(J558+((IF(F561=0,D561,F561)-IF(F562=0,D562,F562))*H561/($B$4-$B$3+1)*($B$4-G560+(IF(D561-D562&lt;0,0,1))))&lt;$A$6,G558+(($A$6-J558)/($B$4-G560+(IF(D561-D562&lt;0,0,1)))*($B$4-$B$3+1)/H561),(IF(F558=0,D558,F558)+IF(F561=0,D561,F561)-IF(F562=0,D562,F562)))))</f>
        <v/>
      </c>
      <c r="H564" s="58" t="str">
        <f>IF(G560="","",$H$6)</f>
        <v/>
      </c>
      <c r="I564" s="177" t="str">
        <f>IF(G560="","",$I$6)</f>
        <v/>
      </c>
      <c r="J564" s="179" t="str">
        <f>IF(G560="","",J558+L561)</f>
        <v/>
      </c>
      <c r="K564" s="50" t="str">
        <f>IF(G560="","",K558+M561)</f>
        <v/>
      </c>
    </row>
    <row r="565" spans="1:13" ht="13.8" thickBot="1" x14ac:dyDescent="0.3"/>
    <row r="566" spans="1:13" ht="15" thickBot="1" x14ac:dyDescent="0.35">
      <c r="A566" s="59" t="str">
        <f>CONCATENATE("доп.соглашение №",RIGHT(A560,LEN(A560)-16)+1)</f>
        <v>доп.соглашение №94</v>
      </c>
      <c r="B566" s="60"/>
      <c r="C566" s="60"/>
      <c r="D566" s="60" t="s">
        <v>1834</v>
      </c>
      <c r="E566" s="60"/>
      <c r="F566" s="60"/>
      <c r="G566" s="61"/>
      <c r="H566" s="60"/>
      <c r="I566" s="60" t="s">
        <v>1835</v>
      </c>
      <c r="J566" s="180" t="s">
        <v>5</v>
      </c>
      <c r="K566" s="62" t="s">
        <v>2176</v>
      </c>
      <c r="L566" s="180" t="str">
        <f>IF(G566="","",IF(G567&lt;0,"возврат","доплата"))</f>
        <v/>
      </c>
      <c r="M566" s="62" t="str">
        <f>IF(G566="","",IF(G567&lt;0,"возврат + скидка","доплата + скидка"))</f>
        <v/>
      </c>
    </row>
    <row r="567" spans="1:13" ht="14.4" x14ac:dyDescent="0.3">
      <c r="A567" s="63" t="s">
        <v>1836</v>
      </c>
      <c r="B567" s="64"/>
      <c r="C567" s="65" t="str">
        <f>IF(G566="","",IF(B567=0,0,(D567/B567/12)))</f>
        <v/>
      </c>
      <c r="D567" s="66"/>
      <c r="E567" s="358" t="str">
        <f>IF(G566="","",IF(D567+D568=0,0,E570-E564))</f>
        <v/>
      </c>
      <c r="F567" s="66"/>
      <c r="G567" s="358" t="str">
        <f>IF(G566="","",ROUND(IF(D567+D568=0,0,G570-G564),2))</f>
        <v/>
      </c>
      <c r="H567" s="360" t="str">
        <f>IF(G566="","",$H$6)</f>
        <v/>
      </c>
      <c r="I567" s="65" t="str">
        <f>IF(G566="","",$B$4-G566+1)</f>
        <v/>
      </c>
      <c r="J567" s="65" t="str">
        <f>IF(G566="","",IF(I564=0,(F567*H567/($B$4-$B$3+1)*I567),(F567*H567*I564)/($B$4-$B$3+1)*I567))</f>
        <v/>
      </c>
      <c r="K567" s="65" t="str">
        <f>IF(G566="","",IF(K564+(J567-((F567*H567/($B$4-$B$3+1)*I567)*tpt!$C$32))&lt;$A$6,($A$6-K564),(J567-((F567*H567/($B$4-$B$3+1)*I567)*tpt!$C$32))))</f>
        <v/>
      </c>
      <c r="L567" s="358" t="str">
        <f>IF(G566="","",J567-J568)</f>
        <v/>
      </c>
      <c r="M567" s="358" t="str">
        <f>IF(G566="","",K567-K568)</f>
        <v/>
      </c>
    </row>
    <row r="568" spans="1:13" ht="15" thickBot="1" x14ac:dyDescent="0.35">
      <c r="A568" s="63" t="s">
        <v>1837</v>
      </c>
      <c r="B568" s="67"/>
      <c r="C568" s="56" t="str">
        <f>IF(G566="","",IF(B568=0,0,(D568/B568/12)))</f>
        <v/>
      </c>
      <c r="D568" s="57"/>
      <c r="E568" s="359"/>
      <c r="F568" s="57"/>
      <c r="G568" s="359"/>
      <c r="H568" s="361"/>
      <c r="I568" s="56" t="str">
        <f>IF(G566="","",$B$4-G566)</f>
        <v/>
      </c>
      <c r="J568" s="56" t="str">
        <f>IF(G566="","",IF(I564=0,(F568*H567/($B$4-$B$3+1)*I568),(F568*H567*I564)/($B$4-$B$3+1)*I568))</f>
        <v/>
      </c>
      <c r="K568" s="56" t="str">
        <f>IF(G566="","",IF(K564+(J568-((F568*H567/($B$4-$B$3+1)*I568)*tpt!$C$32))&lt;$A$6,($A$6-K564),(J568-((F568*H567/($B$4-$B$3+1)*I568)*tpt!$C$32))))</f>
        <v/>
      </c>
      <c r="L568" s="359"/>
      <c r="M568" s="359"/>
    </row>
    <row r="569" spans="1:13" ht="14.4" x14ac:dyDescent="0.3">
      <c r="A569" s="68"/>
      <c r="C569" s="69"/>
      <c r="D569" s="69"/>
      <c r="E569" s="69"/>
      <c r="F569" s="69"/>
      <c r="J569" s="178"/>
      <c r="K569" s="70"/>
    </row>
    <row r="570" spans="1:13" ht="15" thickBot="1" x14ac:dyDescent="0.35">
      <c r="A570" s="71" t="s">
        <v>1838</v>
      </c>
      <c r="B570" s="74" t="str">
        <f>IF(G566="","",B564+B567-B568)</f>
        <v/>
      </c>
      <c r="C570" s="56" t="str">
        <f>IF(G566="","",IF(B570=0,0,(D570/B570/12)))</f>
        <v/>
      </c>
      <c r="D570" s="56" t="str">
        <f>IF(G566="","",D564+D567-D568)</f>
        <v/>
      </c>
      <c r="E570" s="86" t="str">
        <f>IF(G566="","",$A$6*B570*120)</f>
        <v/>
      </c>
      <c r="F570" s="56" t="str">
        <f>IF(G566="","",IF(D570&lt;0,"ошибка, СС в минус",IF(F564=0,0,IF(F567+F568&lt;&gt;0,F564+F567-F568,IF(D570&lt;=F564,(F564+D567-D568),IF(D564&lt;F564,D564,F564)+D567-D568)))))</f>
        <v/>
      </c>
      <c r="G570" s="56" t="str">
        <f>IF(G566="","",IF(AND(D570&lt;G564,J564=$A$6),G564+(($A$6-J564)/($B$4-G566+(IF(D567-D568&lt;0,0,1)))*($B$4-$B$3+1)/H567),IF(J564+((IF(F567=0,D567,F567)-IF(F568=0,D568,F568))*H567/($B$4-$B$3+1)*($B$4-G566+(IF(D567-D568&lt;0,0,1))))&lt;$A$6,G564+(($A$6-J564)/($B$4-G566+(IF(D567-D568&lt;0,0,1)))*($B$4-$B$3+1)/H567),(IF(F564=0,D564,F564)+IF(F567=0,D567,F567)-IF(F568=0,D568,F568)))))</f>
        <v/>
      </c>
      <c r="H570" s="58" t="str">
        <f>IF(G566="","",$H$6)</f>
        <v/>
      </c>
      <c r="I570" s="177" t="str">
        <f>IF(G566="","",$I$6)</f>
        <v/>
      </c>
      <c r="J570" s="179" t="str">
        <f>IF(G566="","",J564+L567)</f>
        <v/>
      </c>
      <c r="K570" s="50" t="str">
        <f>IF(G566="","",K564+M567)</f>
        <v/>
      </c>
    </row>
    <row r="571" spans="1:13" ht="13.8" thickBot="1" x14ac:dyDescent="0.3"/>
    <row r="572" spans="1:13" ht="15" thickBot="1" x14ac:dyDescent="0.35">
      <c r="A572" s="59" t="str">
        <f>CONCATENATE("доп.соглашение №",RIGHT(A566,LEN(A566)-16)+1)</f>
        <v>доп.соглашение №95</v>
      </c>
      <c r="B572" s="60"/>
      <c r="C572" s="60"/>
      <c r="D572" s="60" t="s">
        <v>1834</v>
      </c>
      <c r="E572" s="60"/>
      <c r="F572" s="60"/>
      <c r="G572" s="61"/>
      <c r="H572" s="60"/>
      <c r="I572" s="60" t="s">
        <v>1835</v>
      </c>
      <c r="J572" s="180" t="s">
        <v>5</v>
      </c>
      <c r="K572" s="62" t="s">
        <v>2176</v>
      </c>
      <c r="L572" s="180" t="str">
        <f>IF(G572="","",IF(G573&lt;0,"возврат","доплата"))</f>
        <v/>
      </c>
      <c r="M572" s="62" t="str">
        <f>IF(G572="","",IF(G573&lt;0,"возврат + скидка","доплата + скидка"))</f>
        <v/>
      </c>
    </row>
    <row r="573" spans="1:13" ht="14.4" x14ac:dyDescent="0.3">
      <c r="A573" s="63" t="s">
        <v>1836</v>
      </c>
      <c r="B573" s="64"/>
      <c r="C573" s="65" t="str">
        <f>IF(G572="","",IF(B573=0,0,(D573/B573/12)))</f>
        <v/>
      </c>
      <c r="D573" s="66"/>
      <c r="E573" s="358" t="str">
        <f>IF(G572="","",IF(D573+D574=0,0,E576-E570))</f>
        <v/>
      </c>
      <c r="F573" s="66"/>
      <c r="G573" s="358" t="str">
        <f>IF(G572="","",ROUND(IF(D573+D574=0,0,G576-G570),2))</f>
        <v/>
      </c>
      <c r="H573" s="360" t="str">
        <f>IF(G572="","",$H$6)</f>
        <v/>
      </c>
      <c r="I573" s="65" t="str">
        <f>IF(G572="","",$B$4-G572+1)</f>
        <v/>
      </c>
      <c r="J573" s="65" t="str">
        <f>IF(G572="","",IF(I570=0,(F573*H573/($B$4-$B$3+1)*I573),(F573*H573*I570)/($B$4-$B$3+1)*I573))</f>
        <v/>
      </c>
      <c r="K573" s="65" t="str">
        <f>IF(G572="","",IF(K570+(J573-((F573*H573/($B$4-$B$3+1)*I573)*tpt!$C$32))&lt;$A$6,($A$6-K570),(J573-((F573*H573/($B$4-$B$3+1)*I573)*tpt!$C$32))))</f>
        <v/>
      </c>
      <c r="L573" s="358" t="str">
        <f>IF(G572="","",J573-J574)</f>
        <v/>
      </c>
      <c r="M573" s="358" t="str">
        <f>IF(G572="","",K573-K574)</f>
        <v/>
      </c>
    </row>
    <row r="574" spans="1:13" ht="15" thickBot="1" x14ac:dyDescent="0.35">
      <c r="A574" s="63" t="s">
        <v>1837</v>
      </c>
      <c r="B574" s="67"/>
      <c r="C574" s="56" t="str">
        <f>IF(G572="","",IF(B574=0,0,(D574/B574/12)))</f>
        <v/>
      </c>
      <c r="D574" s="57"/>
      <c r="E574" s="359"/>
      <c r="F574" s="57"/>
      <c r="G574" s="359"/>
      <c r="H574" s="361"/>
      <c r="I574" s="56" t="str">
        <f>IF(G572="","",$B$4-G572)</f>
        <v/>
      </c>
      <c r="J574" s="56" t="str">
        <f>IF(G572="","",IF(I570=0,(F574*H573/($B$4-$B$3+1)*I574),(F574*H573*I570)/($B$4-$B$3+1)*I574))</f>
        <v/>
      </c>
      <c r="K574" s="56" t="str">
        <f>IF(G572="","",IF(K570+(J574-((F574*H573/($B$4-$B$3+1)*I574)*tpt!$C$32))&lt;$A$6,($A$6-K570),(J574-((F574*H573/($B$4-$B$3+1)*I574)*tpt!$C$32))))</f>
        <v/>
      </c>
      <c r="L574" s="359"/>
      <c r="M574" s="359"/>
    </row>
    <row r="575" spans="1:13" ht="14.4" x14ac:dyDescent="0.3">
      <c r="A575" s="68"/>
      <c r="C575" s="69"/>
      <c r="D575" s="69"/>
      <c r="E575" s="69"/>
      <c r="F575" s="69"/>
      <c r="J575" s="178"/>
      <c r="K575" s="70"/>
    </row>
    <row r="576" spans="1:13" ht="15" thickBot="1" x14ac:dyDescent="0.35">
      <c r="A576" s="71" t="s">
        <v>1838</v>
      </c>
      <c r="B576" s="74" t="str">
        <f>IF(G572="","",B570+B573-B574)</f>
        <v/>
      </c>
      <c r="C576" s="56" t="str">
        <f>IF(G572="","",IF(B576=0,0,(D576/B576/12)))</f>
        <v/>
      </c>
      <c r="D576" s="56" t="str">
        <f>IF(G572="","",D570+D573-D574)</f>
        <v/>
      </c>
      <c r="E576" s="86" t="str">
        <f>IF(G572="","",$A$6*B576*120)</f>
        <v/>
      </c>
      <c r="F576" s="56" t="str">
        <f>IF(G572="","",IF(D576&lt;0,"ошибка, СС в минус",IF(F570=0,0,IF(F573+F574&lt;&gt;0,F570+F573-F574,IF(D576&lt;=F570,(F570+D573-D574),IF(D570&lt;F570,D570,F570)+D573-D574)))))</f>
        <v/>
      </c>
      <c r="G576" s="56" t="str">
        <f>IF(G572="","",IF(AND(D576&lt;G570,J570=$A$6),G570+(($A$6-J570)/($B$4-G572+(IF(D573-D574&lt;0,0,1)))*($B$4-$B$3+1)/H573),IF(J570+((IF(F573=0,D573,F573)-IF(F574=0,D574,F574))*H573/($B$4-$B$3+1)*($B$4-G572+(IF(D573-D574&lt;0,0,1))))&lt;$A$6,G570+(($A$6-J570)/($B$4-G572+(IF(D573-D574&lt;0,0,1)))*($B$4-$B$3+1)/H573),(IF(F570=0,D570,F570)+IF(F573=0,D573,F573)-IF(F574=0,D574,F574)))))</f>
        <v/>
      </c>
      <c r="H576" s="58" t="str">
        <f>IF(G572="","",$H$6)</f>
        <v/>
      </c>
      <c r="I576" s="177" t="str">
        <f>IF(G572="","",$I$6)</f>
        <v/>
      </c>
      <c r="J576" s="179" t="str">
        <f>IF(G572="","",J570+L573)</f>
        <v/>
      </c>
      <c r="K576" s="50" t="str">
        <f>IF(G572="","",K570+M573)</f>
        <v/>
      </c>
    </row>
    <row r="577" spans="1:13" ht="13.8" thickBot="1" x14ac:dyDescent="0.3"/>
    <row r="578" spans="1:13" ht="15" thickBot="1" x14ac:dyDescent="0.35">
      <c r="A578" s="59" t="str">
        <f>CONCATENATE("доп.соглашение №",RIGHT(A572,LEN(A572)-16)+1)</f>
        <v>доп.соглашение №96</v>
      </c>
      <c r="B578" s="60"/>
      <c r="C578" s="60"/>
      <c r="D578" s="60" t="s">
        <v>1834</v>
      </c>
      <c r="E578" s="60"/>
      <c r="F578" s="60"/>
      <c r="G578" s="61"/>
      <c r="H578" s="60"/>
      <c r="I578" s="60" t="s">
        <v>1835</v>
      </c>
      <c r="J578" s="180" t="s">
        <v>5</v>
      </c>
      <c r="K578" s="62" t="s">
        <v>2176</v>
      </c>
      <c r="L578" s="180" t="str">
        <f>IF(G578="","",IF(G579&lt;0,"возврат","доплата"))</f>
        <v/>
      </c>
      <c r="M578" s="62" t="str">
        <f>IF(G578="","",IF(G579&lt;0,"возврат + скидка","доплата + скидка"))</f>
        <v/>
      </c>
    </row>
    <row r="579" spans="1:13" ht="14.4" x14ac:dyDescent="0.3">
      <c r="A579" s="63" t="s">
        <v>1836</v>
      </c>
      <c r="B579" s="64"/>
      <c r="C579" s="65" t="str">
        <f>IF(G578="","",IF(B579=0,0,(D579/B579/12)))</f>
        <v/>
      </c>
      <c r="D579" s="66"/>
      <c r="E579" s="358" t="str">
        <f>IF(G578="","",IF(D579+D580=0,0,E582-E576))</f>
        <v/>
      </c>
      <c r="F579" s="66"/>
      <c r="G579" s="358" t="str">
        <f>IF(G578="","",ROUND(IF(D579+D580=0,0,G582-G576),2))</f>
        <v/>
      </c>
      <c r="H579" s="360" t="str">
        <f>IF(G578="","",$H$6)</f>
        <v/>
      </c>
      <c r="I579" s="65" t="str">
        <f>IF(G578="","",$B$4-G578+1)</f>
        <v/>
      </c>
      <c r="J579" s="65" t="str">
        <f>IF(G578="","",IF(I576=0,(F579*H579/($B$4-$B$3+1)*I579),(F579*H579*I576)/($B$4-$B$3+1)*I579))</f>
        <v/>
      </c>
      <c r="K579" s="65" t="str">
        <f>IF(G578="","",IF(K576+(J579-((F579*H579/($B$4-$B$3+1)*I579)*tpt!$C$32))&lt;$A$6,($A$6-K576),(J579-((F579*H579/($B$4-$B$3+1)*I579)*tpt!$C$32))))</f>
        <v/>
      </c>
      <c r="L579" s="358" t="str">
        <f>IF(G578="","",J579-J580)</f>
        <v/>
      </c>
      <c r="M579" s="358" t="str">
        <f>IF(G578="","",K579-K580)</f>
        <v/>
      </c>
    </row>
    <row r="580" spans="1:13" ht="15" thickBot="1" x14ac:dyDescent="0.35">
      <c r="A580" s="63" t="s">
        <v>1837</v>
      </c>
      <c r="B580" s="67"/>
      <c r="C580" s="56" t="str">
        <f>IF(G578="","",IF(B580=0,0,(D580/B580/12)))</f>
        <v/>
      </c>
      <c r="D580" s="57"/>
      <c r="E580" s="359"/>
      <c r="F580" s="57"/>
      <c r="G580" s="359"/>
      <c r="H580" s="361"/>
      <c r="I580" s="56" t="str">
        <f>IF(G578="","",$B$4-G578)</f>
        <v/>
      </c>
      <c r="J580" s="56" t="str">
        <f>IF(G578="","",IF(I576=0,(F580*H579/($B$4-$B$3+1)*I580),(F580*H579*I576)/($B$4-$B$3+1)*I580))</f>
        <v/>
      </c>
      <c r="K580" s="56" t="str">
        <f>IF(G578="","",IF(K576+(J580-((F580*H579/($B$4-$B$3+1)*I580)*tpt!$C$32))&lt;$A$6,($A$6-K576),(J580-((F580*H579/($B$4-$B$3+1)*I580)*tpt!$C$32))))</f>
        <v/>
      </c>
      <c r="L580" s="359"/>
      <c r="M580" s="359"/>
    </row>
    <row r="581" spans="1:13" ht="14.4" x14ac:dyDescent="0.3">
      <c r="A581" s="68"/>
      <c r="C581" s="69"/>
      <c r="D581" s="69"/>
      <c r="E581" s="69"/>
      <c r="F581" s="69"/>
      <c r="J581" s="178"/>
      <c r="K581" s="70"/>
    </row>
    <row r="582" spans="1:13" ht="15" thickBot="1" x14ac:dyDescent="0.35">
      <c r="A582" s="71" t="s">
        <v>1838</v>
      </c>
      <c r="B582" s="74" t="str">
        <f>IF(G578="","",B576+B579-B580)</f>
        <v/>
      </c>
      <c r="C582" s="56" t="str">
        <f>IF(G578="","",IF(B582=0,0,(D582/B582/12)))</f>
        <v/>
      </c>
      <c r="D582" s="56" t="str">
        <f>IF(G578="","",D576+D579-D580)</f>
        <v/>
      </c>
      <c r="E582" s="86" t="str">
        <f>IF(G578="","",$A$6*B582*120)</f>
        <v/>
      </c>
      <c r="F582" s="56" t="str">
        <f>IF(G578="","",IF(D582&lt;0,"ошибка, СС в минус",IF(F576=0,0,IF(F579+F580&lt;&gt;0,F576+F579-F580,IF(D582&lt;=F576,(F576+D579-D580),IF(D576&lt;F576,D576,F576)+D579-D580)))))</f>
        <v/>
      </c>
      <c r="G582" s="56" t="str">
        <f>IF(G578="","",IF(AND(D582&lt;G576,J576=$A$6),G576+(($A$6-J576)/($B$4-G578+(IF(D579-D580&lt;0,0,1)))*($B$4-$B$3+1)/H579),IF(J576+((IF(F579=0,D579,F579)-IF(F580=0,D580,F580))*H579/($B$4-$B$3+1)*($B$4-G578+(IF(D579-D580&lt;0,0,1))))&lt;$A$6,G576+(($A$6-J576)/($B$4-G578+(IF(D579-D580&lt;0,0,1)))*($B$4-$B$3+1)/H579),(IF(F576=0,D576,F576)+IF(F579=0,D579,F579)-IF(F580=0,D580,F580)))))</f>
        <v/>
      </c>
      <c r="H582" s="58" t="str">
        <f>IF(G578="","",$H$6)</f>
        <v/>
      </c>
      <c r="I582" s="177" t="str">
        <f>IF(G578="","",$I$6)</f>
        <v/>
      </c>
      <c r="J582" s="179" t="str">
        <f>IF(G578="","",J576+L579)</f>
        <v/>
      </c>
      <c r="K582" s="50" t="str">
        <f>IF(G578="","",K576+M579)</f>
        <v/>
      </c>
    </row>
    <row r="583" spans="1:13" ht="13.8" thickBot="1" x14ac:dyDescent="0.3"/>
    <row r="584" spans="1:13" ht="15" thickBot="1" x14ac:dyDescent="0.35">
      <c r="A584" s="59" t="str">
        <f>CONCATENATE("доп.соглашение №",RIGHT(A578,LEN(A578)-16)+1)</f>
        <v>доп.соглашение №97</v>
      </c>
      <c r="B584" s="60"/>
      <c r="C584" s="60"/>
      <c r="D584" s="60" t="s">
        <v>1834</v>
      </c>
      <c r="E584" s="60"/>
      <c r="F584" s="60"/>
      <c r="G584" s="61"/>
      <c r="H584" s="60"/>
      <c r="I584" s="60" t="s">
        <v>1835</v>
      </c>
      <c r="J584" s="180" t="s">
        <v>5</v>
      </c>
      <c r="K584" s="62" t="s">
        <v>2176</v>
      </c>
      <c r="L584" s="180" t="str">
        <f>IF(G584="","",IF(G585&lt;0,"возврат","доплата"))</f>
        <v/>
      </c>
      <c r="M584" s="62" t="str">
        <f>IF(G584="","",IF(G585&lt;0,"возврат + скидка","доплата + скидка"))</f>
        <v/>
      </c>
    </row>
    <row r="585" spans="1:13" ht="14.4" x14ac:dyDescent="0.3">
      <c r="A585" s="63" t="s">
        <v>1836</v>
      </c>
      <c r="B585" s="64"/>
      <c r="C585" s="65" t="str">
        <f>IF(G584="","",IF(B585=0,0,(D585/B585/12)))</f>
        <v/>
      </c>
      <c r="D585" s="66"/>
      <c r="E585" s="358" t="str">
        <f>IF(G584="","",IF(D585+D586=0,0,E588-E582))</f>
        <v/>
      </c>
      <c r="F585" s="66"/>
      <c r="G585" s="358" t="str">
        <f>IF(G584="","",ROUND(IF(D585+D586=0,0,G588-G582),2))</f>
        <v/>
      </c>
      <c r="H585" s="360" t="str">
        <f>IF(G584="","",$H$6)</f>
        <v/>
      </c>
      <c r="I585" s="65" t="str">
        <f>IF(G584="","",$B$4-G584+1)</f>
        <v/>
      </c>
      <c r="J585" s="65" t="str">
        <f>IF(G584="","",IF(I582=0,(F585*H585/($B$4-$B$3+1)*I585),(F585*H585*I582)/($B$4-$B$3+1)*I585))</f>
        <v/>
      </c>
      <c r="K585" s="65" t="str">
        <f>IF(G584="","",IF(K582+(J585-((F585*H585/($B$4-$B$3+1)*I585)*tpt!$C$32))&lt;$A$6,($A$6-K582),(J585-((F585*H585/($B$4-$B$3+1)*I585)*tpt!$C$32))))</f>
        <v/>
      </c>
      <c r="L585" s="358" t="str">
        <f>IF(G584="","",J585-J586)</f>
        <v/>
      </c>
      <c r="M585" s="358" t="str">
        <f>IF(G584="","",K585-K586)</f>
        <v/>
      </c>
    </row>
    <row r="586" spans="1:13" ht="15" thickBot="1" x14ac:dyDescent="0.35">
      <c r="A586" s="63" t="s">
        <v>1837</v>
      </c>
      <c r="B586" s="67"/>
      <c r="C586" s="56" t="str">
        <f>IF(G584="","",IF(B586=0,0,(D586/B586/12)))</f>
        <v/>
      </c>
      <c r="D586" s="57"/>
      <c r="E586" s="359"/>
      <c r="F586" s="57"/>
      <c r="G586" s="359"/>
      <c r="H586" s="361"/>
      <c r="I586" s="56" t="str">
        <f>IF(G584="","",$B$4-G584)</f>
        <v/>
      </c>
      <c r="J586" s="56" t="str">
        <f>IF(G584="","",IF(I582=0,(F586*H585/($B$4-$B$3+1)*I586),(F586*H585*I582)/($B$4-$B$3+1)*I586))</f>
        <v/>
      </c>
      <c r="K586" s="56" t="str">
        <f>IF(G584="","",IF(K582+(J586-((F586*H585/($B$4-$B$3+1)*I586)*tpt!$C$32))&lt;$A$6,($A$6-K582),(J586-((F586*H585/($B$4-$B$3+1)*I586)*tpt!$C$32))))</f>
        <v/>
      </c>
      <c r="L586" s="359"/>
      <c r="M586" s="359"/>
    </row>
    <row r="587" spans="1:13" ht="14.4" x14ac:dyDescent="0.3">
      <c r="A587" s="68"/>
      <c r="C587" s="69"/>
      <c r="D587" s="69"/>
      <c r="E587" s="69"/>
      <c r="F587" s="69"/>
      <c r="J587" s="178"/>
      <c r="K587" s="70"/>
    </row>
    <row r="588" spans="1:13" ht="15" thickBot="1" x14ac:dyDescent="0.35">
      <c r="A588" s="71" t="s">
        <v>1838</v>
      </c>
      <c r="B588" s="74" t="str">
        <f>IF(G584="","",B582+B585-B586)</f>
        <v/>
      </c>
      <c r="C588" s="56" t="str">
        <f>IF(G584="","",IF(B588=0,0,(D588/B588/12)))</f>
        <v/>
      </c>
      <c r="D588" s="56" t="str">
        <f>IF(G584="","",D582+D585-D586)</f>
        <v/>
      </c>
      <c r="E588" s="86" t="str">
        <f>IF(G584="","",$A$6*B588*120)</f>
        <v/>
      </c>
      <c r="F588" s="56" t="str">
        <f>IF(G584="","",IF(D588&lt;0,"ошибка, СС в минус",IF(F582=0,0,IF(F585+F586&lt;&gt;0,F582+F585-F586,IF(D588&lt;=F582,(F582+D585-D586),IF(D582&lt;F582,D582,F582)+D585-D586)))))</f>
        <v/>
      </c>
      <c r="G588" s="56" t="str">
        <f>IF(G584="","",IF(AND(D588&lt;G582,J582=$A$6),G582+(($A$6-J582)/($B$4-G584+(IF(D585-D586&lt;0,0,1)))*($B$4-$B$3+1)/H585),IF(J582+((IF(F585=0,D585,F585)-IF(F586=0,D586,F586))*H585/($B$4-$B$3+1)*($B$4-G584+(IF(D585-D586&lt;0,0,1))))&lt;$A$6,G582+(($A$6-J582)/($B$4-G584+(IF(D585-D586&lt;0,0,1)))*($B$4-$B$3+1)/H585),(IF(F582=0,D582,F582)+IF(F585=0,D585,F585)-IF(F586=0,D586,F586)))))</f>
        <v/>
      </c>
      <c r="H588" s="58" t="str">
        <f>IF(G584="","",$H$6)</f>
        <v/>
      </c>
      <c r="I588" s="177" t="str">
        <f>IF(G584="","",$I$6)</f>
        <v/>
      </c>
      <c r="J588" s="179" t="str">
        <f>IF(G584="","",J582+L585)</f>
        <v/>
      </c>
      <c r="K588" s="50" t="str">
        <f>IF(G584="","",K582+M585)</f>
        <v/>
      </c>
    </row>
    <row r="589" spans="1:13" ht="13.8" thickBot="1" x14ac:dyDescent="0.3"/>
    <row r="590" spans="1:13" ht="15" thickBot="1" x14ac:dyDescent="0.35">
      <c r="A590" s="59" t="str">
        <f>CONCATENATE("доп.соглашение №",RIGHT(A584,LEN(A584)-16)+1)</f>
        <v>доп.соглашение №98</v>
      </c>
      <c r="B590" s="60"/>
      <c r="C590" s="60"/>
      <c r="D590" s="60" t="s">
        <v>1834</v>
      </c>
      <c r="E590" s="60"/>
      <c r="F590" s="60"/>
      <c r="G590" s="61"/>
      <c r="H590" s="60"/>
      <c r="I590" s="60" t="s">
        <v>1835</v>
      </c>
      <c r="J590" s="180" t="s">
        <v>5</v>
      </c>
      <c r="K590" s="62" t="s">
        <v>2176</v>
      </c>
      <c r="L590" s="180" t="str">
        <f>IF(G590="","",IF(G591&lt;0,"возврат","доплата"))</f>
        <v/>
      </c>
      <c r="M590" s="62" t="str">
        <f>IF(G590="","",IF(G591&lt;0,"возврат + скидка","доплата + скидка"))</f>
        <v/>
      </c>
    </row>
    <row r="591" spans="1:13" ht="14.4" x14ac:dyDescent="0.3">
      <c r="A591" s="63" t="s">
        <v>1836</v>
      </c>
      <c r="B591" s="64"/>
      <c r="C591" s="65" t="str">
        <f>IF(G590="","",IF(B591=0,0,(D591/B591/12)))</f>
        <v/>
      </c>
      <c r="D591" s="66"/>
      <c r="E591" s="358" t="str">
        <f>IF(G590="","",IF(D591+D592=0,0,E594-E588))</f>
        <v/>
      </c>
      <c r="F591" s="66"/>
      <c r="G591" s="358" t="str">
        <f>IF(G590="","",ROUND(IF(D591+D592=0,0,G594-G588),2))</f>
        <v/>
      </c>
      <c r="H591" s="360" t="str">
        <f>IF(G590="","",$H$6)</f>
        <v/>
      </c>
      <c r="I591" s="65" t="str">
        <f>IF(G590="","",$B$4-G590+1)</f>
        <v/>
      </c>
      <c r="J591" s="65" t="str">
        <f>IF(G590="","",IF(I588=0,(F591*H591/($B$4-$B$3+1)*I591),(F591*H591*I588)/($B$4-$B$3+1)*I591))</f>
        <v/>
      </c>
      <c r="K591" s="65" t="str">
        <f>IF(G590="","",IF(K588+(J591-((F591*H591/($B$4-$B$3+1)*I591)*tpt!$C$32))&lt;$A$6,($A$6-K588),(J591-((F591*H591/($B$4-$B$3+1)*I591)*tpt!$C$32))))</f>
        <v/>
      </c>
      <c r="L591" s="358" t="str">
        <f>IF(G590="","",J591-J592)</f>
        <v/>
      </c>
      <c r="M591" s="358" t="str">
        <f>IF(G590="","",K591-K592)</f>
        <v/>
      </c>
    </row>
    <row r="592" spans="1:13" ht="15" thickBot="1" x14ac:dyDescent="0.35">
      <c r="A592" s="63" t="s">
        <v>1837</v>
      </c>
      <c r="B592" s="67"/>
      <c r="C592" s="56" t="str">
        <f>IF(G590="","",IF(B592=0,0,(D592/B592/12)))</f>
        <v/>
      </c>
      <c r="D592" s="57"/>
      <c r="E592" s="359"/>
      <c r="F592" s="57"/>
      <c r="G592" s="359"/>
      <c r="H592" s="361"/>
      <c r="I592" s="56" t="str">
        <f>IF(G590="","",$B$4-G590)</f>
        <v/>
      </c>
      <c r="J592" s="56" t="str">
        <f>IF(G590="","",IF(I588=0,(F592*H591/($B$4-$B$3+1)*I592),(F592*H591*I588)/($B$4-$B$3+1)*I592))</f>
        <v/>
      </c>
      <c r="K592" s="56" t="str">
        <f>IF(G590="","",IF(K588+(J592-((F592*H591/($B$4-$B$3+1)*I592)*tpt!$C$32))&lt;$A$6,($A$6-K588),(J592-((F592*H591/($B$4-$B$3+1)*I592)*tpt!$C$32))))</f>
        <v/>
      </c>
      <c r="L592" s="359"/>
      <c r="M592" s="359"/>
    </row>
    <row r="593" spans="1:13" ht="14.4" x14ac:dyDescent="0.3">
      <c r="A593" s="68"/>
      <c r="C593" s="69"/>
      <c r="D593" s="69"/>
      <c r="E593" s="69"/>
      <c r="F593" s="69"/>
      <c r="J593" s="178"/>
      <c r="K593" s="70"/>
    </row>
    <row r="594" spans="1:13" ht="15" thickBot="1" x14ac:dyDescent="0.35">
      <c r="A594" s="71" t="s">
        <v>1838</v>
      </c>
      <c r="B594" s="74" t="str">
        <f>IF(G590="","",B588+B591-B592)</f>
        <v/>
      </c>
      <c r="C594" s="56" t="str">
        <f>IF(G590="","",IF(B594=0,0,(D594/B594/12)))</f>
        <v/>
      </c>
      <c r="D594" s="56" t="str">
        <f>IF(G590="","",D588+D591-D592)</f>
        <v/>
      </c>
      <c r="E594" s="86" t="str">
        <f>IF(G590="","",$A$6*B594*120)</f>
        <v/>
      </c>
      <c r="F594" s="56" t="str">
        <f>IF(G590="","",IF(D594&lt;0,"ошибка, СС в минус",IF(F588=0,0,IF(F591+F592&lt;&gt;0,F588+F591-F592,IF(D594&lt;=F588,(F588+D591-D592),IF(D588&lt;F588,D588,F588)+D591-D592)))))</f>
        <v/>
      </c>
      <c r="G594" s="56" t="str">
        <f>IF(G590="","",IF(AND(D594&lt;G588,J588=$A$6),G588+(($A$6-J588)/($B$4-G590+(IF(D591-D592&lt;0,0,1)))*($B$4-$B$3+1)/H591),IF(J588+((IF(F591=0,D591,F591)-IF(F592=0,D592,F592))*H591/($B$4-$B$3+1)*($B$4-G590+(IF(D591-D592&lt;0,0,1))))&lt;$A$6,G588+(($A$6-J588)/($B$4-G590+(IF(D591-D592&lt;0,0,1)))*($B$4-$B$3+1)/H591),(IF(F588=0,D588,F588)+IF(F591=0,D591,F591)-IF(F592=0,D592,F592)))))</f>
        <v/>
      </c>
      <c r="H594" s="58" t="str">
        <f>IF(G590="","",$H$6)</f>
        <v/>
      </c>
      <c r="I594" s="177" t="str">
        <f>IF(G590="","",$I$6)</f>
        <v/>
      </c>
      <c r="J594" s="179" t="str">
        <f>IF(G590="","",J588+L591)</f>
        <v/>
      </c>
      <c r="K594" s="50" t="str">
        <f>IF(G590="","",K588+M591)</f>
        <v/>
      </c>
    </row>
    <row r="595" spans="1:13" ht="13.8" thickBot="1" x14ac:dyDescent="0.3"/>
    <row r="596" spans="1:13" ht="15" thickBot="1" x14ac:dyDescent="0.35">
      <c r="A596" s="59" t="str">
        <f>CONCATENATE("доп.соглашение №",RIGHT(A590,LEN(A590)-16)+1)</f>
        <v>доп.соглашение №99</v>
      </c>
      <c r="B596" s="60"/>
      <c r="C596" s="60"/>
      <c r="D596" s="60" t="s">
        <v>1834</v>
      </c>
      <c r="E596" s="60"/>
      <c r="F596" s="60"/>
      <c r="G596" s="61"/>
      <c r="H596" s="60"/>
      <c r="I596" s="60" t="s">
        <v>1835</v>
      </c>
      <c r="J596" s="180" t="s">
        <v>5</v>
      </c>
      <c r="K596" s="62" t="s">
        <v>2176</v>
      </c>
      <c r="L596" s="180" t="str">
        <f>IF(G596="","",IF(G597&lt;0,"возврат","доплата"))</f>
        <v/>
      </c>
      <c r="M596" s="62" t="str">
        <f>IF(G596="","",IF(G597&lt;0,"возврат + скидка","доплата + скидка"))</f>
        <v/>
      </c>
    </row>
    <row r="597" spans="1:13" ht="14.4" x14ac:dyDescent="0.3">
      <c r="A597" s="63" t="s">
        <v>1836</v>
      </c>
      <c r="B597" s="64"/>
      <c r="C597" s="65" t="str">
        <f>IF(G596="","",IF(B597=0,0,(D597/B597/12)))</f>
        <v/>
      </c>
      <c r="D597" s="66"/>
      <c r="E597" s="358" t="str">
        <f>IF(G596="","",IF(D597+D598=0,0,E600-E594))</f>
        <v/>
      </c>
      <c r="F597" s="66"/>
      <c r="G597" s="358" t="str">
        <f>IF(G596="","",ROUND(IF(D597+D598=0,0,G600-G594),2))</f>
        <v/>
      </c>
      <c r="H597" s="360" t="str">
        <f>IF(G596="","",$H$6)</f>
        <v/>
      </c>
      <c r="I597" s="65" t="str">
        <f>IF(G596="","",$B$4-G596+1)</f>
        <v/>
      </c>
      <c r="J597" s="65" t="str">
        <f>IF(G596="","",IF(I594=0,(F597*H597/($B$4-$B$3+1)*I597),(F597*H597*I594)/($B$4-$B$3+1)*I597))</f>
        <v/>
      </c>
      <c r="K597" s="65" t="str">
        <f>IF(G596="","",IF(K594+(J597-((F597*H597/($B$4-$B$3+1)*I597)*tpt!$C$32))&lt;$A$6,($A$6-K594),(J597-((F597*H597/($B$4-$B$3+1)*I597)*tpt!$C$32))))</f>
        <v/>
      </c>
      <c r="L597" s="358" t="str">
        <f>IF(G596="","",J597-J598)</f>
        <v/>
      </c>
      <c r="M597" s="358" t="str">
        <f>IF(G596="","",K597-K598)</f>
        <v/>
      </c>
    </row>
    <row r="598" spans="1:13" ht="15" thickBot="1" x14ac:dyDescent="0.35">
      <c r="A598" s="63" t="s">
        <v>1837</v>
      </c>
      <c r="B598" s="67"/>
      <c r="C598" s="56" t="str">
        <f>IF(G596="","",IF(B598=0,0,(D598/B598/12)))</f>
        <v/>
      </c>
      <c r="D598" s="57"/>
      <c r="E598" s="359"/>
      <c r="F598" s="57"/>
      <c r="G598" s="359"/>
      <c r="H598" s="361"/>
      <c r="I598" s="56" t="str">
        <f>IF(G596="","",$B$4-G596)</f>
        <v/>
      </c>
      <c r="J598" s="56" t="str">
        <f>IF(G596="","",IF(I594=0,(F598*H597/($B$4-$B$3+1)*I598),(F598*H597*I594)/($B$4-$B$3+1)*I598))</f>
        <v/>
      </c>
      <c r="K598" s="56" t="str">
        <f>IF(G596="","",IF(K594+(J598-((F598*H597/($B$4-$B$3+1)*I598)*tpt!$C$32))&lt;$A$6,($A$6-K594),(J598-((F598*H597/($B$4-$B$3+1)*I598)*tpt!$C$32))))</f>
        <v/>
      </c>
      <c r="L598" s="359"/>
      <c r="M598" s="359"/>
    </row>
    <row r="599" spans="1:13" ht="14.4" x14ac:dyDescent="0.3">
      <c r="A599" s="68"/>
      <c r="C599" s="69"/>
      <c r="D599" s="69"/>
      <c r="E599" s="69"/>
      <c r="F599" s="69"/>
      <c r="J599" s="178"/>
      <c r="K599" s="70"/>
    </row>
    <row r="600" spans="1:13" ht="15" thickBot="1" x14ac:dyDescent="0.35">
      <c r="A600" s="71" t="s">
        <v>1838</v>
      </c>
      <c r="B600" s="74" t="str">
        <f>IF(G596="","",B594+B597-B598)</f>
        <v/>
      </c>
      <c r="C600" s="56" t="str">
        <f>IF(G596="","",IF(B600=0,0,(D600/B600/12)))</f>
        <v/>
      </c>
      <c r="D600" s="56" t="str">
        <f>IF(G596="","",D594+D597-D598)</f>
        <v/>
      </c>
      <c r="E600" s="86" t="str">
        <f>IF(G596="","",$A$6*B600*120)</f>
        <v/>
      </c>
      <c r="F600" s="56" t="str">
        <f>IF(G596="","",IF(D600&lt;0,"ошибка, СС в минус",IF(F594=0,0,IF(F597+F598&lt;&gt;0,F594+F597-F598,IF(D600&lt;=F594,(F594+D597-D598),IF(D594&lt;F594,D594,F594)+D597-D598)))))</f>
        <v/>
      </c>
      <c r="G600" s="56" t="str">
        <f>IF(G596="","",IF(AND(D600&lt;G594,J594=$A$6),G594+(($A$6-J594)/($B$4-G596+(IF(D597-D598&lt;0,0,1)))*($B$4-$B$3+1)/H597),IF(J594+((IF(F597=0,D597,F597)-IF(F598=0,D598,F598))*H597/($B$4-$B$3+1)*($B$4-G596+(IF(D597-D598&lt;0,0,1))))&lt;$A$6,G594+(($A$6-J594)/($B$4-G596+(IF(D597-D598&lt;0,0,1)))*($B$4-$B$3+1)/H597),(IF(F594=0,D594,F594)+IF(F597=0,D597,F597)-IF(F598=0,D598,F598)))))</f>
        <v/>
      </c>
      <c r="H600" s="58" t="str">
        <f>IF(G596="","",$H$6)</f>
        <v/>
      </c>
      <c r="I600" s="177" t="str">
        <f>IF(G596="","",$I$6)</f>
        <v/>
      </c>
      <c r="J600" s="179" t="str">
        <f>IF(G596="","",J594+L597)</f>
        <v/>
      </c>
      <c r="K600" s="50" t="str">
        <f>IF(G596="","",K594+M597)</f>
        <v/>
      </c>
    </row>
    <row r="601" spans="1:13" ht="13.8" thickBot="1" x14ac:dyDescent="0.3"/>
    <row r="602" spans="1:13" ht="15" thickBot="1" x14ac:dyDescent="0.35">
      <c r="A602" s="59" t="str">
        <f>CONCATENATE("доп.соглашение №",RIGHT(A596,LEN(A596)-16)+1)</f>
        <v>доп.соглашение №100</v>
      </c>
      <c r="B602" s="60"/>
      <c r="C602" s="60"/>
      <c r="D602" s="60" t="s">
        <v>1834</v>
      </c>
      <c r="E602" s="60"/>
      <c r="F602" s="60"/>
      <c r="G602" s="61"/>
      <c r="H602" s="60"/>
      <c r="I602" s="60" t="s">
        <v>1835</v>
      </c>
      <c r="J602" s="180" t="s">
        <v>5</v>
      </c>
      <c r="K602" s="62" t="s">
        <v>2176</v>
      </c>
      <c r="L602" s="180" t="str">
        <f>IF(G602="","",IF(G603&lt;0,"возврат","доплата"))</f>
        <v/>
      </c>
      <c r="M602" s="62" t="str">
        <f>IF(G602="","",IF(G603&lt;0,"возврат + скидка","доплата + скидка"))</f>
        <v/>
      </c>
    </row>
    <row r="603" spans="1:13" ht="14.4" x14ac:dyDescent="0.3">
      <c r="A603" s="63" t="s">
        <v>1836</v>
      </c>
      <c r="B603" s="64"/>
      <c r="C603" s="65" t="str">
        <f>IF(G602="","",IF(B603=0,0,(D603/B603/12)))</f>
        <v/>
      </c>
      <c r="D603" s="66"/>
      <c r="E603" s="358" t="str">
        <f>IF(G602="","",IF(D603+D604=0,0,E606-E600))</f>
        <v/>
      </c>
      <c r="F603" s="66"/>
      <c r="G603" s="358" t="str">
        <f>IF(G602="","",ROUND(IF(D603+D604=0,0,G606-G600),2))</f>
        <v/>
      </c>
      <c r="H603" s="360" t="str">
        <f>IF(G602="","",$H$6)</f>
        <v/>
      </c>
      <c r="I603" s="65" t="str">
        <f>IF(G602="","",$B$4-G602+1)</f>
        <v/>
      </c>
      <c r="J603" s="65" t="str">
        <f>IF(G602="","",IF(I600=0,(F603*H603/($B$4-$B$3+1)*I603),(F603*H603*I600)/($B$4-$B$3+1)*I603))</f>
        <v/>
      </c>
      <c r="K603" s="65" t="str">
        <f>IF(G602="","",IF(K600+(J603-((F603*H603/($B$4-$B$3+1)*I603)*tpt!$C$32))&lt;$A$6,($A$6-K600),(J603-((F603*H603/($B$4-$B$3+1)*I603)*tpt!$C$32))))</f>
        <v/>
      </c>
      <c r="L603" s="358" t="str">
        <f>IF(G602="","",J603-J604)</f>
        <v/>
      </c>
      <c r="M603" s="358" t="str">
        <f>IF(G602="","",K603-K604)</f>
        <v/>
      </c>
    </row>
    <row r="604" spans="1:13" ht="15" thickBot="1" x14ac:dyDescent="0.35">
      <c r="A604" s="63" t="s">
        <v>1837</v>
      </c>
      <c r="B604" s="67"/>
      <c r="C604" s="56" t="str">
        <f>IF(G602="","",IF(B604=0,0,(D604/B604/12)))</f>
        <v/>
      </c>
      <c r="D604" s="57"/>
      <c r="E604" s="359"/>
      <c r="F604" s="57"/>
      <c r="G604" s="359"/>
      <c r="H604" s="361"/>
      <c r="I604" s="56" t="str">
        <f>IF(G602="","",$B$4-G602)</f>
        <v/>
      </c>
      <c r="J604" s="56" t="str">
        <f>IF(G602="","",IF(I600=0,(F604*H603/($B$4-$B$3+1)*I604),(F604*H603*I600)/($B$4-$B$3+1)*I604))</f>
        <v/>
      </c>
      <c r="K604" s="56" t="str">
        <f>IF(G602="","",IF(K600+(J604-((F604*H603/($B$4-$B$3+1)*I604)*tpt!$C$32))&lt;$A$6,($A$6-K600),(J604-((F604*H603/($B$4-$B$3+1)*I604)*tpt!$C$32))))</f>
        <v/>
      </c>
      <c r="L604" s="359"/>
      <c r="M604" s="359"/>
    </row>
    <row r="605" spans="1:13" ht="14.4" x14ac:dyDescent="0.3">
      <c r="A605" s="68"/>
      <c r="C605" s="69"/>
      <c r="D605" s="69"/>
      <c r="E605" s="69"/>
      <c r="F605" s="69"/>
      <c r="J605" s="178"/>
      <c r="K605" s="70"/>
    </row>
    <row r="606" spans="1:13" ht="15" thickBot="1" x14ac:dyDescent="0.35">
      <c r="A606" s="71" t="s">
        <v>1838</v>
      </c>
      <c r="B606" s="74" t="str">
        <f>IF(G602="","",B600+B603-B604)</f>
        <v/>
      </c>
      <c r="C606" s="56" t="str">
        <f>IF(G602="","",IF(B606=0,0,(D606/B606/12)))</f>
        <v/>
      </c>
      <c r="D606" s="56" t="str">
        <f>IF(G602="","",D600+D603-D604)</f>
        <v/>
      </c>
      <c r="E606" s="86" t="str">
        <f>IF(G602="","",$A$6*B606*120)</f>
        <v/>
      </c>
      <c r="F606" s="56" t="str">
        <f>IF(G602="","",IF(D606&lt;0,"ошибка, СС в минус",IF(F600=0,0,IF(F603+F604&lt;&gt;0,F600+F603-F604,IF(D606&lt;=F600,(F600+D603-D604),IF(D600&lt;F600,D600,F600)+D603-D604)))))</f>
        <v/>
      </c>
      <c r="G606" s="56" t="str">
        <f>IF(G602="","",IF(AND(D606&lt;G600,J600=$A$6),G600+(($A$6-J600)/($B$4-G602+(IF(D603-D604&lt;0,0,1)))*($B$4-$B$3+1)/H603),IF(J600+((IF(F603=0,D603,F603)-IF(F604=0,D604,F604))*H603/($B$4-$B$3+1)*($B$4-G602+(IF(D603-D604&lt;0,0,1))))&lt;$A$6,G600+(($A$6-J600)/($B$4-G602+(IF(D603-D604&lt;0,0,1)))*($B$4-$B$3+1)/H603),(IF(F600=0,D600,F600)+IF(F603=0,D603,F603)-IF(F604=0,D604,F604)))))</f>
        <v/>
      </c>
      <c r="H606" s="58" t="str">
        <f>IF(G602="","",$H$6)</f>
        <v/>
      </c>
      <c r="I606" s="177" t="str">
        <f>IF(G602="","",$I$6)</f>
        <v/>
      </c>
      <c r="J606" s="179" t="str">
        <f>IF(G602="","",J600+L603)</f>
        <v/>
      </c>
      <c r="K606" s="50" t="str">
        <f>IF(G602="","",K600+M603)</f>
        <v/>
      </c>
    </row>
  </sheetData>
  <sheetProtection formatCells="0" formatColumns="0" formatRows="0" insertColumns="0" insertRows="0" insertHyperlinks="0" deleteColumns="0" deleteRows="0" sort="0" autoFilter="0" pivotTables="0"/>
  <protectedRanges>
    <protectedRange sqref="B219 B225 B231 B237 B243 B249 B255 B261 B267 B273 B279 B285 B291 B297 B303 B309 B315 B321 B327 B333 B339 B345 B351 B357 B363 B369 B375 B381 B387 B393 B399 B405 B411 B417 B423 B429 B435 B441 B447 B453 B459 B465 B471 B477 B483 B489 B495 B501 B507 B513 B519 B525 B531 B537 B543 B549 B555 B561 B567 B573 B579 B585 B591 B597 B603" name="Диапазон2_1"/>
    <protectedRange sqref="B9:B10 B189:B190 B195:B196 B201:B202 B207:B208 B213:B214 B15:B16 B21:B22 B27:B28 B33:B34 B39:B40 B45:B46 B51:B52 B57:B58 B63:B64 B69:B70 B75:B76 B81:B82 B87:B88 B93:B94 B99:B100 B105:B106 B111:B112 B117:B118 B123:B124 B129:B130 B135:B136 B141:B142 B147:B148 B153:B154 B159:B160 B165:B166 B171:B172 B177:B178 B183:B184" name="Диапазон2_1_3"/>
    <protectedRange sqref="D9 D189:D190 F190 D195:D196 F196 D201:D202 F202 D207:D208 F208 D213:D214 F214 D15 D21 D27 D33 D39 D45 D51 D57 D63 D69 D75 D81 D87 D93 D99 D105 D111 D117 D123 D129 D135 D141 D147 D153 D159 D165 D171 D177 D183" name="Диапазон2_1_4"/>
    <protectedRange sqref="F9 F189 F195 F201 F207 F213 F15 F21 F27 F33 F39 F45 F51 F57 F63 F69 F75 F81 F87 F93 F99 F105 F111 F117 F123 F129 F135 F141 F147 F153 F159 F165 F171 F177 F183" name="Диапазон2_1_5"/>
    <protectedRange sqref="G20 G26 G32 G38 G44 G50 G56 G62 G68 G74 G80 G86 G92 G98 G104 G110 G116 G122 G128 G134 G140 G146 G152 G158 G164 G170 G176 G182 G188 G194 G200 G206 G212 G218 G224 G230 G236 G242 G248 G254 G260 G266 G272 G278 G284 G290 G296 G302 G308 G314 G320 G326 G332 G338 G344 G350 G356 G362 G368 G374 G380 G386 G392 G398 G404 G410 G416 G422 G428 G434 G440 G446 G452 G458 G464 G470 G476 G482 G488 G494 G500 G506 G512 G518 G524 G530 G536 G542 G548 G554 G560 G566 G572 G578 G584 G590 G596 G602" name="Диапазон2_1_7"/>
    <protectedRange sqref="B220 B226 B232 B238 B244 B250 B256 B262 B268 B274 B280 B286 B292 B298 B304 B310 B316 B322 B328 B334 B340 B346 B352 B358 B364 B370 B376 B382 B388 B394 B400 B406 B412 B418 B424 B430 B436 B442 B448 B454 B460 B466 B472 B478 B484 B490 B496 B502 B508 B514 B520 B526 B532 B538 B544 B550 B556 B562 B568 B574 B580 B586 B592 B598 B604" name="Диапазон2_1_8"/>
    <protectedRange sqref="G14" name="Диапазон2_1_7_1"/>
    <protectedRange sqref="D219 D225 D231 D237 D243 D249 D255 D261 D267 D273 D279 D285 D291 D297 D303 D309 D315 D321 D327 D333 D339 D345 D351 D357 D363 D369 D375 D381 D387 D393 D399 D405 D411 D417 D423 D429 D435 D441 D447 D453 D459 D465 D471 D477 D483 D489 D495 D501 D507 D513 D519 D525 D531 D537 D543 D549 D555 D561 D567 D573 D579 D585 D591 D597 D603" name="Диапазон2_1_1"/>
    <protectedRange sqref="D220 D226 D232 D238 D244 D250 D256 D262 D268 D274 D280 D286 D292 D298 D304 D310 D316 D322 D328 D334 D340 D346 D352 D358 D364 D370 D376 D382 D388 D394 D400 D406 D412 D418 D424 D430 D436 D442 D448 D454 D460 D466 D472 D478 D484 D490 D496 D502 D508 D514 D520 D526 D532 D538 D544 D550 D556 D562 D568 D574 D580 D586 D592 D598 D604" name="Диапазон2_1_9_1"/>
    <protectedRange sqref="F219 F225 F231 F237 F243 F249 F255 F261 F267 F273 F279 F285 F291 F297 F303 F309 F315 F321 F327 F333 F339 F345 F351 F357 F363 F369 F375 F381 F387 F393 F399 F405 F411 F417 F423 F429 F435 F441 F447 F453 F459 F465 F471 F477 F483 F489 F495 F501 F507 F513 F519 F525 F531 F537 F543 F549 F555 F561 F567 F573 F579 F585 F591 F597 F603" name="Диапазон2_1_2"/>
    <protectedRange sqref="F220 F226 F232 F238 F244 F250 F256 F262 F268 F274 F280 F286 F292 F298 F304 F310 F316 F322 F328 F334 F340 F346 F352 F358 F364 F370 F376 F382 F388 F394 F400 F406 F412 F418 F424 F430 F436 F442 F448 F454 F460 F466 F472 F478 F484 F490 F496 F502 F508 F514 F520 F526 F532 F538 F544 F550 F556 F562 F568 F574 F580 F586 F592 F598 F604" name="Диапазон2_1_10_1"/>
    <protectedRange sqref="B3" name="Диапазон2_1_1_1_1"/>
    <protectedRange sqref="D16 F16 D22 F22 D28 F28 D34 F34 D40 F40 D46 F46 D52 F52 D58 F58 D64 F64 D70 F70 D76 F76 D82 F82 D88 F88 D94 F94 D100 F100 D106 F106 D112 F112 D118 F118 D124 F124 D130 F130 D136 F136 D142 F142 D148 F148 D154 F154 D160 F160 D166 F166 D172 F172 D178 F178 D184 F184" name="Диапазон2_1_4_1"/>
    <protectedRange sqref="D10" name="Диапазон2_1_4_1_1"/>
    <protectedRange sqref="F10" name="Диапазон2_1_4_1_2"/>
    <protectedRange sqref="G8" name="Диапазон2_1_6_1_1"/>
  </protectedRanges>
  <mergeCells count="500">
    <mergeCell ref="L597:L598"/>
    <mergeCell ref="M597:M598"/>
    <mergeCell ref="L603:L604"/>
    <mergeCell ref="M603:M604"/>
    <mergeCell ref="L567:L568"/>
    <mergeCell ref="M567:M568"/>
    <mergeCell ref="L573:L574"/>
    <mergeCell ref="M573:M574"/>
    <mergeCell ref="L579:L580"/>
    <mergeCell ref="M579:M580"/>
    <mergeCell ref="L585:L586"/>
    <mergeCell ref="M585:M586"/>
    <mergeCell ref="L591:L592"/>
    <mergeCell ref="M591:M592"/>
    <mergeCell ref="L537:L538"/>
    <mergeCell ref="M537:M538"/>
    <mergeCell ref="L543:L544"/>
    <mergeCell ref="M543:M544"/>
    <mergeCell ref="L549:L550"/>
    <mergeCell ref="M549:M550"/>
    <mergeCell ref="L555:L556"/>
    <mergeCell ref="M555:M556"/>
    <mergeCell ref="L561:L562"/>
    <mergeCell ref="M561:M562"/>
    <mergeCell ref="L507:L508"/>
    <mergeCell ref="M507:M508"/>
    <mergeCell ref="L513:L514"/>
    <mergeCell ref="M513:M514"/>
    <mergeCell ref="L519:L520"/>
    <mergeCell ref="M519:M520"/>
    <mergeCell ref="L525:L526"/>
    <mergeCell ref="M525:M526"/>
    <mergeCell ref="L531:L532"/>
    <mergeCell ref="M531:M532"/>
    <mergeCell ref="L477:L478"/>
    <mergeCell ref="M477:M478"/>
    <mergeCell ref="L483:L484"/>
    <mergeCell ref="M483:M484"/>
    <mergeCell ref="L489:L490"/>
    <mergeCell ref="M489:M490"/>
    <mergeCell ref="L495:L496"/>
    <mergeCell ref="M495:M496"/>
    <mergeCell ref="L501:L502"/>
    <mergeCell ref="M501:M502"/>
    <mergeCell ref="L447:L448"/>
    <mergeCell ref="M447:M448"/>
    <mergeCell ref="L453:L454"/>
    <mergeCell ref="M453:M454"/>
    <mergeCell ref="L459:L460"/>
    <mergeCell ref="M459:M460"/>
    <mergeCell ref="L465:L466"/>
    <mergeCell ref="M465:M466"/>
    <mergeCell ref="L471:L472"/>
    <mergeCell ref="M471:M472"/>
    <mergeCell ref="L417:L418"/>
    <mergeCell ref="M417:M418"/>
    <mergeCell ref="L423:L424"/>
    <mergeCell ref="M423:M424"/>
    <mergeCell ref="L429:L430"/>
    <mergeCell ref="M429:M430"/>
    <mergeCell ref="L435:L436"/>
    <mergeCell ref="M435:M436"/>
    <mergeCell ref="L441:L442"/>
    <mergeCell ref="M441:M442"/>
    <mergeCell ref="L387:L388"/>
    <mergeCell ref="M387:M388"/>
    <mergeCell ref="L393:L394"/>
    <mergeCell ref="M393:M394"/>
    <mergeCell ref="L399:L400"/>
    <mergeCell ref="M399:M400"/>
    <mergeCell ref="L405:L406"/>
    <mergeCell ref="M405:M406"/>
    <mergeCell ref="L411:L412"/>
    <mergeCell ref="M411:M412"/>
    <mergeCell ref="L363:L364"/>
    <mergeCell ref="M363:M364"/>
    <mergeCell ref="L369:L370"/>
    <mergeCell ref="M369:M370"/>
    <mergeCell ref="L375:L376"/>
    <mergeCell ref="M375:M376"/>
    <mergeCell ref="L381:L382"/>
    <mergeCell ref="M381:M382"/>
    <mergeCell ref="L333:L334"/>
    <mergeCell ref="M333:M334"/>
    <mergeCell ref="L339:L340"/>
    <mergeCell ref="M339:M340"/>
    <mergeCell ref="L345:L346"/>
    <mergeCell ref="M345:M346"/>
    <mergeCell ref="L351:L352"/>
    <mergeCell ref="M351:M352"/>
    <mergeCell ref="L357:L358"/>
    <mergeCell ref="M357:M358"/>
    <mergeCell ref="L303:L304"/>
    <mergeCell ref="M303:M304"/>
    <mergeCell ref="L309:L310"/>
    <mergeCell ref="M309:M310"/>
    <mergeCell ref="L315:L316"/>
    <mergeCell ref="M315:M316"/>
    <mergeCell ref="L321:L322"/>
    <mergeCell ref="M321:M322"/>
    <mergeCell ref="L327:L328"/>
    <mergeCell ref="M327:M328"/>
    <mergeCell ref="L273:L274"/>
    <mergeCell ref="M273:M274"/>
    <mergeCell ref="L279:L280"/>
    <mergeCell ref="M279:M280"/>
    <mergeCell ref="L285:L286"/>
    <mergeCell ref="M285:M286"/>
    <mergeCell ref="L291:L292"/>
    <mergeCell ref="M291:M292"/>
    <mergeCell ref="L297:L298"/>
    <mergeCell ref="M297:M298"/>
    <mergeCell ref="L243:L244"/>
    <mergeCell ref="M243:M244"/>
    <mergeCell ref="L249:L250"/>
    <mergeCell ref="M249:M250"/>
    <mergeCell ref="L255:L256"/>
    <mergeCell ref="M255:M256"/>
    <mergeCell ref="L261:L262"/>
    <mergeCell ref="M261:M262"/>
    <mergeCell ref="L267:L268"/>
    <mergeCell ref="M267:M268"/>
    <mergeCell ref="L213:L214"/>
    <mergeCell ref="M213:M214"/>
    <mergeCell ref="L219:L220"/>
    <mergeCell ref="M219:M220"/>
    <mergeCell ref="L225:L226"/>
    <mergeCell ref="M225:M226"/>
    <mergeCell ref="L231:L232"/>
    <mergeCell ref="M231:M232"/>
    <mergeCell ref="L237:L238"/>
    <mergeCell ref="M237:M238"/>
    <mergeCell ref="L183:L184"/>
    <mergeCell ref="M183:M184"/>
    <mergeCell ref="L189:L190"/>
    <mergeCell ref="M189:M190"/>
    <mergeCell ref="L195:L196"/>
    <mergeCell ref="M195:M196"/>
    <mergeCell ref="L201:L202"/>
    <mergeCell ref="M201:M202"/>
    <mergeCell ref="L207:L208"/>
    <mergeCell ref="M207:M208"/>
    <mergeCell ref="L153:L154"/>
    <mergeCell ref="M153:M154"/>
    <mergeCell ref="L159:L160"/>
    <mergeCell ref="M159:M160"/>
    <mergeCell ref="L165:L166"/>
    <mergeCell ref="M165:M166"/>
    <mergeCell ref="L171:L172"/>
    <mergeCell ref="M171:M172"/>
    <mergeCell ref="L177:L178"/>
    <mergeCell ref="M177:M178"/>
    <mergeCell ref="L123:L124"/>
    <mergeCell ref="M123:M124"/>
    <mergeCell ref="L129:L130"/>
    <mergeCell ref="M129:M130"/>
    <mergeCell ref="L135:L136"/>
    <mergeCell ref="M135:M136"/>
    <mergeCell ref="L141:L142"/>
    <mergeCell ref="M141:M142"/>
    <mergeCell ref="L147:L148"/>
    <mergeCell ref="M147:M148"/>
    <mergeCell ref="L93:L94"/>
    <mergeCell ref="M93:M94"/>
    <mergeCell ref="L99:L100"/>
    <mergeCell ref="M99:M100"/>
    <mergeCell ref="L105:L106"/>
    <mergeCell ref="M105:M106"/>
    <mergeCell ref="L111:L112"/>
    <mergeCell ref="M111:M112"/>
    <mergeCell ref="L117:L118"/>
    <mergeCell ref="M117:M118"/>
    <mergeCell ref="L63:L64"/>
    <mergeCell ref="M63:M64"/>
    <mergeCell ref="L69:L70"/>
    <mergeCell ref="M69:M70"/>
    <mergeCell ref="L75:L76"/>
    <mergeCell ref="M75:M76"/>
    <mergeCell ref="L81:L82"/>
    <mergeCell ref="M81:M82"/>
    <mergeCell ref="L87:L88"/>
    <mergeCell ref="M87:M88"/>
    <mergeCell ref="L33:L34"/>
    <mergeCell ref="M33:M34"/>
    <mergeCell ref="L39:L40"/>
    <mergeCell ref="M39:M40"/>
    <mergeCell ref="L45:L46"/>
    <mergeCell ref="M45:M46"/>
    <mergeCell ref="L51:L52"/>
    <mergeCell ref="M51:M52"/>
    <mergeCell ref="L57:L58"/>
    <mergeCell ref="M57:M58"/>
    <mergeCell ref="L15:L16"/>
    <mergeCell ref="L9:L10"/>
    <mergeCell ref="M9:M10"/>
    <mergeCell ref="M15:M16"/>
    <mergeCell ref="L21:L22"/>
    <mergeCell ref="M21:M22"/>
    <mergeCell ref="L27:L28"/>
    <mergeCell ref="M27:M28"/>
    <mergeCell ref="E603:E604"/>
    <mergeCell ref="G603:G604"/>
    <mergeCell ref="H603:H604"/>
    <mergeCell ref="E597:E598"/>
    <mergeCell ref="G597:G598"/>
    <mergeCell ref="H597:H598"/>
    <mergeCell ref="E591:E592"/>
    <mergeCell ref="G591:G592"/>
    <mergeCell ref="H591:H592"/>
    <mergeCell ref="E585:E586"/>
    <mergeCell ref="G585:G586"/>
    <mergeCell ref="H585:H586"/>
    <mergeCell ref="E579:E580"/>
    <mergeCell ref="G579:G580"/>
    <mergeCell ref="H579:H580"/>
    <mergeCell ref="E573:E574"/>
    <mergeCell ref="G573:G574"/>
    <mergeCell ref="H573:H574"/>
    <mergeCell ref="E567:E568"/>
    <mergeCell ref="G567:G568"/>
    <mergeCell ref="H567:H568"/>
    <mergeCell ref="E561:E562"/>
    <mergeCell ref="G561:G562"/>
    <mergeCell ref="H561:H562"/>
    <mergeCell ref="E555:E556"/>
    <mergeCell ref="G555:G556"/>
    <mergeCell ref="H555:H556"/>
    <mergeCell ref="E549:E550"/>
    <mergeCell ref="G549:G550"/>
    <mergeCell ref="H549:H550"/>
    <mergeCell ref="E543:E544"/>
    <mergeCell ref="G543:G544"/>
    <mergeCell ref="H543:H544"/>
    <mergeCell ref="E537:E538"/>
    <mergeCell ref="G537:G538"/>
    <mergeCell ref="H537:H538"/>
    <mergeCell ref="E531:E532"/>
    <mergeCell ref="G531:G532"/>
    <mergeCell ref="H531:H532"/>
    <mergeCell ref="E525:E526"/>
    <mergeCell ref="G525:G526"/>
    <mergeCell ref="H525:H526"/>
    <mergeCell ref="E519:E520"/>
    <mergeCell ref="G519:G520"/>
    <mergeCell ref="H519:H520"/>
    <mergeCell ref="E513:E514"/>
    <mergeCell ref="G513:G514"/>
    <mergeCell ref="H513:H514"/>
    <mergeCell ref="E507:E508"/>
    <mergeCell ref="G507:G508"/>
    <mergeCell ref="H507:H508"/>
    <mergeCell ref="E501:E502"/>
    <mergeCell ref="G501:G502"/>
    <mergeCell ref="H501:H502"/>
    <mergeCell ref="E495:E496"/>
    <mergeCell ref="G495:G496"/>
    <mergeCell ref="H495:H496"/>
    <mergeCell ref="E489:E490"/>
    <mergeCell ref="G489:G490"/>
    <mergeCell ref="H489:H490"/>
    <mergeCell ref="E483:E484"/>
    <mergeCell ref="G483:G484"/>
    <mergeCell ref="H483:H484"/>
    <mergeCell ref="E477:E478"/>
    <mergeCell ref="G477:G478"/>
    <mergeCell ref="H477:H478"/>
    <mergeCell ref="E471:E472"/>
    <mergeCell ref="G471:G472"/>
    <mergeCell ref="H471:H472"/>
    <mergeCell ref="E465:E466"/>
    <mergeCell ref="G465:G466"/>
    <mergeCell ref="H465:H466"/>
    <mergeCell ref="E459:E460"/>
    <mergeCell ref="G459:G460"/>
    <mergeCell ref="H459:H460"/>
    <mergeCell ref="E453:E454"/>
    <mergeCell ref="G453:G454"/>
    <mergeCell ref="H453:H454"/>
    <mergeCell ref="E447:E448"/>
    <mergeCell ref="G447:G448"/>
    <mergeCell ref="H447:H448"/>
    <mergeCell ref="E441:E442"/>
    <mergeCell ref="G441:G442"/>
    <mergeCell ref="H441:H442"/>
    <mergeCell ref="E435:E436"/>
    <mergeCell ref="G435:G436"/>
    <mergeCell ref="H435:H436"/>
    <mergeCell ref="E429:E430"/>
    <mergeCell ref="G429:G430"/>
    <mergeCell ref="H429:H430"/>
    <mergeCell ref="E423:E424"/>
    <mergeCell ref="G423:G424"/>
    <mergeCell ref="H423:H424"/>
    <mergeCell ref="E417:E418"/>
    <mergeCell ref="G417:G418"/>
    <mergeCell ref="H417:H418"/>
    <mergeCell ref="E411:E412"/>
    <mergeCell ref="G411:G412"/>
    <mergeCell ref="H411:H412"/>
    <mergeCell ref="E405:E406"/>
    <mergeCell ref="G405:G406"/>
    <mergeCell ref="H405:H406"/>
    <mergeCell ref="E399:E400"/>
    <mergeCell ref="G399:G400"/>
    <mergeCell ref="H399:H400"/>
    <mergeCell ref="E393:E394"/>
    <mergeCell ref="G393:G394"/>
    <mergeCell ref="H393:H394"/>
    <mergeCell ref="E387:E388"/>
    <mergeCell ref="G387:G388"/>
    <mergeCell ref="H387:H388"/>
    <mergeCell ref="E381:E382"/>
    <mergeCell ref="G381:G382"/>
    <mergeCell ref="H381:H382"/>
    <mergeCell ref="E375:E376"/>
    <mergeCell ref="G375:G376"/>
    <mergeCell ref="H375:H376"/>
    <mergeCell ref="E369:E370"/>
    <mergeCell ref="G369:G370"/>
    <mergeCell ref="H369:H370"/>
    <mergeCell ref="E363:E364"/>
    <mergeCell ref="G363:G364"/>
    <mergeCell ref="H363:H364"/>
    <mergeCell ref="E357:E358"/>
    <mergeCell ref="G357:G358"/>
    <mergeCell ref="H357:H358"/>
    <mergeCell ref="E351:E352"/>
    <mergeCell ref="G351:G352"/>
    <mergeCell ref="H351:H352"/>
    <mergeCell ref="E345:E346"/>
    <mergeCell ref="G345:G346"/>
    <mergeCell ref="H345:H346"/>
    <mergeCell ref="E339:E340"/>
    <mergeCell ref="G339:G340"/>
    <mergeCell ref="H339:H340"/>
    <mergeCell ref="E333:E334"/>
    <mergeCell ref="G333:G334"/>
    <mergeCell ref="H333:H334"/>
    <mergeCell ref="E327:E328"/>
    <mergeCell ref="G327:G328"/>
    <mergeCell ref="H327:H328"/>
    <mergeCell ref="E321:E322"/>
    <mergeCell ref="G321:G322"/>
    <mergeCell ref="H321:H322"/>
    <mergeCell ref="E315:E316"/>
    <mergeCell ref="G315:G316"/>
    <mergeCell ref="H315:H316"/>
    <mergeCell ref="E309:E310"/>
    <mergeCell ref="G309:G310"/>
    <mergeCell ref="H309:H310"/>
    <mergeCell ref="E303:E304"/>
    <mergeCell ref="G303:G304"/>
    <mergeCell ref="H303:H304"/>
    <mergeCell ref="E297:E298"/>
    <mergeCell ref="G297:G298"/>
    <mergeCell ref="H297:H298"/>
    <mergeCell ref="E291:E292"/>
    <mergeCell ref="G291:G292"/>
    <mergeCell ref="H291:H292"/>
    <mergeCell ref="E285:E286"/>
    <mergeCell ref="G285:G286"/>
    <mergeCell ref="H285:H286"/>
    <mergeCell ref="E279:E280"/>
    <mergeCell ref="G279:G280"/>
    <mergeCell ref="H279:H280"/>
    <mergeCell ref="E273:E274"/>
    <mergeCell ref="G273:G274"/>
    <mergeCell ref="H273:H274"/>
    <mergeCell ref="E267:E268"/>
    <mergeCell ref="G267:G268"/>
    <mergeCell ref="H267:H268"/>
    <mergeCell ref="E261:E262"/>
    <mergeCell ref="G261:G262"/>
    <mergeCell ref="H261:H262"/>
    <mergeCell ref="E255:E256"/>
    <mergeCell ref="G255:G256"/>
    <mergeCell ref="H255:H256"/>
    <mergeCell ref="E249:E250"/>
    <mergeCell ref="G249:G250"/>
    <mergeCell ref="H249:H250"/>
    <mergeCell ref="E243:E244"/>
    <mergeCell ref="G243:G244"/>
    <mergeCell ref="H243:H244"/>
    <mergeCell ref="E237:E238"/>
    <mergeCell ref="G237:G238"/>
    <mergeCell ref="H237:H238"/>
    <mergeCell ref="E231:E232"/>
    <mergeCell ref="G231:G232"/>
    <mergeCell ref="H231:H232"/>
    <mergeCell ref="E225:E226"/>
    <mergeCell ref="G225:G226"/>
    <mergeCell ref="H225:H226"/>
    <mergeCell ref="E219:E220"/>
    <mergeCell ref="G219:G220"/>
    <mergeCell ref="H219:H220"/>
    <mergeCell ref="E213:E214"/>
    <mergeCell ref="G213:G214"/>
    <mergeCell ref="H213:H214"/>
    <mergeCell ref="E207:E208"/>
    <mergeCell ref="G207:G208"/>
    <mergeCell ref="H207:H208"/>
    <mergeCell ref="E201:E202"/>
    <mergeCell ref="G201:G202"/>
    <mergeCell ref="H201:H202"/>
    <mergeCell ref="E195:E196"/>
    <mergeCell ref="G195:G196"/>
    <mergeCell ref="H195:H196"/>
    <mergeCell ref="E189:E190"/>
    <mergeCell ref="G189:G190"/>
    <mergeCell ref="H189:H190"/>
    <mergeCell ref="E183:E184"/>
    <mergeCell ref="G183:G184"/>
    <mergeCell ref="H183:H184"/>
    <mergeCell ref="E177:E178"/>
    <mergeCell ref="G177:G178"/>
    <mergeCell ref="H177:H178"/>
    <mergeCell ref="E171:E172"/>
    <mergeCell ref="G171:G172"/>
    <mergeCell ref="H171:H172"/>
    <mergeCell ref="E165:E166"/>
    <mergeCell ref="G165:G166"/>
    <mergeCell ref="H165:H166"/>
    <mergeCell ref="E159:E160"/>
    <mergeCell ref="G159:G160"/>
    <mergeCell ref="H159:H160"/>
    <mergeCell ref="E153:E154"/>
    <mergeCell ref="G153:G154"/>
    <mergeCell ref="H153:H154"/>
    <mergeCell ref="E147:E148"/>
    <mergeCell ref="G147:G148"/>
    <mergeCell ref="H147:H148"/>
    <mergeCell ref="E141:E142"/>
    <mergeCell ref="G141:G142"/>
    <mergeCell ref="H141:H142"/>
    <mergeCell ref="E135:E136"/>
    <mergeCell ref="G135:G136"/>
    <mergeCell ref="H135:H136"/>
    <mergeCell ref="E129:E130"/>
    <mergeCell ref="G129:G130"/>
    <mergeCell ref="H129:H130"/>
    <mergeCell ref="E123:E124"/>
    <mergeCell ref="G123:G124"/>
    <mergeCell ref="H123:H124"/>
    <mergeCell ref="E117:E118"/>
    <mergeCell ref="G117:G118"/>
    <mergeCell ref="H117:H118"/>
    <mergeCell ref="E111:E112"/>
    <mergeCell ref="G111:G112"/>
    <mergeCell ref="H111:H112"/>
    <mergeCell ref="E105:E106"/>
    <mergeCell ref="G105:G106"/>
    <mergeCell ref="H105:H106"/>
    <mergeCell ref="E99:E100"/>
    <mergeCell ref="G99:G100"/>
    <mergeCell ref="H99:H100"/>
    <mergeCell ref="E93:E94"/>
    <mergeCell ref="G93:G94"/>
    <mergeCell ref="H93:H94"/>
    <mergeCell ref="E87:E88"/>
    <mergeCell ref="G87:G88"/>
    <mergeCell ref="H87:H88"/>
    <mergeCell ref="E81:E82"/>
    <mergeCell ref="G81:G82"/>
    <mergeCell ref="H81:H82"/>
    <mergeCell ref="E75:E76"/>
    <mergeCell ref="G75:G76"/>
    <mergeCell ref="H75:H76"/>
    <mergeCell ref="H51:H52"/>
    <mergeCell ref="G63:G64"/>
    <mergeCell ref="H63:H64"/>
    <mergeCell ref="E51:E52"/>
    <mergeCell ref="E69:E70"/>
    <mergeCell ref="G69:G70"/>
    <mergeCell ref="H69:H70"/>
    <mergeCell ref="E57:E58"/>
    <mergeCell ref="E63:E64"/>
    <mergeCell ref="G57:G58"/>
    <mergeCell ref="H57:H58"/>
    <mergeCell ref="G51:G52"/>
    <mergeCell ref="E9:E10"/>
    <mergeCell ref="G45:G46"/>
    <mergeCell ref="H45:H46"/>
    <mergeCell ref="G9:G10"/>
    <mergeCell ref="H9:H10"/>
    <mergeCell ref="G27:G28"/>
    <mergeCell ref="H27:H28"/>
    <mergeCell ref="G39:G40"/>
    <mergeCell ref="H39:H40"/>
    <mergeCell ref="E15:E16"/>
    <mergeCell ref="E21:E22"/>
    <mergeCell ref="E39:E40"/>
    <mergeCell ref="E27:E28"/>
    <mergeCell ref="E45:E46"/>
    <mergeCell ref="G21:G22"/>
    <mergeCell ref="G15:G16"/>
    <mergeCell ref="H15:H16"/>
    <mergeCell ref="G33:G34"/>
    <mergeCell ref="H33:H34"/>
    <mergeCell ref="H21:H22"/>
    <mergeCell ref="E33:E34"/>
  </mergeCells>
  <pageMargins left="0.7" right="0.7" top="0.75" bottom="0.75" header="0.3" footer="0.3"/>
  <pageSetup paperSize="9" scale="74"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5"/>
  <dimension ref="A1:G71"/>
  <sheetViews>
    <sheetView view="pageBreakPreview" zoomScale="85" zoomScaleNormal="85" zoomScaleSheetLayoutView="85" workbookViewId="0">
      <selection activeCell="J64" sqref="J64"/>
    </sheetView>
  </sheetViews>
  <sheetFormatPr defaultRowHeight="13.2" x14ac:dyDescent="0.25"/>
  <cols>
    <col min="1" max="1" customWidth="true" width="23.5546875"/>
    <col min="4" max="4" customWidth="true" width="31.0"/>
    <col min="5" max="5" customWidth="true" width="19.21875"/>
    <col min="6" max="6" customWidth="true" width="16.5546875"/>
    <col min="7" max="7" customWidth="true" width="16.88671875"/>
  </cols>
  <sheetData>
    <row r="1" spans="1:7" ht="13.8" thickBot="1" x14ac:dyDescent="0.3">
      <c r="A1" s="80" t="s">
        <v>332</v>
      </c>
      <c r="B1" s="385" t="s">
        <v>333</v>
      </c>
      <c r="C1" s="385"/>
      <c r="D1" s="385"/>
      <c r="E1" s="77" t="s">
        <v>6</v>
      </c>
      <c r="F1" s="386" t="s">
        <v>7</v>
      </c>
      <c r="G1" s="387"/>
    </row>
    <row r="2" spans="1:7" x14ac:dyDescent="0.25">
      <c r="A2" s="374" t="e">
        <f>CONCATENATE(tpt!#REF!," - ",tpt!#REF!-1)</f>
        <v>#REF!</v>
      </c>
      <c r="B2" s="383" t="s">
        <v>1839</v>
      </c>
      <c r="C2" s="383"/>
      <c r="D2" s="383"/>
      <c r="E2" s="383"/>
      <c r="F2" s="383"/>
      <c r="G2" s="384"/>
    </row>
    <row r="3" spans="1:7" ht="13.8" x14ac:dyDescent="0.25">
      <c r="A3" s="388"/>
      <c r="B3" s="377" t="s">
        <v>1840</v>
      </c>
      <c r="C3" s="377"/>
      <c r="D3" s="377"/>
      <c r="E3" s="75">
        <v>10</v>
      </c>
      <c r="F3" s="372"/>
      <c r="G3" s="373"/>
    </row>
    <row r="4" spans="1:7" ht="13.8" x14ac:dyDescent="0.25">
      <c r="A4" s="375"/>
      <c r="B4" s="377" t="s">
        <v>1841</v>
      </c>
      <c r="C4" s="377"/>
      <c r="D4" s="377"/>
      <c r="E4" s="75"/>
      <c r="F4" s="372"/>
      <c r="G4" s="373"/>
    </row>
    <row r="5" spans="1:7" ht="13.8" x14ac:dyDescent="0.25">
      <c r="A5" s="375"/>
      <c r="B5" s="377" t="s">
        <v>1842</v>
      </c>
      <c r="C5" s="377"/>
      <c r="D5" s="377"/>
      <c r="E5" s="75"/>
      <c r="F5" s="372"/>
      <c r="G5" s="373"/>
    </row>
    <row r="6" spans="1:7" ht="13.8" x14ac:dyDescent="0.25">
      <c r="A6" s="375"/>
      <c r="B6" s="377" t="s">
        <v>1843</v>
      </c>
      <c r="C6" s="377"/>
      <c r="D6" s="377"/>
      <c r="E6" s="75"/>
      <c r="F6" s="372"/>
      <c r="G6" s="373"/>
    </row>
    <row r="7" spans="1:7" ht="13.8" x14ac:dyDescent="0.25">
      <c r="A7" s="375"/>
      <c r="B7" s="377" t="s">
        <v>1844</v>
      </c>
      <c r="C7" s="377"/>
      <c r="D7" s="377"/>
      <c r="E7" s="75"/>
      <c r="F7" s="372"/>
      <c r="G7" s="373"/>
    </row>
    <row r="8" spans="1:7" ht="13.8" x14ac:dyDescent="0.25">
      <c r="A8" s="375"/>
      <c r="B8" s="377" t="s">
        <v>1845</v>
      </c>
      <c r="C8" s="377"/>
      <c r="D8" s="377"/>
      <c r="E8" s="75"/>
      <c r="F8" s="372"/>
      <c r="G8" s="373"/>
    </row>
    <row r="9" spans="1:7" x14ac:dyDescent="0.25">
      <c r="A9" s="375"/>
      <c r="B9" s="380" t="s">
        <v>1846</v>
      </c>
      <c r="C9" s="380"/>
      <c r="D9" s="380"/>
      <c r="E9" s="380"/>
      <c r="F9" s="380"/>
      <c r="G9" s="381"/>
    </row>
    <row r="10" spans="1:7" ht="13.8" x14ac:dyDescent="0.25">
      <c r="A10" s="375"/>
      <c r="B10" s="377" t="s">
        <v>1847</v>
      </c>
      <c r="C10" s="377"/>
      <c r="D10" s="377"/>
      <c r="E10" s="75"/>
      <c r="F10" s="372"/>
      <c r="G10" s="373"/>
    </row>
    <row r="11" spans="1:7" ht="13.8" x14ac:dyDescent="0.25">
      <c r="A11" s="375"/>
      <c r="B11" s="377" t="s">
        <v>1848</v>
      </c>
      <c r="C11" s="377"/>
      <c r="D11" s="377"/>
      <c r="E11" s="75"/>
      <c r="F11" s="372"/>
      <c r="G11" s="373"/>
    </row>
    <row r="12" spans="1:7" ht="13.8" x14ac:dyDescent="0.25">
      <c r="A12" s="375"/>
      <c r="B12" s="377" t="s">
        <v>1849</v>
      </c>
      <c r="C12" s="377"/>
      <c r="D12" s="377"/>
      <c r="E12" s="75"/>
      <c r="F12" s="372"/>
      <c r="G12" s="373"/>
    </row>
    <row r="13" spans="1:7" ht="13.8" x14ac:dyDescent="0.25">
      <c r="A13" s="375"/>
      <c r="B13" s="377" t="s">
        <v>1850</v>
      </c>
      <c r="C13" s="377"/>
      <c r="D13" s="377"/>
      <c r="E13" s="75"/>
      <c r="F13" s="372"/>
      <c r="G13" s="373"/>
    </row>
    <row r="14" spans="1:7" ht="13.8" x14ac:dyDescent="0.25">
      <c r="A14" s="375"/>
      <c r="B14" s="377" t="s">
        <v>1851</v>
      </c>
      <c r="C14" s="377"/>
      <c r="D14" s="377"/>
      <c r="E14" s="75"/>
      <c r="F14" s="372"/>
      <c r="G14" s="373"/>
    </row>
    <row r="15" spans="1:7" ht="14.4" thickBot="1" x14ac:dyDescent="0.3">
      <c r="A15" s="376"/>
      <c r="B15" s="377" t="s">
        <v>1852</v>
      </c>
      <c r="C15" s="377"/>
      <c r="D15" s="377"/>
      <c r="E15" s="76"/>
      <c r="F15" s="378"/>
      <c r="G15" s="379"/>
    </row>
    <row r="16" spans="1:7" x14ac:dyDescent="0.25">
      <c r="A16" s="374" t="e">
        <f>CONCATENATE(tpt!#REF!-1," - ",tpt!#REF!-2)</f>
        <v>#REF!</v>
      </c>
      <c r="B16" s="383" t="s">
        <v>1839</v>
      </c>
      <c r="C16" s="383"/>
      <c r="D16" s="383"/>
      <c r="E16" s="383"/>
      <c r="F16" s="383"/>
      <c r="G16" s="384"/>
    </row>
    <row r="17" spans="1:7" ht="13.8" x14ac:dyDescent="0.25">
      <c r="A17" s="375"/>
      <c r="B17" s="377" t="s">
        <v>1840</v>
      </c>
      <c r="C17" s="377"/>
      <c r="D17" s="377"/>
      <c r="E17" s="75"/>
      <c r="F17" s="372"/>
      <c r="G17" s="373"/>
    </row>
    <row r="18" spans="1:7" ht="13.8" x14ac:dyDescent="0.25">
      <c r="A18" s="375"/>
      <c r="B18" s="377" t="s">
        <v>1841</v>
      </c>
      <c r="C18" s="377"/>
      <c r="D18" s="377"/>
      <c r="E18" s="75"/>
      <c r="F18" s="372"/>
      <c r="G18" s="373"/>
    </row>
    <row r="19" spans="1:7" ht="13.8" x14ac:dyDescent="0.25">
      <c r="A19" s="375"/>
      <c r="B19" s="377" t="s">
        <v>1842</v>
      </c>
      <c r="C19" s="377"/>
      <c r="D19" s="377"/>
      <c r="E19" s="75"/>
      <c r="F19" s="372"/>
      <c r="G19" s="373"/>
    </row>
    <row r="20" spans="1:7" ht="13.8" x14ac:dyDescent="0.25">
      <c r="A20" s="375"/>
      <c r="B20" s="377" t="s">
        <v>1843</v>
      </c>
      <c r="C20" s="377"/>
      <c r="D20" s="377"/>
      <c r="E20" s="75"/>
      <c r="F20" s="372"/>
      <c r="G20" s="373"/>
    </row>
    <row r="21" spans="1:7" ht="13.8" x14ac:dyDescent="0.25">
      <c r="A21" s="375"/>
      <c r="B21" s="377" t="s">
        <v>1844</v>
      </c>
      <c r="C21" s="377"/>
      <c r="D21" s="377"/>
      <c r="E21" s="75"/>
      <c r="F21" s="372"/>
      <c r="G21" s="373"/>
    </row>
    <row r="22" spans="1:7" ht="13.8" x14ac:dyDescent="0.25">
      <c r="A22" s="375"/>
      <c r="B22" s="377" t="s">
        <v>1845</v>
      </c>
      <c r="C22" s="377"/>
      <c r="D22" s="377"/>
      <c r="E22" s="75"/>
      <c r="F22" s="372"/>
      <c r="G22" s="373"/>
    </row>
    <row r="23" spans="1:7" x14ac:dyDescent="0.25">
      <c r="A23" s="375"/>
      <c r="B23" s="380" t="s">
        <v>1846</v>
      </c>
      <c r="C23" s="380"/>
      <c r="D23" s="380"/>
      <c r="E23" s="380"/>
      <c r="F23" s="380"/>
      <c r="G23" s="381"/>
    </row>
    <row r="24" spans="1:7" ht="13.8" x14ac:dyDescent="0.25">
      <c r="A24" s="375"/>
      <c r="B24" s="377" t="s">
        <v>1847</v>
      </c>
      <c r="C24" s="377"/>
      <c r="D24" s="377"/>
      <c r="E24" s="75"/>
      <c r="F24" s="372"/>
      <c r="G24" s="373"/>
    </row>
    <row r="25" spans="1:7" ht="13.8" x14ac:dyDescent="0.25">
      <c r="A25" s="375"/>
      <c r="B25" s="377" t="s">
        <v>1848</v>
      </c>
      <c r="C25" s="377"/>
      <c r="D25" s="377"/>
      <c r="E25" s="75"/>
      <c r="F25" s="372"/>
      <c r="G25" s="373"/>
    </row>
    <row r="26" spans="1:7" ht="13.8" x14ac:dyDescent="0.25">
      <c r="A26" s="375"/>
      <c r="B26" s="377" t="s">
        <v>1849</v>
      </c>
      <c r="C26" s="377"/>
      <c r="D26" s="377"/>
      <c r="E26" s="75"/>
      <c r="F26" s="372"/>
      <c r="G26" s="373"/>
    </row>
    <row r="27" spans="1:7" ht="13.8" x14ac:dyDescent="0.25">
      <c r="A27" s="375"/>
      <c r="B27" s="377" t="s">
        <v>1850</v>
      </c>
      <c r="C27" s="377"/>
      <c r="D27" s="377"/>
      <c r="E27" s="75"/>
      <c r="F27" s="372"/>
      <c r="G27" s="373"/>
    </row>
    <row r="28" spans="1:7" ht="13.8" x14ac:dyDescent="0.25">
      <c r="A28" s="375"/>
      <c r="B28" s="377" t="s">
        <v>1851</v>
      </c>
      <c r="C28" s="377"/>
      <c r="D28" s="377"/>
      <c r="E28" s="75"/>
      <c r="F28" s="372"/>
      <c r="G28" s="373"/>
    </row>
    <row r="29" spans="1:7" ht="14.4" thickBot="1" x14ac:dyDescent="0.3">
      <c r="A29" s="376"/>
      <c r="B29" s="377" t="s">
        <v>1852</v>
      </c>
      <c r="C29" s="377"/>
      <c r="D29" s="377"/>
      <c r="E29" s="76"/>
      <c r="F29" s="378"/>
      <c r="G29" s="379"/>
    </row>
    <row r="30" spans="1:7" x14ac:dyDescent="0.25">
      <c r="A30" s="374" t="e">
        <f>CONCATENATE(tpt!#REF!-2," - ",tpt!#REF!-3)</f>
        <v>#REF!</v>
      </c>
      <c r="B30" s="383" t="s">
        <v>1839</v>
      </c>
      <c r="C30" s="383"/>
      <c r="D30" s="383"/>
      <c r="E30" s="383"/>
      <c r="F30" s="383"/>
      <c r="G30" s="384"/>
    </row>
    <row r="31" spans="1:7" ht="13.8" x14ac:dyDescent="0.25">
      <c r="A31" s="375"/>
      <c r="B31" s="377" t="s">
        <v>1840</v>
      </c>
      <c r="C31" s="377"/>
      <c r="D31" s="377"/>
      <c r="E31" s="75"/>
      <c r="F31" s="372"/>
      <c r="G31" s="373"/>
    </row>
    <row r="32" spans="1:7" ht="13.8" x14ac:dyDescent="0.25">
      <c r="A32" s="375"/>
      <c r="B32" s="377" t="s">
        <v>1841</v>
      </c>
      <c r="C32" s="377"/>
      <c r="D32" s="377"/>
      <c r="E32" s="75"/>
      <c r="F32" s="372"/>
      <c r="G32" s="373"/>
    </row>
    <row r="33" spans="1:7" ht="13.8" x14ac:dyDescent="0.25">
      <c r="A33" s="375"/>
      <c r="B33" s="377" t="s">
        <v>1842</v>
      </c>
      <c r="C33" s="377"/>
      <c r="D33" s="377"/>
      <c r="E33" s="75"/>
      <c r="F33" s="372"/>
      <c r="G33" s="373"/>
    </row>
    <row r="34" spans="1:7" ht="13.8" x14ac:dyDescent="0.25">
      <c r="A34" s="375"/>
      <c r="B34" s="377" t="s">
        <v>1843</v>
      </c>
      <c r="C34" s="377"/>
      <c r="D34" s="377"/>
      <c r="E34" s="75"/>
      <c r="F34" s="372"/>
      <c r="G34" s="373"/>
    </row>
    <row r="35" spans="1:7" ht="13.8" x14ac:dyDescent="0.25">
      <c r="A35" s="375"/>
      <c r="B35" s="377" t="s">
        <v>1844</v>
      </c>
      <c r="C35" s="377"/>
      <c r="D35" s="377"/>
      <c r="E35" s="75"/>
      <c r="F35" s="372"/>
      <c r="G35" s="373"/>
    </row>
    <row r="36" spans="1:7" ht="13.8" x14ac:dyDescent="0.25">
      <c r="A36" s="375"/>
      <c r="B36" s="377" t="s">
        <v>1845</v>
      </c>
      <c r="C36" s="377"/>
      <c r="D36" s="377"/>
      <c r="E36" s="75"/>
      <c r="F36" s="372"/>
      <c r="G36" s="373"/>
    </row>
    <row r="37" spans="1:7" x14ac:dyDescent="0.25">
      <c r="A37" s="375"/>
      <c r="B37" s="380" t="s">
        <v>1846</v>
      </c>
      <c r="C37" s="380"/>
      <c r="D37" s="380"/>
      <c r="E37" s="380"/>
      <c r="F37" s="380"/>
      <c r="G37" s="381"/>
    </row>
    <row r="38" spans="1:7" ht="13.8" x14ac:dyDescent="0.25">
      <c r="A38" s="375"/>
      <c r="B38" s="377" t="s">
        <v>1847</v>
      </c>
      <c r="C38" s="377"/>
      <c r="D38" s="377"/>
      <c r="E38" s="75"/>
      <c r="F38" s="372"/>
      <c r="G38" s="373"/>
    </row>
    <row r="39" spans="1:7" ht="13.8" x14ac:dyDescent="0.25">
      <c r="A39" s="375"/>
      <c r="B39" s="377" t="s">
        <v>1848</v>
      </c>
      <c r="C39" s="377"/>
      <c r="D39" s="377"/>
      <c r="E39" s="75"/>
      <c r="F39" s="372"/>
      <c r="G39" s="373"/>
    </row>
    <row r="40" spans="1:7" ht="13.8" x14ac:dyDescent="0.25">
      <c r="A40" s="375"/>
      <c r="B40" s="377" t="s">
        <v>1849</v>
      </c>
      <c r="C40" s="377"/>
      <c r="D40" s="377"/>
      <c r="E40" s="75"/>
      <c r="F40" s="372"/>
      <c r="G40" s="373"/>
    </row>
    <row r="41" spans="1:7" ht="13.8" x14ac:dyDescent="0.25">
      <c r="A41" s="375"/>
      <c r="B41" s="377" t="s">
        <v>1850</v>
      </c>
      <c r="C41" s="377"/>
      <c r="D41" s="377"/>
      <c r="E41" s="75"/>
      <c r="F41" s="372"/>
      <c r="G41" s="373"/>
    </row>
    <row r="42" spans="1:7" ht="13.8" x14ac:dyDescent="0.25">
      <c r="A42" s="375"/>
      <c r="B42" s="377" t="s">
        <v>1851</v>
      </c>
      <c r="C42" s="377"/>
      <c r="D42" s="377"/>
      <c r="E42" s="75"/>
      <c r="F42" s="372"/>
      <c r="G42" s="373"/>
    </row>
    <row r="43" spans="1:7" ht="14.4" thickBot="1" x14ac:dyDescent="0.3">
      <c r="A43" s="376"/>
      <c r="B43" s="377" t="s">
        <v>1852</v>
      </c>
      <c r="C43" s="377"/>
      <c r="D43" s="377"/>
      <c r="E43" s="76"/>
      <c r="F43" s="378"/>
      <c r="G43" s="379"/>
    </row>
    <row r="44" spans="1:7" x14ac:dyDescent="0.25">
      <c r="A44" s="368" t="e">
        <f>CONCATENATE(tpt!#REF!-3," - ",tpt!#REF!-4)</f>
        <v>#REF!</v>
      </c>
      <c r="B44" s="383" t="s">
        <v>1839</v>
      </c>
      <c r="C44" s="383"/>
      <c r="D44" s="383"/>
      <c r="E44" s="383"/>
      <c r="F44" s="383"/>
      <c r="G44" s="384"/>
    </row>
    <row r="45" spans="1:7" ht="13.8" x14ac:dyDescent="0.25">
      <c r="A45" s="369"/>
      <c r="B45" s="377" t="s">
        <v>1840</v>
      </c>
      <c r="C45" s="377"/>
      <c r="D45" s="377"/>
      <c r="E45" s="75"/>
      <c r="F45" s="372"/>
      <c r="G45" s="373"/>
    </row>
    <row r="46" spans="1:7" ht="13.8" x14ac:dyDescent="0.25">
      <c r="A46" s="370"/>
      <c r="B46" s="377" t="s">
        <v>1841</v>
      </c>
      <c r="C46" s="377"/>
      <c r="D46" s="377"/>
      <c r="E46" s="75"/>
      <c r="F46" s="372"/>
      <c r="G46" s="373"/>
    </row>
    <row r="47" spans="1:7" ht="13.8" x14ac:dyDescent="0.25">
      <c r="A47" s="370"/>
      <c r="B47" s="377" t="s">
        <v>1842</v>
      </c>
      <c r="C47" s="377"/>
      <c r="D47" s="377"/>
      <c r="E47" s="75"/>
      <c r="F47" s="372"/>
      <c r="G47" s="373"/>
    </row>
    <row r="48" spans="1:7" ht="13.8" x14ac:dyDescent="0.25">
      <c r="A48" s="370"/>
      <c r="B48" s="377" t="s">
        <v>1843</v>
      </c>
      <c r="C48" s="377"/>
      <c r="D48" s="377"/>
      <c r="E48" s="75"/>
      <c r="F48" s="372"/>
      <c r="G48" s="373"/>
    </row>
    <row r="49" spans="1:7" ht="13.8" x14ac:dyDescent="0.25">
      <c r="A49" s="370"/>
      <c r="B49" s="377" t="s">
        <v>1844</v>
      </c>
      <c r="C49" s="377"/>
      <c r="D49" s="377"/>
      <c r="E49" s="75"/>
      <c r="F49" s="372"/>
      <c r="G49" s="373"/>
    </row>
    <row r="50" spans="1:7" ht="13.8" x14ac:dyDescent="0.25">
      <c r="A50" s="370"/>
      <c r="B50" s="377" t="s">
        <v>1845</v>
      </c>
      <c r="C50" s="377"/>
      <c r="D50" s="377"/>
      <c r="E50" s="75"/>
      <c r="F50" s="372"/>
      <c r="G50" s="373"/>
    </row>
    <row r="51" spans="1:7" x14ac:dyDescent="0.25">
      <c r="A51" s="370"/>
      <c r="B51" s="380" t="s">
        <v>1846</v>
      </c>
      <c r="C51" s="380"/>
      <c r="D51" s="380"/>
      <c r="E51" s="380"/>
      <c r="F51" s="380"/>
      <c r="G51" s="381"/>
    </row>
    <row r="52" spans="1:7" ht="13.8" x14ac:dyDescent="0.25">
      <c r="A52" s="370"/>
      <c r="B52" s="377" t="s">
        <v>1847</v>
      </c>
      <c r="C52" s="377"/>
      <c r="D52" s="377"/>
      <c r="E52" s="75"/>
      <c r="F52" s="372"/>
      <c r="G52" s="373"/>
    </row>
    <row r="53" spans="1:7" ht="13.8" x14ac:dyDescent="0.25">
      <c r="A53" s="370"/>
      <c r="B53" s="377" t="s">
        <v>1848</v>
      </c>
      <c r="C53" s="377"/>
      <c r="D53" s="377"/>
      <c r="E53" s="75"/>
      <c r="F53" s="372"/>
      <c r="G53" s="373"/>
    </row>
    <row r="54" spans="1:7" ht="13.8" x14ac:dyDescent="0.25">
      <c r="A54" s="370"/>
      <c r="B54" s="377" t="s">
        <v>1849</v>
      </c>
      <c r="C54" s="377"/>
      <c r="D54" s="377"/>
      <c r="E54" s="75"/>
      <c r="F54" s="372"/>
      <c r="G54" s="373"/>
    </row>
    <row r="55" spans="1:7" ht="13.8" x14ac:dyDescent="0.25">
      <c r="A55" s="370"/>
      <c r="B55" s="377" t="s">
        <v>1850</v>
      </c>
      <c r="C55" s="377"/>
      <c r="D55" s="377"/>
      <c r="E55" s="75"/>
      <c r="F55" s="372"/>
      <c r="G55" s="373"/>
    </row>
    <row r="56" spans="1:7" ht="13.8" x14ac:dyDescent="0.25">
      <c r="A56" s="370"/>
      <c r="B56" s="377" t="s">
        <v>1851</v>
      </c>
      <c r="C56" s="377"/>
      <c r="D56" s="377"/>
      <c r="E56" s="75"/>
      <c r="F56" s="372"/>
      <c r="G56" s="373"/>
    </row>
    <row r="57" spans="1:7" ht="14.4" thickBot="1" x14ac:dyDescent="0.3">
      <c r="A57" s="371"/>
      <c r="B57" s="377" t="s">
        <v>1852</v>
      </c>
      <c r="C57" s="377"/>
      <c r="D57" s="377"/>
      <c r="E57" s="76"/>
      <c r="F57" s="378"/>
      <c r="G57" s="379"/>
    </row>
    <row r="58" spans="1:7" x14ac:dyDescent="0.25">
      <c r="A58" s="368" t="e">
        <f>CONCATENATE(tpt!#REF!-4," - ",tpt!#REF!-5)</f>
        <v>#REF!</v>
      </c>
      <c r="B58" s="383" t="s">
        <v>1839</v>
      </c>
      <c r="C58" s="383"/>
      <c r="D58" s="383"/>
      <c r="E58" s="383"/>
      <c r="F58" s="383"/>
      <c r="G58" s="384"/>
    </row>
    <row r="59" spans="1:7" ht="13.8" x14ac:dyDescent="0.25">
      <c r="A59" s="369"/>
      <c r="B59" s="377" t="s">
        <v>1840</v>
      </c>
      <c r="C59" s="377"/>
      <c r="D59" s="377"/>
      <c r="E59" s="75"/>
      <c r="F59" s="372"/>
      <c r="G59" s="373"/>
    </row>
    <row r="60" spans="1:7" ht="13.8" x14ac:dyDescent="0.25">
      <c r="A60" s="370"/>
      <c r="B60" s="377" t="s">
        <v>1841</v>
      </c>
      <c r="C60" s="377"/>
      <c r="D60" s="377"/>
      <c r="E60" s="75"/>
      <c r="F60" s="372"/>
      <c r="G60" s="373"/>
    </row>
    <row r="61" spans="1:7" ht="13.8" x14ac:dyDescent="0.25">
      <c r="A61" s="370"/>
      <c r="B61" s="377" t="s">
        <v>1842</v>
      </c>
      <c r="C61" s="377"/>
      <c r="D61" s="377"/>
      <c r="E61" s="75"/>
      <c r="F61" s="372"/>
      <c r="G61" s="373"/>
    </row>
    <row r="62" spans="1:7" ht="13.8" x14ac:dyDescent="0.25">
      <c r="A62" s="370"/>
      <c r="B62" s="377" t="s">
        <v>1843</v>
      </c>
      <c r="C62" s="377"/>
      <c r="D62" s="377"/>
      <c r="E62" s="75"/>
      <c r="F62" s="372"/>
      <c r="G62" s="373"/>
    </row>
    <row r="63" spans="1:7" ht="13.8" x14ac:dyDescent="0.25">
      <c r="A63" s="370"/>
      <c r="B63" s="377" t="s">
        <v>1844</v>
      </c>
      <c r="C63" s="377"/>
      <c r="D63" s="377"/>
      <c r="E63" s="75"/>
      <c r="F63" s="372"/>
      <c r="G63" s="373"/>
    </row>
    <row r="64" spans="1:7" ht="13.8" x14ac:dyDescent="0.25">
      <c r="A64" s="370"/>
      <c r="B64" s="377" t="s">
        <v>1845</v>
      </c>
      <c r="C64" s="377"/>
      <c r="D64" s="377"/>
      <c r="E64" s="75"/>
      <c r="F64" s="372"/>
      <c r="G64" s="373"/>
    </row>
    <row r="65" spans="1:7" x14ac:dyDescent="0.25">
      <c r="A65" s="370"/>
      <c r="B65" s="380" t="s">
        <v>1846</v>
      </c>
      <c r="C65" s="380"/>
      <c r="D65" s="380"/>
      <c r="E65" s="380"/>
      <c r="F65" s="380"/>
      <c r="G65" s="381"/>
    </row>
    <row r="66" spans="1:7" ht="13.8" x14ac:dyDescent="0.25">
      <c r="A66" s="370"/>
      <c r="B66" s="377" t="s">
        <v>1847</v>
      </c>
      <c r="C66" s="377"/>
      <c r="D66" s="377"/>
      <c r="E66" s="75"/>
      <c r="F66" s="372"/>
      <c r="G66" s="373"/>
    </row>
    <row r="67" spans="1:7" ht="13.8" x14ac:dyDescent="0.25">
      <c r="A67" s="370"/>
      <c r="B67" s="377" t="s">
        <v>1848</v>
      </c>
      <c r="C67" s="377"/>
      <c r="D67" s="377"/>
      <c r="E67" s="75"/>
      <c r="F67" s="372"/>
      <c r="G67" s="373"/>
    </row>
    <row r="68" spans="1:7" ht="13.8" x14ac:dyDescent="0.25">
      <c r="A68" s="370"/>
      <c r="B68" s="377" t="s">
        <v>1849</v>
      </c>
      <c r="C68" s="377"/>
      <c r="D68" s="377"/>
      <c r="E68" s="75"/>
      <c r="F68" s="372"/>
      <c r="G68" s="373"/>
    </row>
    <row r="69" spans="1:7" ht="13.8" x14ac:dyDescent="0.25">
      <c r="A69" s="370"/>
      <c r="B69" s="377" t="s">
        <v>1850</v>
      </c>
      <c r="C69" s="377"/>
      <c r="D69" s="377"/>
      <c r="E69" s="75"/>
      <c r="F69" s="372"/>
      <c r="G69" s="373"/>
    </row>
    <row r="70" spans="1:7" ht="13.8" x14ac:dyDescent="0.25">
      <c r="A70" s="370"/>
      <c r="B70" s="377" t="s">
        <v>1851</v>
      </c>
      <c r="C70" s="377"/>
      <c r="D70" s="377"/>
      <c r="E70" s="75"/>
      <c r="F70" s="372"/>
      <c r="G70" s="373"/>
    </row>
    <row r="71" spans="1:7" ht="14.4" thickBot="1" x14ac:dyDescent="0.3">
      <c r="A71" s="371"/>
      <c r="B71" s="382" t="s">
        <v>1852</v>
      </c>
      <c r="C71" s="382"/>
      <c r="D71" s="382"/>
      <c r="E71" s="76"/>
      <c r="F71" s="378"/>
      <c r="G71" s="379"/>
    </row>
  </sheetData>
  <protectedRanges>
    <protectedRange sqref="E3:G8 E10:G15 E17:G22 E24:G29 E31:G36 E38:G43 E45:G50 E52:G57 E59:G64 E66:G71" name="Диапазон1"/>
  </protectedRanges>
  <mergeCells count="137">
    <mergeCell ref="A2:A15"/>
    <mergeCell ref="F6:G6"/>
    <mergeCell ref="F7:G7"/>
    <mergeCell ref="B34:D34"/>
    <mergeCell ref="B35:D35"/>
    <mergeCell ref="B36:D36"/>
    <mergeCell ref="B38:D38"/>
    <mergeCell ref="F57:G57"/>
    <mergeCell ref="B39:D39"/>
    <mergeCell ref="F34:G34"/>
    <mergeCell ref="F35:G35"/>
    <mergeCell ref="F36:G36"/>
    <mergeCell ref="F38:G38"/>
    <mergeCell ref="F39:G39"/>
    <mergeCell ref="F40:G40"/>
    <mergeCell ref="F41:G41"/>
    <mergeCell ref="B11:D11"/>
    <mergeCell ref="F13:G13"/>
    <mergeCell ref="B27:D27"/>
    <mergeCell ref="B28:D28"/>
    <mergeCell ref="B29:D29"/>
    <mergeCell ref="B31:D31"/>
    <mergeCell ref="B32:D32"/>
    <mergeCell ref="B30:G30"/>
    <mergeCell ref="F50:G50"/>
    <mergeCell ref="F52:G52"/>
    <mergeCell ref="F42:G42"/>
    <mergeCell ref="B64:D64"/>
    <mergeCell ref="B66:D66"/>
    <mergeCell ref="B67:D67"/>
    <mergeCell ref="B68:D68"/>
    <mergeCell ref="F43:G43"/>
    <mergeCell ref="F48:G48"/>
    <mergeCell ref="F49:G49"/>
    <mergeCell ref="F53:G53"/>
    <mergeCell ref="F68:G68"/>
    <mergeCell ref="F62:G62"/>
    <mergeCell ref="F63:G63"/>
    <mergeCell ref="B48:D48"/>
    <mergeCell ref="F59:G59"/>
    <mergeCell ref="B50:D50"/>
    <mergeCell ref="B1:D1"/>
    <mergeCell ref="B3:D3"/>
    <mergeCell ref="B40:D40"/>
    <mergeCell ref="B41:D41"/>
    <mergeCell ref="B42:D42"/>
    <mergeCell ref="B12:D12"/>
    <mergeCell ref="B13:D13"/>
    <mergeCell ref="F8:G8"/>
    <mergeCell ref="B9:G9"/>
    <mergeCell ref="B4:D4"/>
    <mergeCell ref="B5:D5"/>
    <mergeCell ref="B6:D6"/>
    <mergeCell ref="B7:D7"/>
    <mergeCell ref="B8:D8"/>
    <mergeCell ref="B10:D10"/>
    <mergeCell ref="F14:G14"/>
    <mergeCell ref="F15:G15"/>
    <mergeCell ref="F17:G17"/>
    <mergeCell ref="B16:G16"/>
    <mergeCell ref="F1:G1"/>
    <mergeCell ref="B2:G2"/>
    <mergeCell ref="F3:G3"/>
    <mergeCell ref="F4:G4"/>
    <mergeCell ref="F5:G5"/>
    <mergeCell ref="B71:D71"/>
    <mergeCell ref="B45:D45"/>
    <mergeCell ref="B59:D59"/>
    <mergeCell ref="F47:G47"/>
    <mergeCell ref="B52:D52"/>
    <mergeCell ref="B53:D53"/>
    <mergeCell ref="B54:D54"/>
    <mergeCell ref="B43:D43"/>
    <mergeCell ref="F45:G45"/>
    <mergeCell ref="F46:G46"/>
    <mergeCell ref="F54:G54"/>
    <mergeCell ref="F55:G55"/>
    <mergeCell ref="F56:G56"/>
    <mergeCell ref="B55:D55"/>
    <mergeCell ref="B56:D56"/>
    <mergeCell ref="B46:D46"/>
    <mergeCell ref="B47:D47"/>
    <mergeCell ref="B49:D49"/>
    <mergeCell ref="F71:G71"/>
    <mergeCell ref="B65:G65"/>
    <mergeCell ref="B58:G58"/>
    <mergeCell ref="B51:G51"/>
    <mergeCell ref="B44:G44"/>
    <mergeCell ref="F66:G66"/>
    <mergeCell ref="F69:G69"/>
    <mergeCell ref="F70:G70"/>
    <mergeCell ref="F60:G60"/>
    <mergeCell ref="F61:G61"/>
    <mergeCell ref="F10:G10"/>
    <mergeCell ref="F11:G11"/>
    <mergeCell ref="F12:G12"/>
    <mergeCell ref="F18:G18"/>
    <mergeCell ref="B21:D21"/>
    <mergeCell ref="B22:D22"/>
    <mergeCell ref="F19:G19"/>
    <mergeCell ref="F20:G20"/>
    <mergeCell ref="F21:G21"/>
    <mergeCell ref="F22:G22"/>
    <mergeCell ref="B20:D20"/>
    <mergeCell ref="B14:D14"/>
    <mergeCell ref="B37:G37"/>
    <mergeCell ref="B15:D15"/>
    <mergeCell ref="B17:D17"/>
    <mergeCell ref="B18:D18"/>
    <mergeCell ref="B19:D19"/>
    <mergeCell ref="B70:D70"/>
    <mergeCell ref="F67:G67"/>
    <mergeCell ref="F64:G64"/>
    <mergeCell ref="A58:A71"/>
    <mergeCell ref="F24:G24"/>
    <mergeCell ref="A16:A29"/>
    <mergeCell ref="A30:A43"/>
    <mergeCell ref="A44:A57"/>
    <mergeCell ref="B25:D25"/>
    <mergeCell ref="B26:D26"/>
    <mergeCell ref="F29:G29"/>
    <mergeCell ref="F25:G25"/>
    <mergeCell ref="B63:D63"/>
    <mergeCell ref="B69:D69"/>
    <mergeCell ref="B57:D57"/>
    <mergeCell ref="B60:D60"/>
    <mergeCell ref="B61:D61"/>
    <mergeCell ref="B62:D62"/>
    <mergeCell ref="B33:D33"/>
    <mergeCell ref="F31:G31"/>
    <mergeCell ref="F32:G32"/>
    <mergeCell ref="F33:G33"/>
    <mergeCell ref="B24:D24"/>
    <mergeCell ref="B23:G23"/>
    <mergeCell ref="F26:G26"/>
    <mergeCell ref="F27:G27"/>
    <mergeCell ref="F28:G28"/>
  </mergeCells>
  <pageMargins left="0.7" right="0.7" top="0.75" bottom="0.75" header="0.3" footer="0.3"/>
  <pageSetup paperSize="9" scale="71"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I36"/>
  <sheetViews>
    <sheetView workbookViewId="0">
      <selection activeCell="M42" sqref="M42"/>
    </sheetView>
  </sheetViews>
  <sheetFormatPr defaultRowHeight="13.2" x14ac:dyDescent="0.25"/>
  <cols>
    <col min="1" max="1" customWidth="true" width="27.77734375"/>
    <col min="2" max="3" customWidth="true" width="8.88671875"/>
    <col min="4" max="9" customWidth="true" width="11.88671875"/>
  </cols>
  <sheetData>
    <row r="1" spans="1:7" ht="31.2" x14ac:dyDescent="0.25">
      <c r="A1" s="2" t="s">
        <v>321</v>
      </c>
      <c r="B1" s="2" t="s">
        <v>1809</v>
      </c>
      <c r="C1" s="46"/>
    </row>
    <row r="2" spans="1:7" ht="15.6" x14ac:dyDescent="0.25">
      <c r="A2" s="2">
        <v>1</v>
      </c>
      <c r="B2" s="34">
        <v>1.1999999999999999E-3</v>
      </c>
      <c r="C2" s="47"/>
    </row>
    <row r="3" spans="1:7" ht="15.6" x14ac:dyDescent="0.25">
      <c r="A3" s="2">
        <v>2</v>
      </c>
      <c r="B3" s="34">
        <v>2.8999999999999998E-3</v>
      </c>
      <c r="C3" s="47"/>
    </row>
    <row r="4" spans="1:7" ht="15.6" x14ac:dyDescent="0.25">
      <c r="A4" s="2">
        <v>3</v>
      </c>
      <c r="B4" s="34">
        <v>4.7999999999999996E-3</v>
      </c>
      <c r="C4" s="47"/>
    </row>
    <row r="5" spans="1:7" ht="15.6" x14ac:dyDescent="0.25">
      <c r="A5" s="2">
        <v>4</v>
      </c>
      <c r="B5" s="34">
        <v>4.8999999999999998E-3</v>
      </c>
      <c r="C5" s="47"/>
    </row>
    <row r="6" spans="1:7" ht="15.6" x14ac:dyDescent="0.25">
      <c r="A6" s="2">
        <v>5</v>
      </c>
      <c r="B6" s="34">
        <v>5.1999999999999998E-3</v>
      </c>
      <c r="C6" s="47"/>
    </row>
    <row r="7" spans="1:7" ht="15.6" x14ac:dyDescent="0.25">
      <c r="A7" s="2">
        <v>6</v>
      </c>
      <c r="B7" s="34">
        <v>5.3E-3</v>
      </c>
      <c r="C7" s="47"/>
    </row>
    <row r="8" spans="1:7" ht="15.6" x14ac:dyDescent="0.25">
      <c r="A8" s="2">
        <v>7</v>
      </c>
      <c r="B8" s="34">
        <v>5.4000000000000003E-3</v>
      </c>
      <c r="C8" s="47"/>
    </row>
    <row r="9" spans="1:7" ht="15.6" x14ac:dyDescent="0.25">
      <c r="A9" s="2">
        <v>8</v>
      </c>
      <c r="B9" s="34">
        <v>6.4999999999999997E-3</v>
      </c>
      <c r="C9" s="47"/>
    </row>
    <row r="10" spans="1:7" ht="15.6" x14ac:dyDescent="0.25">
      <c r="A10" s="2">
        <v>9</v>
      </c>
      <c r="B10" s="34">
        <v>5.5999999999999999E-3</v>
      </c>
      <c r="C10" s="47"/>
    </row>
    <row r="11" spans="1:7" ht="15.6" x14ac:dyDescent="0.25">
      <c r="A11" s="2">
        <v>10</v>
      </c>
      <c r="B11" s="34">
        <v>8.8000000000000005E-3</v>
      </c>
      <c r="C11" s="47"/>
    </row>
    <row r="12" spans="1:7" ht="15.6" x14ac:dyDescent="0.25">
      <c r="A12" s="2">
        <v>11</v>
      </c>
      <c r="B12" s="34">
        <v>7.4999999999999997E-3</v>
      </c>
      <c r="C12" s="47"/>
    </row>
    <row r="13" spans="1:7" ht="15.6" x14ac:dyDescent="0.25">
      <c r="A13" s="2">
        <v>12</v>
      </c>
      <c r="B13" s="34">
        <v>7.6E-3</v>
      </c>
      <c r="C13" s="47"/>
    </row>
    <row r="14" spans="1:7" ht="15.6" x14ac:dyDescent="0.25">
      <c r="A14" s="2">
        <v>13</v>
      </c>
      <c r="B14" s="34">
        <v>1.29E-2</v>
      </c>
      <c r="C14" s="47"/>
    </row>
    <row r="15" spans="1:7" ht="15.6" x14ac:dyDescent="0.25">
      <c r="A15" s="2">
        <v>14</v>
      </c>
      <c r="B15" s="34">
        <v>1.55E-2</v>
      </c>
      <c r="C15" s="47"/>
      <c r="F15" s="32"/>
      <c r="G15" s="33"/>
    </row>
    <row r="16" spans="1:7" ht="15.6" x14ac:dyDescent="0.25">
      <c r="A16" s="2">
        <v>15</v>
      </c>
      <c r="B16" s="34">
        <v>1.1299999999999999E-2</v>
      </c>
      <c r="C16" s="47"/>
      <c r="F16" s="32"/>
      <c r="G16" s="33"/>
    </row>
    <row r="17" spans="1:9" ht="15.6" x14ac:dyDescent="0.25">
      <c r="A17" s="2">
        <v>16</v>
      </c>
      <c r="B17" s="34">
        <v>1.17E-2</v>
      </c>
      <c r="C17" s="47"/>
      <c r="F17" s="32"/>
      <c r="G17" s="33"/>
    </row>
    <row r="18" spans="1:9" ht="15.6" x14ac:dyDescent="0.25">
      <c r="A18" s="2">
        <v>17</v>
      </c>
      <c r="B18" s="34">
        <v>1.21E-2</v>
      </c>
      <c r="C18" s="47"/>
      <c r="F18" s="32"/>
      <c r="G18" s="33"/>
    </row>
    <row r="19" spans="1:9" ht="15.6" x14ac:dyDescent="0.25">
      <c r="A19" s="2">
        <v>18</v>
      </c>
      <c r="B19" s="34">
        <v>2.4299999999999999E-2</v>
      </c>
      <c r="C19" s="47"/>
      <c r="F19" s="32"/>
      <c r="G19" s="33"/>
    </row>
    <row r="20" spans="1:9" ht="15.6" x14ac:dyDescent="0.25">
      <c r="A20" s="2">
        <v>19</v>
      </c>
      <c r="B20" s="34">
        <v>1.7500000000000002E-2</v>
      </c>
      <c r="C20" s="47"/>
      <c r="F20" s="32"/>
      <c r="G20" s="33"/>
    </row>
    <row r="21" spans="1:9" ht="15.6" x14ac:dyDescent="0.25">
      <c r="A21" s="2">
        <v>20</v>
      </c>
      <c r="B21" s="34">
        <v>2.0500000000000001E-2</v>
      </c>
      <c r="C21" s="47"/>
      <c r="F21" s="32"/>
      <c r="G21" s="33"/>
    </row>
    <row r="22" spans="1:9" ht="15.6" x14ac:dyDescent="0.25">
      <c r="A22" s="2">
        <v>21</v>
      </c>
      <c r="B22" s="34">
        <v>2.5399999999999999E-2</v>
      </c>
      <c r="C22" s="47"/>
      <c r="F22" s="32"/>
      <c r="G22" s="33"/>
    </row>
    <row r="23" spans="1:9" ht="15.6" x14ac:dyDescent="0.25">
      <c r="A23" s="2">
        <v>22</v>
      </c>
      <c r="B23" s="34">
        <v>2.9600000000000001E-2</v>
      </c>
      <c r="C23" s="47"/>
      <c r="F23" s="32"/>
      <c r="G23" s="33"/>
    </row>
    <row r="26" spans="1:9" ht="13.8" thickBot="1" x14ac:dyDescent="0.3"/>
    <row r="27" spans="1:9" ht="21.75" customHeight="1" thickBot="1" x14ac:dyDescent="0.3">
      <c r="A27" s="389" t="s">
        <v>1810</v>
      </c>
      <c r="B27" s="390"/>
      <c r="C27" s="48"/>
      <c r="D27" s="393" t="s">
        <v>1811</v>
      </c>
      <c r="E27" s="394"/>
      <c r="F27" s="394"/>
      <c r="G27" s="394"/>
      <c r="H27" s="394"/>
      <c r="I27" s="395"/>
    </row>
    <row r="28" spans="1:9" ht="36.75" customHeight="1" thickBot="1" x14ac:dyDescent="0.3">
      <c r="A28" s="391"/>
      <c r="B28" s="392"/>
      <c r="C28" s="38"/>
      <c r="D28" s="41" t="s">
        <v>1812</v>
      </c>
      <c r="E28" s="41" t="s">
        <v>1813</v>
      </c>
      <c r="F28" s="41" t="s">
        <v>1814</v>
      </c>
      <c r="G28" s="41" t="s">
        <v>1815</v>
      </c>
      <c r="H28" s="38" t="s">
        <v>1824</v>
      </c>
      <c r="I28" s="41" t="s">
        <v>1816</v>
      </c>
    </row>
    <row r="29" spans="1:9" ht="36.75" customHeight="1" thickBot="1" x14ac:dyDescent="0.3">
      <c r="A29" s="396"/>
      <c r="B29" s="397"/>
      <c r="C29" s="38"/>
      <c r="D29" s="45">
        <v>1</v>
      </c>
      <c r="E29" s="45">
        <v>101</v>
      </c>
      <c r="F29" s="45">
        <v>501</v>
      </c>
      <c r="G29" s="45">
        <v>1001</v>
      </c>
      <c r="H29" s="45">
        <v>10001</v>
      </c>
      <c r="I29" s="45">
        <v>20001</v>
      </c>
    </row>
    <row r="30" spans="1:9" ht="13.8" thickBot="1" x14ac:dyDescent="0.3">
      <c r="A30" s="42" t="s">
        <v>1817</v>
      </c>
      <c r="B30" s="43">
        <v>2</v>
      </c>
      <c r="C30" s="43">
        <v>2</v>
      </c>
      <c r="D30" s="44">
        <v>3</v>
      </c>
      <c r="E30" s="44">
        <v>2</v>
      </c>
      <c r="F30" s="44">
        <v>1.75</v>
      </c>
      <c r="G30" s="44">
        <v>1</v>
      </c>
      <c r="H30" s="44">
        <v>1</v>
      </c>
      <c r="I30" s="44">
        <v>1</v>
      </c>
    </row>
    <row r="31" spans="1:9" ht="13.8" thickBot="1" x14ac:dyDescent="0.3">
      <c r="A31" s="40" t="s">
        <v>1818</v>
      </c>
      <c r="B31" s="39">
        <v>10</v>
      </c>
      <c r="C31" s="39">
        <v>3</v>
      </c>
      <c r="D31" s="44">
        <v>3.4</v>
      </c>
      <c r="E31" s="44">
        <v>3.2</v>
      </c>
      <c r="F31" s="44">
        <v>3</v>
      </c>
      <c r="G31" s="44">
        <v>2.5</v>
      </c>
      <c r="H31" s="44">
        <v>1.25</v>
      </c>
      <c r="I31" s="44">
        <v>1.1000000000000001</v>
      </c>
    </row>
    <row r="32" spans="1:9" ht="13.8" thickBot="1" x14ac:dyDescent="0.3">
      <c r="A32" s="40" t="s">
        <v>1819</v>
      </c>
      <c r="B32" s="43">
        <v>20</v>
      </c>
      <c r="C32" s="43">
        <v>4</v>
      </c>
      <c r="D32" s="44">
        <v>3.8</v>
      </c>
      <c r="E32" s="44">
        <v>3.3</v>
      </c>
      <c r="F32" s="44">
        <v>3.2</v>
      </c>
      <c r="G32" s="44">
        <v>2.75</v>
      </c>
      <c r="H32" s="44">
        <v>2.4</v>
      </c>
      <c r="I32" s="44">
        <v>1.25</v>
      </c>
    </row>
    <row r="33" spans="1:9" ht="13.8" thickBot="1" x14ac:dyDescent="0.3">
      <c r="A33" s="40" t="s">
        <v>1820</v>
      </c>
      <c r="B33" s="39">
        <v>50</v>
      </c>
      <c r="C33" s="39">
        <v>5</v>
      </c>
      <c r="D33" s="44">
        <v>4</v>
      </c>
      <c r="E33" s="44">
        <v>3.5</v>
      </c>
      <c r="F33" s="44">
        <v>3.3</v>
      </c>
      <c r="G33" s="44">
        <v>3</v>
      </c>
      <c r="H33" s="44">
        <v>3.1</v>
      </c>
      <c r="I33" s="44">
        <v>1.5</v>
      </c>
    </row>
    <row r="34" spans="1:9" ht="13.8" thickBot="1" x14ac:dyDescent="0.3">
      <c r="A34" s="40" t="s">
        <v>1821</v>
      </c>
      <c r="B34" s="43">
        <v>100</v>
      </c>
      <c r="C34" s="43">
        <v>6</v>
      </c>
      <c r="D34" s="44"/>
      <c r="E34" s="44">
        <v>3.6</v>
      </c>
      <c r="F34" s="44">
        <v>3.5</v>
      </c>
      <c r="G34" s="44">
        <v>3.4</v>
      </c>
      <c r="H34" s="44">
        <v>3</v>
      </c>
      <c r="I34" s="44">
        <v>2</v>
      </c>
    </row>
    <row r="35" spans="1:9" ht="13.8" thickBot="1" x14ac:dyDescent="0.3">
      <c r="A35" s="40" t="s">
        <v>1822</v>
      </c>
      <c r="B35" s="39">
        <v>200</v>
      </c>
      <c r="C35" s="39">
        <v>7</v>
      </c>
      <c r="D35" s="44"/>
      <c r="E35" s="44">
        <v>4</v>
      </c>
      <c r="F35" s="44">
        <v>3.75</v>
      </c>
      <c r="G35" s="44">
        <v>3.5</v>
      </c>
      <c r="H35" s="44">
        <v>3.2</v>
      </c>
      <c r="I35" s="44">
        <v>3</v>
      </c>
    </row>
    <row r="36" spans="1:9" ht="13.8" thickBot="1" x14ac:dyDescent="0.3">
      <c r="A36" s="40" t="s">
        <v>1823</v>
      </c>
      <c r="B36" s="43">
        <v>300</v>
      </c>
      <c r="C36" s="43">
        <v>8</v>
      </c>
      <c r="D36" s="44"/>
      <c r="E36" s="44"/>
      <c r="F36" s="44">
        <v>4</v>
      </c>
      <c r="G36" s="44">
        <v>3.8</v>
      </c>
      <c r="H36" s="44">
        <v>3.6</v>
      </c>
      <c r="I36" s="44">
        <v>3.5</v>
      </c>
    </row>
  </sheetData>
  <sheetProtection sheet="1" objects="1" scenarios="1"/>
  <mergeCells count="3">
    <mergeCell ref="A27:B28"/>
    <mergeCell ref="D27:I27"/>
    <mergeCell ref="A29:B29"/>
  </mergeCells>
  <phoneticPr fontId="0"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pageSetUpPr fitToPage="1"/>
  </sheetPr>
  <dimension ref="A1:O1091"/>
  <sheetViews>
    <sheetView topLeftCell="A22" zoomScale="85" zoomScaleNormal="85" workbookViewId="0">
      <selection activeCell="R84" sqref="R84"/>
    </sheetView>
  </sheetViews>
  <sheetFormatPr defaultColWidth="9.109375" defaultRowHeight="12.6" x14ac:dyDescent="0.25"/>
  <cols>
    <col min="1" max="1" customWidth="true" style="9" width="5.21875"/>
    <col min="2" max="2" customWidth="true" style="11" width="9.88671875"/>
    <col min="3" max="3" customWidth="true" style="8" width="91.5546875"/>
    <col min="4" max="5" customWidth="true" hidden="true" style="7" width="11.88671875"/>
    <col min="6" max="6" customWidth="true" hidden="true" style="7" width="19.88671875"/>
    <col min="7" max="7" customWidth="true" hidden="true" style="8" width="13.5546875"/>
    <col min="8" max="8" customWidth="true" hidden="true" style="8" width="75.5546875"/>
    <col min="9" max="9" customWidth="true" style="14" width="8.88671875"/>
    <col min="10" max="10" customWidth="true" hidden="true" style="8" width="0.0"/>
    <col min="11" max="11" customWidth="true" hidden="true" style="8" width="57.5546875"/>
    <col min="12" max="13" customWidth="true" hidden="true" style="8" width="0.0"/>
    <col min="14" max="14" customWidth="true" hidden="true" style="8" width="3.109375"/>
    <col min="15" max="15" customWidth="true" hidden="true" style="8" width="75.21875"/>
    <col min="16" max="16384" style="8" width="9.109375"/>
  </cols>
  <sheetData>
    <row r="1" spans="1:15" ht="17.399999999999999" x14ac:dyDescent="0.3">
      <c r="A1" s="5" t="s">
        <v>352</v>
      </c>
      <c r="B1" s="10" t="s">
        <v>353</v>
      </c>
      <c r="C1" s="6" t="s">
        <v>354</v>
      </c>
      <c r="I1" s="14" t="s">
        <v>355</v>
      </c>
      <c r="J1" s="207"/>
      <c r="K1" s="398" t="s">
        <v>2695</v>
      </c>
      <c r="L1" s="398"/>
      <c r="M1" s="208"/>
      <c r="N1" s="399" t="s">
        <v>2696</v>
      </c>
      <c r="O1" s="399"/>
    </row>
    <row r="2" spans="1:15" x14ac:dyDescent="0.25">
      <c r="A2" s="5">
        <v>1</v>
      </c>
      <c r="B2" s="81" t="s">
        <v>356</v>
      </c>
      <c r="C2" s="6" t="s">
        <v>357</v>
      </c>
      <c r="D2" s="88" t="n">
        <f t="shared" ref="D2:D65" si="0">COUNTIF($C$2:$C$1091,C2)</f>
        <v>1.0</v>
      </c>
      <c r="E2" s="88" t="n">
        <f>COUNTIF($B$2:$B$1091,B2)</f>
        <v>1.0</v>
      </c>
      <c r="F2" s="88" t="n">
        <f>D2-E2</f>
        <v>0.0</v>
      </c>
      <c r="G2" s="8" t="s">
        <v>358</v>
      </c>
      <c r="H2" s="8" t="s">
        <v>2679</v>
      </c>
      <c r="I2" s="14">
        <v>9</v>
      </c>
      <c r="J2" s="8" t="s">
        <v>2697</v>
      </c>
      <c r="K2" s="8" t="s">
        <v>2679</v>
      </c>
      <c r="L2" s="8" t="s">
        <v>2698</v>
      </c>
      <c r="M2" s="8" t="s">
        <v>2699</v>
      </c>
      <c r="N2" s="8" t="s">
        <v>2700</v>
      </c>
      <c r="O2" s="8" t="s">
        <v>2701</v>
      </c>
    </row>
    <row r="3" spans="1:15" x14ac:dyDescent="0.25">
      <c r="A3" s="5">
        <v>2</v>
      </c>
      <c r="B3" s="81" t="s">
        <v>359</v>
      </c>
      <c r="C3" s="6" t="s">
        <v>360</v>
      </c>
      <c r="D3" s="88" t="n">
        <f t="shared" si="0"/>
        <v>1.0</v>
      </c>
      <c r="E3" s="88" t="n">
        <f t="shared" ref="E3:E65" si="1">COUNTIF($B$2:$B$1091,B3)</f>
        <v>1.0</v>
      </c>
      <c r="F3" s="88" t="n">
        <f t="shared" ref="F3:F66" si="2">D3-E3</f>
        <v>0.0</v>
      </c>
      <c r="G3" s="8" t="s">
        <v>358</v>
      </c>
      <c r="H3" s="8" t="s">
        <v>2679</v>
      </c>
      <c r="I3" s="14">
        <v>6</v>
      </c>
      <c r="J3" s="8" t="s">
        <v>2697</v>
      </c>
      <c r="K3" s="8" t="s">
        <v>2679</v>
      </c>
      <c r="L3" s="8" t="s">
        <v>2698</v>
      </c>
      <c r="M3" s="8" t="s">
        <v>2699</v>
      </c>
      <c r="N3" s="8" t="s">
        <v>2700</v>
      </c>
      <c r="O3" s="8" t="s">
        <v>2701</v>
      </c>
    </row>
    <row r="4" spans="1:15" x14ac:dyDescent="0.25">
      <c r="A4" s="5">
        <v>3</v>
      </c>
      <c r="B4" s="81" t="s">
        <v>362</v>
      </c>
      <c r="C4" s="6" t="s">
        <v>361</v>
      </c>
      <c r="D4" s="88" t="n">
        <f t="shared" si="0"/>
        <v>1.0</v>
      </c>
      <c r="E4" s="88" t="n">
        <f t="shared" si="1"/>
        <v>1.0</v>
      </c>
      <c r="F4" s="88" t="n">
        <f t="shared" si="2"/>
        <v>0.0</v>
      </c>
      <c r="G4" s="8" t="s">
        <v>358</v>
      </c>
      <c r="H4" s="8" t="s">
        <v>2679</v>
      </c>
      <c r="I4" s="14">
        <v>6</v>
      </c>
      <c r="J4" s="8" t="s">
        <v>2697</v>
      </c>
      <c r="K4" s="8" t="s">
        <v>2679</v>
      </c>
      <c r="L4" s="8" t="s">
        <v>2698</v>
      </c>
      <c r="M4" s="8" t="s">
        <v>2699</v>
      </c>
      <c r="N4" s="8" t="s">
        <v>2700</v>
      </c>
      <c r="O4" s="8" t="s">
        <v>2701</v>
      </c>
    </row>
    <row r="5" spans="1:15" x14ac:dyDescent="0.25">
      <c r="A5" s="5">
        <v>4</v>
      </c>
      <c r="B5" s="81" t="s">
        <v>363</v>
      </c>
      <c r="C5" s="6" t="s">
        <v>364</v>
      </c>
      <c r="D5" s="88" t="n">
        <f t="shared" si="0"/>
        <v>1.0</v>
      </c>
      <c r="E5" s="88" t="n">
        <f t="shared" si="1"/>
        <v>1.0</v>
      </c>
      <c r="F5" s="88" t="n">
        <f t="shared" si="2"/>
        <v>0.0</v>
      </c>
      <c r="G5" s="8" t="s">
        <v>358</v>
      </c>
      <c r="H5" s="8" t="s">
        <v>2679</v>
      </c>
      <c r="I5" s="14">
        <v>6</v>
      </c>
      <c r="J5" s="8" t="s">
        <v>2697</v>
      </c>
      <c r="K5" s="8" t="s">
        <v>2679</v>
      </c>
      <c r="L5" s="8" t="s">
        <v>2698</v>
      </c>
      <c r="M5" s="8" t="s">
        <v>2699</v>
      </c>
      <c r="N5" s="8" t="s">
        <v>2700</v>
      </c>
      <c r="O5" s="8" t="s">
        <v>2701</v>
      </c>
    </row>
    <row r="6" spans="1:15" x14ac:dyDescent="0.25">
      <c r="A6" s="5">
        <v>5</v>
      </c>
      <c r="B6" s="81" t="s">
        <v>365</v>
      </c>
      <c r="C6" s="6" t="s">
        <v>366</v>
      </c>
      <c r="D6" s="88" t="n">
        <f t="shared" si="0"/>
        <v>1.0</v>
      </c>
      <c r="E6" s="88" t="n">
        <f t="shared" si="1"/>
        <v>1.0</v>
      </c>
      <c r="F6" s="88" t="n">
        <f t="shared" si="2"/>
        <v>0.0</v>
      </c>
      <c r="G6" s="8" t="s">
        <v>358</v>
      </c>
      <c r="H6" s="8" t="s">
        <v>2679</v>
      </c>
      <c r="I6" s="14">
        <v>6</v>
      </c>
      <c r="J6" s="8" t="s">
        <v>2697</v>
      </c>
      <c r="K6" s="8" t="s">
        <v>2679</v>
      </c>
      <c r="L6" s="8" t="s">
        <v>2698</v>
      </c>
      <c r="M6" s="8" t="s">
        <v>2699</v>
      </c>
      <c r="N6" s="8" t="s">
        <v>2700</v>
      </c>
      <c r="O6" s="8" t="s">
        <v>2701</v>
      </c>
    </row>
    <row r="7" spans="1:15" x14ac:dyDescent="0.25">
      <c r="A7" s="5">
        <v>6</v>
      </c>
      <c r="B7" s="81" t="s">
        <v>367</v>
      </c>
      <c r="C7" s="6" t="s">
        <v>2293</v>
      </c>
      <c r="D7" s="88" t="n">
        <f t="shared" si="0"/>
        <v>1.0</v>
      </c>
      <c r="E7" s="88" t="n">
        <f t="shared" si="1"/>
        <v>1.0</v>
      </c>
      <c r="F7" s="88" t="n">
        <f t="shared" si="2"/>
        <v>0.0</v>
      </c>
      <c r="G7" s="8" t="s">
        <v>358</v>
      </c>
      <c r="H7" s="8" t="s">
        <v>2679</v>
      </c>
      <c r="I7" s="14">
        <v>6</v>
      </c>
      <c r="J7" s="8" t="s">
        <v>2697</v>
      </c>
      <c r="K7" s="8" t="s">
        <v>2679</v>
      </c>
      <c r="L7" s="8" t="s">
        <v>2698</v>
      </c>
      <c r="M7" s="8" t="s">
        <v>2699</v>
      </c>
      <c r="N7" s="8" t="s">
        <v>2700</v>
      </c>
      <c r="O7" s="8" t="s">
        <v>2701</v>
      </c>
    </row>
    <row r="8" spans="1:15" x14ac:dyDescent="0.25">
      <c r="A8" s="5">
        <v>7</v>
      </c>
      <c r="B8" s="10" t="s">
        <v>369</v>
      </c>
      <c r="C8" s="6" t="s">
        <v>368</v>
      </c>
      <c r="D8" s="88" t="n">
        <f t="shared" si="0"/>
        <v>1.0</v>
      </c>
      <c r="E8" s="88" t="n">
        <f t="shared" si="1"/>
        <v>1.0</v>
      </c>
      <c r="F8" s="88" t="n">
        <f t="shared" si="2"/>
        <v>0.0</v>
      </c>
      <c r="G8" s="8" t="s">
        <v>358</v>
      </c>
      <c r="H8" s="8" t="s">
        <v>2679</v>
      </c>
      <c r="I8" s="14">
        <v>6</v>
      </c>
      <c r="J8" s="8" t="s">
        <v>2697</v>
      </c>
      <c r="K8" s="8" t="s">
        <v>2679</v>
      </c>
      <c r="L8" s="8" t="s">
        <v>2698</v>
      </c>
      <c r="M8" s="8" t="s">
        <v>2699</v>
      </c>
      <c r="N8" s="8" t="s">
        <v>2700</v>
      </c>
      <c r="O8" s="8" t="s">
        <v>2701</v>
      </c>
    </row>
    <row r="9" spans="1:15" x14ac:dyDescent="0.25">
      <c r="A9" s="5">
        <v>8</v>
      </c>
      <c r="B9" s="10" t="s">
        <v>371</v>
      </c>
      <c r="C9" s="6" t="s">
        <v>370</v>
      </c>
      <c r="D9" s="88" t="n">
        <f t="shared" si="0"/>
        <v>1.0</v>
      </c>
      <c r="E9" s="88" t="n">
        <f t="shared" si="1"/>
        <v>1.0</v>
      </c>
      <c r="F9" s="88" t="n">
        <f t="shared" si="2"/>
        <v>0.0</v>
      </c>
      <c r="G9" s="8" t="s">
        <v>358</v>
      </c>
      <c r="H9" s="8" t="s">
        <v>2679</v>
      </c>
      <c r="I9" s="14">
        <v>6</v>
      </c>
      <c r="J9" s="8" t="s">
        <v>2697</v>
      </c>
      <c r="K9" s="8" t="s">
        <v>2679</v>
      </c>
      <c r="L9" s="8" t="s">
        <v>2698</v>
      </c>
      <c r="M9" s="8" t="s">
        <v>2699</v>
      </c>
      <c r="N9" s="8" t="s">
        <v>2700</v>
      </c>
      <c r="O9" s="8" t="s">
        <v>2701</v>
      </c>
    </row>
    <row r="10" spans="1:15" x14ac:dyDescent="0.25">
      <c r="A10" s="5">
        <v>9</v>
      </c>
      <c r="B10" s="10" t="s">
        <v>372</v>
      </c>
      <c r="C10" s="6" t="s">
        <v>373</v>
      </c>
      <c r="D10" s="88" t="n">
        <f t="shared" si="0"/>
        <v>1.0</v>
      </c>
      <c r="E10" s="88" t="n">
        <f t="shared" si="1"/>
        <v>1.0</v>
      </c>
      <c r="F10" s="88" t="n">
        <f t="shared" si="2"/>
        <v>0.0</v>
      </c>
      <c r="G10" s="8" t="s">
        <v>358</v>
      </c>
      <c r="H10" s="8" t="s">
        <v>2679</v>
      </c>
      <c r="I10" s="14">
        <v>6</v>
      </c>
      <c r="J10" s="8" t="s">
        <v>2697</v>
      </c>
      <c r="K10" s="8" t="s">
        <v>2679</v>
      </c>
      <c r="L10" s="8" t="s">
        <v>2698</v>
      </c>
      <c r="M10" s="8" t="s">
        <v>2699</v>
      </c>
      <c r="N10" s="8" t="s">
        <v>2700</v>
      </c>
      <c r="O10" s="8" t="s">
        <v>2701</v>
      </c>
    </row>
    <row r="11" spans="1:15" x14ac:dyDescent="0.25">
      <c r="A11" s="5">
        <v>10</v>
      </c>
      <c r="B11" s="10" t="s">
        <v>374</v>
      </c>
      <c r="C11" s="6" t="s">
        <v>2294</v>
      </c>
      <c r="D11" s="88" t="n">
        <f t="shared" si="0"/>
        <v>1.0</v>
      </c>
      <c r="E11" s="88" t="n">
        <f t="shared" si="1"/>
        <v>1.0</v>
      </c>
      <c r="F11" s="88" t="n">
        <f t="shared" si="2"/>
        <v>0.0</v>
      </c>
      <c r="G11" s="8" t="s">
        <v>358</v>
      </c>
      <c r="H11" s="8" t="s">
        <v>2679</v>
      </c>
      <c r="I11" s="14">
        <v>6</v>
      </c>
      <c r="J11" s="8" t="s">
        <v>2697</v>
      </c>
      <c r="K11" s="8" t="s">
        <v>2679</v>
      </c>
      <c r="L11" s="8" t="s">
        <v>2698</v>
      </c>
      <c r="M11" s="8" t="s">
        <v>2699</v>
      </c>
      <c r="N11" s="8" t="s">
        <v>2700</v>
      </c>
      <c r="O11" s="8" t="s">
        <v>2701</v>
      </c>
    </row>
    <row r="12" spans="1:15" x14ac:dyDescent="0.25">
      <c r="A12" s="5">
        <v>11</v>
      </c>
      <c r="B12" s="10" t="s">
        <v>375</v>
      </c>
      <c r="C12" s="6" t="s">
        <v>376</v>
      </c>
      <c r="D12" s="88" t="n">
        <f t="shared" si="0"/>
        <v>1.0</v>
      </c>
      <c r="E12" s="88" t="n">
        <f t="shared" si="1"/>
        <v>1.0</v>
      </c>
      <c r="F12" s="88" t="n">
        <f t="shared" si="2"/>
        <v>0.0</v>
      </c>
      <c r="G12" s="8" t="s">
        <v>358</v>
      </c>
      <c r="H12" s="8" t="s">
        <v>2679</v>
      </c>
      <c r="I12" s="14">
        <v>6</v>
      </c>
      <c r="J12" s="8" t="s">
        <v>2697</v>
      </c>
      <c r="K12" s="8" t="s">
        <v>2679</v>
      </c>
      <c r="L12" s="8" t="s">
        <v>2698</v>
      </c>
      <c r="M12" s="8" t="s">
        <v>2699</v>
      </c>
      <c r="N12" s="8" t="s">
        <v>2700</v>
      </c>
      <c r="O12" s="8" t="s">
        <v>2701</v>
      </c>
    </row>
    <row r="13" spans="1:15" x14ac:dyDescent="0.25">
      <c r="A13" s="5">
        <v>12</v>
      </c>
      <c r="B13" s="10" t="s">
        <v>377</v>
      </c>
      <c r="C13" s="6" t="s">
        <v>378</v>
      </c>
      <c r="D13" s="88" t="n">
        <f t="shared" si="0"/>
        <v>1.0</v>
      </c>
      <c r="E13" s="88" t="n">
        <f t="shared" si="1"/>
        <v>1.0</v>
      </c>
      <c r="F13" s="88" t="n">
        <f t="shared" si="2"/>
        <v>0.0</v>
      </c>
      <c r="G13" s="8" t="s">
        <v>358</v>
      </c>
      <c r="H13" s="8" t="s">
        <v>2679</v>
      </c>
      <c r="I13" s="14">
        <v>6</v>
      </c>
      <c r="J13" s="8" t="s">
        <v>2697</v>
      </c>
      <c r="K13" s="8" t="s">
        <v>2679</v>
      </c>
      <c r="L13" s="8" t="s">
        <v>2698</v>
      </c>
      <c r="M13" s="8" t="s">
        <v>2699</v>
      </c>
      <c r="N13" s="8" t="s">
        <v>2700</v>
      </c>
      <c r="O13" s="8" t="s">
        <v>2701</v>
      </c>
    </row>
    <row r="14" spans="1:15" x14ac:dyDescent="0.25">
      <c r="A14" s="5">
        <v>13</v>
      </c>
      <c r="B14" s="10" t="s">
        <v>379</v>
      </c>
      <c r="C14" s="6" t="s">
        <v>2295</v>
      </c>
      <c r="D14" s="88" t="n">
        <f t="shared" si="0"/>
        <v>1.0</v>
      </c>
      <c r="E14" s="88" t="n">
        <f t="shared" si="1"/>
        <v>1.0</v>
      </c>
      <c r="F14" s="88" t="n">
        <f t="shared" si="2"/>
        <v>0.0</v>
      </c>
      <c r="G14" s="8" t="s">
        <v>358</v>
      </c>
      <c r="H14" s="8" t="s">
        <v>2679</v>
      </c>
      <c r="I14" s="14">
        <v>6</v>
      </c>
      <c r="J14" s="8" t="s">
        <v>2697</v>
      </c>
      <c r="K14" s="8" t="s">
        <v>2679</v>
      </c>
      <c r="L14" s="8" t="s">
        <v>2698</v>
      </c>
      <c r="M14" s="8" t="s">
        <v>2699</v>
      </c>
      <c r="N14" s="8" t="s">
        <v>2700</v>
      </c>
      <c r="O14" s="8" t="s">
        <v>2701</v>
      </c>
    </row>
    <row r="15" spans="1:15" x14ac:dyDescent="0.25">
      <c r="A15" s="5">
        <v>14</v>
      </c>
      <c r="B15" s="10" t="s">
        <v>381</v>
      </c>
      <c r="C15" s="6" t="s">
        <v>380</v>
      </c>
      <c r="D15" s="88" t="n">
        <f t="shared" si="0"/>
        <v>1.0</v>
      </c>
      <c r="E15" s="88" t="n">
        <f t="shared" si="1"/>
        <v>1.0</v>
      </c>
      <c r="F15" s="88" t="n">
        <f t="shared" si="2"/>
        <v>0.0</v>
      </c>
      <c r="G15" s="8" t="s">
        <v>358</v>
      </c>
      <c r="H15" s="8" t="s">
        <v>2679</v>
      </c>
      <c r="I15" s="14">
        <v>6</v>
      </c>
      <c r="J15" s="8" t="s">
        <v>2697</v>
      </c>
      <c r="K15" s="8" t="s">
        <v>2679</v>
      </c>
      <c r="L15" s="8" t="s">
        <v>2698</v>
      </c>
      <c r="M15" s="8" t="s">
        <v>2699</v>
      </c>
      <c r="N15" s="8" t="s">
        <v>2700</v>
      </c>
      <c r="O15" s="8" t="s">
        <v>2701</v>
      </c>
    </row>
    <row r="16" spans="1:15" x14ac:dyDescent="0.25">
      <c r="A16" s="5">
        <v>15</v>
      </c>
      <c r="B16" s="10" t="s">
        <v>382</v>
      </c>
      <c r="C16" s="6" t="s">
        <v>2296</v>
      </c>
      <c r="D16" s="88" t="n">
        <f t="shared" si="0"/>
        <v>1.0</v>
      </c>
      <c r="E16" s="88" t="n">
        <f t="shared" si="1"/>
        <v>1.0</v>
      </c>
      <c r="F16" s="88" t="n">
        <f t="shared" si="2"/>
        <v>0.0</v>
      </c>
      <c r="G16" s="8" t="s">
        <v>358</v>
      </c>
      <c r="H16" s="8" t="s">
        <v>2679</v>
      </c>
      <c r="I16" s="14">
        <v>6</v>
      </c>
      <c r="J16" s="8" t="s">
        <v>2697</v>
      </c>
      <c r="K16" s="8" t="s">
        <v>2679</v>
      </c>
      <c r="L16" s="8" t="s">
        <v>2698</v>
      </c>
      <c r="M16" s="8" t="s">
        <v>2699</v>
      </c>
      <c r="N16" s="8" t="s">
        <v>2700</v>
      </c>
      <c r="O16" s="8" t="s">
        <v>2701</v>
      </c>
    </row>
    <row r="17" spans="1:15" x14ac:dyDescent="0.25">
      <c r="A17" s="5">
        <v>16</v>
      </c>
      <c r="B17" s="10" t="s">
        <v>383</v>
      </c>
      <c r="C17" s="6" t="s">
        <v>2297</v>
      </c>
      <c r="D17" s="88" t="n">
        <f t="shared" si="0"/>
        <v>1.0</v>
      </c>
      <c r="E17" s="88" t="n">
        <f t="shared" si="1"/>
        <v>1.0</v>
      </c>
      <c r="F17" s="88" t="n">
        <f t="shared" si="2"/>
        <v>0.0</v>
      </c>
      <c r="G17" s="8" t="s">
        <v>358</v>
      </c>
      <c r="H17" s="8" t="s">
        <v>2679</v>
      </c>
      <c r="I17" s="14">
        <v>6</v>
      </c>
      <c r="J17" s="8" t="s">
        <v>2697</v>
      </c>
      <c r="K17" s="8" t="s">
        <v>2679</v>
      </c>
      <c r="L17" s="8" t="s">
        <v>2698</v>
      </c>
      <c r="M17" s="8" t="s">
        <v>2699</v>
      </c>
      <c r="N17" s="8" t="s">
        <v>2700</v>
      </c>
      <c r="O17" s="8" t="s">
        <v>2701</v>
      </c>
    </row>
    <row r="18" spans="1:15" x14ac:dyDescent="0.25">
      <c r="A18" s="5">
        <v>17</v>
      </c>
      <c r="B18" s="10" t="s">
        <v>385</v>
      </c>
      <c r="C18" s="6" t="s">
        <v>384</v>
      </c>
      <c r="D18" s="88" t="n">
        <f t="shared" si="0"/>
        <v>1.0</v>
      </c>
      <c r="E18" s="88" t="n">
        <f t="shared" si="1"/>
        <v>1.0</v>
      </c>
      <c r="F18" s="88" t="n">
        <f t="shared" si="2"/>
        <v>0.0</v>
      </c>
      <c r="G18" s="8" t="s">
        <v>358</v>
      </c>
      <c r="H18" s="8" t="s">
        <v>2679</v>
      </c>
      <c r="I18" s="14">
        <v>6</v>
      </c>
      <c r="J18" s="8" t="s">
        <v>2697</v>
      </c>
      <c r="K18" s="8" t="s">
        <v>2679</v>
      </c>
      <c r="L18" s="8" t="s">
        <v>2698</v>
      </c>
      <c r="M18" s="8" t="s">
        <v>2699</v>
      </c>
      <c r="N18" s="8" t="s">
        <v>2700</v>
      </c>
      <c r="O18" s="8" t="s">
        <v>2701</v>
      </c>
    </row>
    <row r="19" spans="1:15" x14ac:dyDescent="0.25">
      <c r="A19" s="5">
        <v>18</v>
      </c>
      <c r="B19" s="10" t="s">
        <v>386</v>
      </c>
      <c r="C19" s="6" t="s">
        <v>2298</v>
      </c>
      <c r="D19" s="88" t="n">
        <f t="shared" si="0"/>
        <v>1.0</v>
      </c>
      <c r="E19" s="88" t="n">
        <f t="shared" si="1"/>
        <v>1.0</v>
      </c>
      <c r="F19" s="88" t="n">
        <f t="shared" si="2"/>
        <v>0.0</v>
      </c>
      <c r="G19" s="8" t="s">
        <v>358</v>
      </c>
      <c r="H19" s="8" t="s">
        <v>2679</v>
      </c>
      <c r="I19" s="14">
        <v>6</v>
      </c>
      <c r="J19" s="8" t="s">
        <v>2697</v>
      </c>
      <c r="K19" s="8" t="s">
        <v>2679</v>
      </c>
      <c r="L19" s="8" t="s">
        <v>2698</v>
      </c>
      <c r="M19" s="8" t="s">
        <v>2699</v>
      </c>
      <c r="N19" s="8" t="s">
        <v>2700</v>
      </c>
      <c r="O19" s="8" t="s">
        <v>2701</v>
      </c>
    </row>
    <row r="20" spans="1:15" x14ac:dyDescent="0.25">
      <c r="A20" s="5">
        <v>19</v>
      </c>
      <c r="B20" s="10" t="s">
        <v>387</v>
      </c>
      <c r="C20" s="6" t="s">
        <v>2034</v>
      </c>
      <c r="D20" s="88" t="n">
        <f t="shared" si="0"/>
        <v>1.0</v>
      </c>
      <c r="E20" s="88" t="n">
        <f t="shared" si="1"/>
        <v>1.0</v>
      </c>
      <c r="F20" s="88" t="n">
        <f t="shared" si="2"/>
        <v>0.0</v>
      </c>
      <c r="G20" s="8" t="s">
        <v>358</v>
      </c>
      <c r="H20" s="8" t="s">
        <v>2679</v>
      </c>
      <c r="I20" s="14">
        <v>6</v>
      </c>
      <c r="J20" s="8" t="s">
        <v>2697</v>
      </c>
      <c r="K20" s="8" t="s">
        <v>2679</v>
      </c>
      <c r="L20" s="8" t="s">
        <v>2698</v>
      </c>
      <c r="M20" s="8" t="s">
        <v>2699</v>
      </c>
      <c r="N20" s="8" t="s">
        <v>2700</v>
      </c>
      <c r="O20" s="8" t="s">
        <v>2701</v>
      </c>
    </row>
    <row r="21" spans="1:15" x14ac:dyDescent="0.25">
      <c r="A21" s="5">
        <v>20</v>
      </c>
      <c r="B21" s="10" t="s">
        <v>389</v>
      </c>
      <c r="C21" s="6" t="s">
        <v>388</v>
      </c>
      <c r="D21" s="88" t="n">
        <f t="shared" si="0"/>
        <v>1.0</v>
      </c>
      <c r="E21" s="88" t="n">
        <f t="shared" si="1"/>
        <v>1.0</v>
      </c>
      <c r="F21" s="88" t="n">
        <f t="shared" si="2"/>
        <v>0.0</v>
      </c>
      <c r="G21" s="8" t="s">
        <v>358</v>
      </c>
      <c r="H21" s="8" t="s">
        <v>2679</v>
      </c>
      <c r="I21" s="14">
        <v>6</v>
      </c>
      <c r="J21" s="8" t="s">
        <v>2697</v>
      </c>
      <c r="K21" s="8" t="s">
        <v>2679</v>
      </c>
      <c r="L21" s="8" t="s">
        <v>2698</v>
      </c>
      <c r="M21" s="8" t="s">
        <v>2699</v>
      </c>
      <c r="N21" s="8" t="s">
        <v>2700</v>
      </c>
      <c r="O21" s="8" t="s">
        <v>2701</v>
      </c>
    </row>
    <row r="22" spans="1:15" x14ac:dyDescent="0.25">
      <c r="A22" s="5">
        <v>21</v>
      </c>
      <c r="B22" s="10" t="s">
        <v>390</v>
      </c>
      <c r="C22" s="6" t="s">
        <v>2299</v>
      </c>
      <c r="D22" s="88" t="n">
        <f t="shared" si="0"/>
        <v>1.0</v>
      </c>
      <c r="E22" s="88" t="n">
        <f t="shared" si="1"/>
        <v>1.0</v>
      </c>
      <c r="F22" s="88" t="n">
        <f t="shared" si="2"/>
        <v>0.0</v>
      </c>
      <c r="G22" s="8" t="s">
        <v>358</v>
      </c>
      <c r="H22" s="8" t="s">
        <v>2679</v>
      </c>
      <c r="I22" s="14">
        <v>6</v>
      </c>
      <c r="J22" s="8" t="s">
        <v>2697</v>
      </c>
      <c r="K22" s="8" t="s">
        <v>2679</v>
      </c>
      <c r="L22" s="8" t="s">
        <v>2698</v>
      </c>
      <c r="M22" s="8" t="s">
        <v>2699</v>
      </c>
      <c r="N22" s="8" t="s">
        <v>2700</v>
      </c>
      <c r="O22" s="8" t="s">
        <v>2701</v>
      </c>
    </row>
    <row r="23" spans="1:15" x14ac:dyDescent="0.25">
      <c r="A23" s="5">
        <v>22</v>
      </c>
      <c r="B23" s="10" t="s">
        <v>392</v>
      </c>
      <c r="C23" s="6" t="s">
        <v>391</v>
      </c>
      <c r="D23" s="88" t="n">
        <f t="shared" si="0"/>
        <v>1.0</v>
      </c>
      <c r="E23" s="88" t="n">
        <f t="shared" si="1"/>
        <v>1.0</v>
      </c>
      <c r="F23" s="88" t="n">
        <f t="shared" si="2"/>
        <v>0.0</v>
      </c>
      <c r="G23" s="8" t="s">
        <v>358</v>
      </c>
      <c r="H23" s="8" t="s">
        <v>2679</v>
      </c>
      <c r="I23" s="14">
        <v>6</v>
      </c>
      <c r="J23" s="8" t="s">
        <v>2697</v>
      </c>
      <c r="K23" s="8" t="s">
        <v>2679</v>
      </c>
      <c r="L23" s="8" t="s">
        <v>2698</v>
      </c>
      <c r="M23" s="8" t="s">
        <v>2699</v>
      </c>
      <c r="N23" s="8" t="s">
        <v>2700</v>
      </c>
      <c r="O23" s="8" t="s">
        <v>2701</v>
      </c>
    </row>
    <row r="24" spans="1:15" x14ac:dyDescent="0.25">
      <c r="A24" s="5">
        <v>23</v>
      </c>
      <c r="B24" s="10" t="s">
        <v>393</v>
      </c>
      <c r="C24" s="6" t="s">
        <v>2300</v>
      </c>
      <c r="D24" s="88" t="n">
        <f t="shared" si="0"/>
        <v>1.0</v>
      </c>
      <c r="E24" s="88" t="n">
        <f t="shared" si="1"/>
        <v>1.0</v>
      </c>
      <c r="F24" s="88" t="n">
        <f t="shared" si="2"/>
        <v>0.0</v>
      </c>
      <c r="G24" s="8" t="s">
        <v>358</v>
      </c>
      <c r="H24" s="8" t="s">
        <v>2679</v>
      </c>
      <c r="I24" s="14">
        <v>6</v>
      </c>
      <c r="J24" s="8" t="s">
        <v>2697</v>
      </c>
      <c r="K24" s="8" t="s">
        <v>2679</v>
      </c>
      <c r="L24" s="8" t="s">
        <v>2698</v>
      </c>
      <c r="M24" s="8" t="s">
        <v>2699</v>
      </c>
      <c r="N24" s="8" t="s">
        <v>2700</v>
      </c>
      <c r="O24" s="8" t="s">
        <v>2701</v>
      </c>
    </row>
    <row r="25" spans="1:15" x14ac:dyDescent="0.25">
      <c r="A25" s="5">
        <v>24</v>
      </c>
      <c r="B25" s="10" t="s">
        <v>394</v>
      </c>
      <c r="C25" s="6" t="s">
        <v>2301</v>
      </c>
      <c r="D25" s="88" t="n">
        <f t="shared" si="0"/>
        <v>1.0</v>
      </c>
      <c r="E25" s="88" t="n">
        <f t="shared" si="1"/>
        <v>1.0</v>
      </c>
      <c r="F25" s="88" t="n">
        <f t="shared" si="2"/>
        <v>0.0</v>
      </c>
      <c r="G25" s="8" t="s">
        <v>358</v>
      </c>
      <c r="H25" s="8" t="s">
        <v>2679</v>
      </c>
      <c r="I25" s="14">
        <v>6</v>
      </c>
      <c r="J25" s="8" t="s">
        <v>2697</v>
      </c>
      <c r="K25" s="8" t="s">
        <v>2679</v>
      </c>
      <c r="L25" s="8" t="s">
        <v>2698</v>
      </c>
      <c r="M25" s="8" t="s">
        <v>2699</v>
      </c>
      <c r="N25" s="8" t="s">
        <v>2700</v>
      </c>
      <c r="O25" s="8" t="s">
        <v>2701</v>
      </c>
    </row>
    <row r="26" spans="1:15" x14ac:dyDescent="0.25">
      <c r="A26" s="5">
        <v>25</v>
      </c>
      <c r="B26" s="10" t="s">
        <v>395</v>
      </c>
      <c r="C26" s="6" t="s">
        <v>2302</v>
      </c>
      <c r="D26" s="88" t="n">
        <f t="shared" si="0"/>
        <v>1.0</v>
      </c>
      <c r="E26" s="88" t="n">
        <f t="shared" si="1"/>
        <v>1.0</v>
      </c>
      <c r="F26" s="88" t="n">
        <f t="shared" si="2"/>
        <v>0.0</v>
      </c>
      <c r="G26" s="8" t="s">
        <v>358</v>
      </c>
      <c r="H26" s="8" t="s">
        <v>2679</v>
      </c>
      <c r="I26" s="14">
        <v>6</v>
      </c>
      <c r="J26" s="8" t="s">
        <v>2697</v>
      </c>
      <c r="K26" s="8" t="s">
        <v>2679</v>
      </c>
      <c r="L26" s="8" t="s">
        <v>2698</v>
      </c>
      <c r="M26" s="8" t="s">
        <v>2699</v>
      </c>
      <c r="N26" s="8" t="s">
        <v>2700</v>
      </c>
      <c r="O26" s="8" t="s">
        <v>2701</v>
      </c>
    </row>
    <row r="27" spans="1:15" x14ac:dyDescent="0.25">
      <c r="A27" s="5">
        <v>26</v>
      </c>
      <c r="B27" s="10" t="s">
        <v>396</v>
      </c>
      <c r="C27" s="6" t="s">
        <v>397</v>
      </c>
      <c r="D27" s="88" t="n">
        <f t="shared" si="0"/>
        <v>1.0</v>
      </c>
      <c r="E27" s="88" t="n">
        <f t="shared" si="1"/>
        <v>1.0</v>
      </c>
      <c r="F27" s="88" t="n">
        <f t="shared" si="2"/>
        <v>0.0</v>
      </c>
      <c r="G27" s="8" t="s">
        <v>358</v>
      </c>
      <c r="H27" s="8" t="s">
        <v>2679</v>
      </c>
      <c r="I27" s="14">
        <v>6</v>
      </c>
      <c r="J27" s="8" t="s">
        <v>2697</v>
      </c>
      <c r="K27" s="8" t="s">
        <v>2679</v>
      </c>
      <c r="L27" s="8" t="s">
        <v>2698</v>
      </c>
      <c r="M27" s="8" t="s">
        <v>2699</v>
      </c>
      <c r="N27" s="8" t="s">
        <v>2700</v>
      </c>
      <c r="O27" s="8" t="s">
        <v>2701</v>
      </c>
    </row>
    <row r="28" spans="1:15" x14ac:dyDescent="0.25">
      <c r="A28" s="5">
        <v>27</v>
      </c>
      <c r="B28" s="10" t="s">
        <v>398</v>
      </c>
      <c r="C28" s="6" t="s">
        <v>399</v>
      </c>
      <c r="D28" s="88" t="n">
        <f t="shared" si="0"/>
        <v>1.0</v>
      </c>
      <c r="E28" s="88" t="n">
        <f t="shared" si="1"/>
        <v>1.0</v>
      </c>
      <c r="F28" s="88" t="n">
        <f t="shared" si="2"/>
        <v>0.0</v>
      </c>
      <c r="G28" s="8" t="s">
        <v>358</v>
      </c>
      <c r="H28" s="8" t="s">
        <v>2679</v>
      </c>
      <c r="I28" s="14">
        <v>6</v>
      </c>
      <c r="J28" s="8" t="s">
        <v>2697</v>
      </c>
      <c r="K28" s="8" t="s">
        <v>2679</v>
      </c>
      <c r="L28" s="8" t="s">
        <v>2698</v>
      </c>
      <c r="M28" s="8" t="s">
        <v>2699</v>
      </c>
      <c r="N28" s="8" t="s">
        <v>2700</v>
      </c>
      <c r="O28" s="8" t="s">
        <v>2701</v>
      </c>
    </row>
    <row r="29" spans="1:15" x14ac:dyDescent="0.25">
      <c r="A29" s="5">
        <v>28</v>
      </c>
      <c r="B29" s="10" t="s">
        <v>400</v>
      </c>
      <c r="C29" s="6" t="s">
        <v>2303</v>
      </c>
      <c r="D29" s="88" t="n">
        <f t="shared" si="0"/>
        <v>1.0</v>
      </c>
      <c r="E29" s="88" t="n">
        <f t="shared" si="1"/>
        <v>1.0</v>
      </c>
      <c r="F29" s="88" t="n">
        <f t="shared" si="2"/>
        <v>0.0</v>
      </c>
      <c r="G29" s="8" t="s">
        <v>358</v>
      </c>
      <c r="H29" s="8" t="s">
        <v>2679</v>
      </c>
      <c r="I29" s="14">
        <v>6</v>
      </c>
      <c r="J29" s="8" t="s">
        <v>2697</v>
      </c>
      <c r="K29" s="8" t="s">
        <v>2679</v>
      </c>
      <c r="L29" s="8" t="s">
        <v>2698</v>
      </c>
      <c r="M29" s="8" t="s">
        <v>2699</v>
      </c>
      <c r="N29" s="8" t="s">
        <v>2700</v>
      </c>
      <c r="O29" s="8" t="s">
        <v>2701</v>
      </c>
    </row>
    <row r="30" spans="1:15" x14ac:dyDescent="0.25">
      <c r="A30" s="5">
        <v>29</v>
      </c>
      <c r="B30" s="10" t="s">
        <v>402</v>
      </c>
      <c r="C30" s="6" t="s">
        <v>401</v>
      </c>
      <c r="D30" s="88" t="n">
        <f t="shared" si="0"/>
        <v>1.0</v>
      </c>
      <c r="E30" s="88" t="n">
        <f t="shared" si="1"/>
        <v>1.0</v>
      </c>
      <c r="F30" s="88" t="n">
        <f t="shared" si="2"/>
        <v>0.0</v>
      </c>
      <c r="G30" s="8" t="s">
        <v>358</v>
      </c>
      <c r="H30" s="8" t="s">
        <v>2679</v>
      </c>
      <c r="I30" s="14">
        <v>6</v>
      </c>
      <c r="J30" s="8" t="s">
        <v>2697</v>
      </c>
      <c r="K30" s="8" t="s">
        <v>2679</v>
      </c>
      <c r="L30" s="8" t="s">
        <v>2698</v>
      </c>
      <c r="M30" s="8" t="s">
        <v>2699</v>
      </c>
      <c r="N30" s="8" t="s">
        <v>2700</v>
      </c>
      <c r="O30" s="8" t="s">
        <v>2701</v>
      </c>
    </row>
    <row r="31" spans="1:15" x14ac:dyDescent="0.25">
      <c r="A31" s="5">
        <v>30</v>
      </c>
      <c r="B31" s="10" t="s">
        <v>403</v>
      </c>
      <c r="C31" s="6" t="s">
        <v>2304</v>
      </c>
      <c r="D31" s="88" t="n">
        <f t="shared" si="0"/>
        <v>1.0</v>
      </c>
      <c r="E31" s="88" t="n">
        <f t="shared" si="1"/>
        <v>1.0</v>
      </c>
      <c r="F31" s="88" t="n">
        <f t="shared" si="2"/>
        <v>0.0</v>
      </c>
      <c r="G31" s="8" t="s">
        <v>358</v>
      </c>
      <c r="H31" s="8" t="s">
        <v>2679</v>
      </c>
      <c r="I31" s="14">
        <v>6</v>
      </c>
      <c r="J31" s="8" t="s">
        <v>2697</v>
      </c>
      <c r="K31" s="8" t="s">
        <v>2679</v>
      </c>
      <c r="L31" s="8" t="s">
        <v>2698</v>
      </c>
      <c r="M31" s="8" t="s">
        <v>2699</v>
      </c>
      <c r="N31" s="8" t="s">
        <v>2700</v>
      </c>
      <c r="O31" s="8" t="s">
        <v>2701</v>
      </c>
    </row>
    <row r="32" spans="1:15" x14ac:dyDescent="0.25">
      <c r="A32" s="5">
        <v>31</v>
      </c>
      <c r="B32" s="10" t="s">
        <v>404</v>
      </c>
      <c r="C32" s="6" t="s">
        <v>405</v>
      </c>
      <c r="D32" s="88" t="n">
        <f t="shared" si="0"/>
        <v>1.0</v>
      </c>
      <c r="E32" s="88" t="n">
        <f t="shared" si="1"/>
        <v>1.0</v>
      </c>
      <c r="F32" s="88" t="n">
        <f t="shared" si="2"/>
        <v>0.0</v>
      </c>
      <c r="G32" s="8" t="s">
        <v>358</v>
      </c>
      <c r="H32" s="8" t="s">
        <v>2679</v>
      </c>
      <c r="I32" s="14">
        <v>6</v>
      </c>
      <c r="J32" s="8" t="s">
        <v>2697</v>
      </c>
      <c r="K32" s="8" t="s">
        <v>2679</v>
      </c>
      <c r="L32" s="8" t="s">
        <v>2698</v>
      </c>
      <c r="M32" s="8" t="s">
        <v>2699</v>
      </c>
      <c r="N32" s="8" t="s">
        <v>2700</v>
      </c>
      <c r="O32" s="8" t="s">
        <v>2701</v>
      </c>
    </row>
    <row r="33" spans="1:15" x14ac:dyDescent="0.25">
      <c r="A33" s="5">
        <v>32</v>
      </c>
      <c r="B33" s="10" t="s">
        <v>406</v>
      </c>
      <c r="C33" s="6" t="s">
        <v>407</v>
      </c>
      <c r="D33" s="88" t="n">
        <f t="shared" si="0"/>
        <v>1.0</v>
      </c>
      <c r="E33" s="88" t="n">
        <f t="shared" si="1"/>
        <v>1.0</v>
      </c>
      <c r="F33" s="88" t="n">
        <f t="shared" si="2"/>
        <v>0.0</v>
      </c>
      <c r="G33" s="8" t="s">
        <v>358</v>
      </c>
      <c r="H33" s="8" t="s">
        <v>2679</v>
      </c>
      <c r="I33" s="14">
        <v>6</v>
      </c>
      <c r="J33" s="8" t="s">
        <v>2697</v>
      </c>
      <c r="K33" s="8" t="s">
        <v>2679</v>
      </c>
      <c r="L33" s="8" t="s">
        <v>2698</v>
      </c>
      <c r="M33" s="8" t="s">
        <v>2699</v>
      </c>
      <c r="N33" s="8" t="s">
        <v>2700</v>
      </c>
      <c r="O33" s="8" t="s">
        <v>2701</v>
      </c>
    </row>
    <row r="34" spans="1:15" x14ac:dyDescent="0.25">
      <c r="A34" s="5">
        <v>33</v>
      </c>
      <c r="B34" s="10" t="s">
        <v>408</v>
      </c>
      <c r="C34" s="6" t="s">
        <v>2305</v>
      </c>
      <c r="D34" s="88" t="n">
        <f t="shared" si="0"/>
        <v>1.0</v>
      </c>
      <c r="E34" s="88" t="n">
        <f t="shared" si="1"/>
        <v>1.0</v>
      </c>
      <c r="F34" s="88" t="n">
        <f t="shared" si="2"/>
        <v>0.0</v>
      </c>
      <c r="G34" s="8" t="s">
        <v>358</v>
      </c>
      <c r="H34" s="8" t="s">
        <v>2679</v>
      </c>
      <c r="I34" s="14">
        <v>6</v>
      </c>
      <c r="J34" s="8" t="s">
        <v>2697</v>
      </c>
      <c r="K34" s="8" t="s">
        <v>2679</v>
      </c>
      <c r="L34" s="8" t="s">
        <v>2698</v>
      </c>
      <c r="M34" s="8" t="s">
        <v>2699</v>
      </c>
      <c r="N34" s="8" t="s">
        <v>2700</v>
      </c>
      <c r="O34" s="8" t="s">
        <v>2701</v>
      </c>
    </row>
    <row r="35" spans="1:15" x14ac:dyDescent="0.25">
      <c r="A35" s="5">
        <v>34</v>
      </c>
      <c r="B35" s="10" t="s">
        <v>409</v>
      </c>
      <c r="C35" s="6" t="s">
        <v>410</v>
      </c>
      <c r="D35" s="88" t="n">
        <f t="shared" si="0"/>
        <v>1.0</v>
      </c>
      <c r="E35" s="88" t="n">
        <f t="shared" si="1"/>
        <v>1.0</v>
      </c>
      <c r="F35" s="88" t="n">
        <f t="shared" si="2"/>
        <v>0.0</v>
      </c>
      <c r="G35" s="8" t="s">
        <v>358</v>
      </c>
      <c r="H35" s="8" t="s">
        <v>2679</v>
      </c>
      <c r="I35" s="14">
        <v>6</v>
      </c>
      <c r="J35" s="8" t="s">
        <v>2697</v>
      </c>
      <c r="K35" s="8" t="s">
        <v>2679</v>
      </c>
      <c r="L35" s="8" t="s">
        <v>2698</v>
      </c>
      <c r="M35" s="8" t="s">
        <v>2699</v>
      </c>
      <c r="N35" s="8" t="s">
        <v>2700</v>
      </c>
      <c r="O35" s="8" t="s">
        <v>2701</v>
      </c>
    </row>
    <row r="36" spans="1:15" x14ac:dyDescent="0.25">
      <c r="A36" s="5">
        <v>35</v>
      </c>
      <c r="B36" s="10" t="s">
        <v>412</v>
      </c>
      <c r="C36" s="6" t="s">
        <v>411</v>
      </c>
      <c r="D36" s="88" t="n">
        <f t="shared" si="0"/>
        <v>1.0</v>
      </c>
      <c r="E36" s="88" t="n">
        <f t="shared" si="1"/>
        <v>1.0</v>
      </c>
      <c r="F36" s="88" t="n">
        <f t="shared" si="2"/>
        <v>0.0</v>
      </c>
      <c r="G36" s="8" t="s">
        <v>358</v>
      </c>
      <c r="H36" s="8" t="s">
        <v>2679</v>
      </c>
      <c r="I36" s="14">
        <v>6</v>
      </c>
      <c r="J36" s="8" t="s">
        <v>2697</v>
      </c>
      <c r="K36" s="8" t="s">
        <v>2679</v>
      </c>
      <c r="L36" s="8" t="s">
        <v>2698</v>
      </c>
      <c r="M36" s="8" t="s">
        <v>2699</v>
      </c>
      <c r="N36" s="8" t="s">
        <v>2700</v>
      </c>
      <c r="O36" s="8" t="s">
        <v>2701</v>
      </c>
    </row>
    <row r="37" spans="1:15" x14ac:dyDescent="0.25">
      <c r="A37" s="5">
        <v>36</v>
      </c>
      <c r="B37" s="10" t="s">
        <v>414</v>
      </c>
      <c r="C37" s="6" t="s">
        <v>413</v>
      </c>
      <c r="D37" s="88" t="n">
        <f t="shared" si="0"/>
        <v>1.0</v>
      </c>
      <c r="E37" s="88" t="n">
        <f t="shared" si="1"/>
        <v>1.0</v>
      </c>
      <c r="F37" s="88" t="n">
        <f t="shared" si="2"/>
        <v>0.0</v>
      </c>
      <c r="G37" s="8" t="s">
        <v>358</v>
      </c>
      <c r="H37" s="8" t="s">
        <v>2679</v>
      </c>
      <c r="I37" s="14">
        <v>6</v>
      </c>
      <c r="J37" s="8" t="s">
        <v>2697</v>
      </c>
      <c r="K37" s="8" t="s">
        <v>2679</v>
      </c>
      <c r="L37" s="8" t="s">
        <v>2698</v>
      </c>
      <c r="M37" s="8" t="s">
        <v>2699</v>
      </c>
      <c r="N37" s="8" t="s">
        <v>2700</v>
      </c>
      <c r="O37" s="8" t="s">
        <v>2701</v>
      </c>
    </row>
    <row r="38" spans="1:15" x14ac:dyDescent="0.25">
      <c r="A38" s="5">
        <v>37</v>
      </c>
      <c r="B38" s="10" t="s">
        <v>415</v>
      </c>
      <c r="C38" s="6" t="s">
        <v>2306</v>
      </c>
      <c r="D38" s="88" t="n">
        <f t="shared" si="0"/>
        <v>1.0</v>
      </c>
      <c r="E38" s="88" t="n">
        <f t="shared" si="1"/>
        <v>1.0</v>
      </c>
      <c r="F38" s="88" t="n">
        <f t="shared" si="2"/>
        <v>0.0</v>
      </c>
      <c r="G38" s="8" t="s">
        <v>358</v>
      </c>
      <c r="H38" s="8" t="s">
        <v>2679</v>
      </c>
      <c r="I38" s="14">
        <v>6</v>
      </c>
      <c r="J38" s="8" t="s">
        <v>2697</v>
      </c>
      <c r="K38" s="8" t="s">
        <v>2679</v>
      </c>
      <c r="L38" s="8" t="s">
        <v>2698</v>
      </c>
      <c r="M38" s="8" t="s">
        <v>2699</v>
      </c>
      <c r="N38" s="8" t="s">
        <v>2700</v>
      </c>
      <c r="O38" s="8" t="s">
        <v>2701</v>
      </c>
    </row>
    <row r="39" spans="1:15" x14ac:dyDescent="0.25">
      <c r="A39" s="5">
        <v>38</v>
      </c>
      <c r="B39" s="10" t="s">
        <v>416</v>
      </c>
      <c r="C39" s="6" t="s">
        <v>417</v>
      </c>
      <c r="D39" s="88" t="n">
        <f t="shared" si="0"/>
        <v>1.0</v>
      </c>
      <c r="E39" s="88" t="n">
        <f t="shared" si="1"/>
        <v>1.0</v>
      </c>
      <c r="F39" s="88" t="n">
        <f t="shared" si="2"/>
        <v>0.0</v>
      </c>
      <c r="G39" s="8" t="s">
        <v>358</v>
      </c>
      <c r="H39" s="8" t="s">
        <v>2679</v>
      </c>
      <c r="I39" s="14">
        <v>6</v>
      </c>
      <c r="J39" s="8" t="s">
        <v>2697</v>
      </c>
      <c r="K39" s="8" t="s">
        <v>2679</v>
      </c>
      <c r="L39" s="8" t="s">
        <v>2698</v>
      </c>
      <c r="M39" s="8" t="s">
        <v>2699</v>
      </c>
      <c r="N39" s="8" t="s">
        <v>2700</v>
      </c>
      <c r="O39" s="8" t="s">
        <v>2701</v>
      </c>
    </row>
    <row r="40" spans="1:15" x14ac:dyDescent="0.25">
      <c r="A40" s="5">
        <v>39</v>
      </c>
      <c r="B40" s="10" t="s">
        <v>418</v>
      </c>
      <c r="C40" s="6" t="s">
        <v>2307</v>
      </c>
      <c r="D40" s="88" t="n">
        <f t="shared" si="0"/>
        <v>1.0</v>
      </c>
      <c r="E40" s="88" t="n">
        <f t="shared" si="1"/>
        <v>1.0</v>
      </c>
      <c r="F40" s="88" t="n">
        <f t="shared" si="2"/>
        <v>0.0</v>
      </c>
      <c r="G40" s="8" t="s">
        <v>358</v>
      </c>
      <c r="H40" s="8" t="s">
        <v>2679</v>
      </c>
      <c r="I40" s="14">
        <v>6</v>
      </c>
      <c r="J40" s="8" t="s">
        <v>2697</v>
      </c>
      <c r="K40" s="8" t="s">
        <v>2679</v>
      </c>
      <c r="L40" s="8" t="s">
        <v>2698</v>
      </c>
      <c r="M40" s="8" t="s">
        <v>2699</v>
      </c>
      <c r="N40" s="8" t="s">
        <v>2700</v>
      </c>
      <c r="O40" s="8" t="s">
        <v>2701</v>
      </c>
    </row>
    <row r="41" spans="1:15" x14ac:dyDescent="0.25">
      <c r="A41" s="5">
        <v>40</v>
      </c>
      <c r="B41" s="10" t="s">
        <v>419</v>
      </c>
      <c r="C41" s="6" t="s">
        <v>2308</v>
      </c>
      <c r="D41" s="88" t="n">
        <f t="shared" si="0"/>
        <v>1.0</v>
      </c>
      <c r="E41" s="88" t="n">
        <f t="shared" si="1"/>
        <v>1.0</v>
      </c>
      <c r="F41" s="88" t="n">
        <f t="shared" si="2"/>
        <v>0.0</v>
      </c>
      <c r="G41" s="8" t="s">
        <v>358</v>
      </c>
      <c r="H41" s="8" t="s">
        <v>2679</v>
      </c>
      <c r="I41" s="14">
        <v>6</v>
      </c>
      <c r="J41" s="8" t="s">
        <v>2697</v>
      </c>
      <c r="K41" s="8" t="s">
        <v>2679</v>
      </c>
      <c r="L41" s="8" t="s">
        <v>2698</v>
      </c>
      <c r="M41" s="8" t="s">
        <v>2699</v>
      </c>
      <c r="N41" s="8" t="s">
        <v>2700</v>
      </c>
      <c r="O41" s="8" t="s">
        <v>2701</v>
      </c>
    </row>
    <row r="42" spans="1:15" x14ac:dyDescent="0.25">
      <c r="A42" s="5">
        <v>41</v>
      </c>
      <c r="B42" s="10" t="s">
        <v>420</v>
      </c>
      <c r="C42" s="6" t="s">
        <v>2309</v>
      </c>
      <c r="D42" s="88" t="n">
        <f t="shared" si="0"/>
        <v>1.0</v>
      </c>
      <c r="E42" s="88" t="n">
        <f t="shared" si="1"/>
        <v>1.0</v>
      </c>
      <c r="F42" s="88" t="n">
        <f t="shared" si="2"/>
        <v>0.0</v>
      </c>
      <c r="G42" s="8" t="s">
        <v>358</v>
      </c>
      <c r="H42" s="8" t="s">
        <v>2679</v>
      </c>
      <c r="I42" s="14">
        <v>6</v>
      </c>
      <c r="J42" s="8" t="s">
        <v>2697</v>
      </c>
      <c r="K42" s="8" t="s">
        <v>2679</v>
      </c>
      <c r="L42" s="8" t="s">
        <v>2698</v>
      </c>
      <c r="M42" s="8" t="s">
        <v>2699</v>
      </c>
      <c r="N42" s="8" t="s">
        <v>2700</v>
      </c>
      <c r="O42" s="8" t="s">
        <v>2701</v>
      </c>
    </row>
    <row r="43" spans="1:15" x14ac:dyDescent="0.25">
      <c r="A43" s="5">
        <v>42</v>
      </c>
      <c r="B43" s="10" t="s">
        <v>422</v>
      </c>
      <c r="C43" s="6" t="s">
        <v>421</v>
      </c>
      <c r="D43" s="88" t="n">
        <f t="shared" si="0"/>
        <v>1.0</v>
      </c>
      <c r="E43" s="88" t="n">
        <f t="shared" si="1"/>
        <v>1.0</v>
      </c>
      <c r="F43" s="88" t="n">
        <f t="shared" si="2"/>
        <v>0.0</v>
      </c>
      <c r="G43" s="8" t="s">
        <v>358</v>
      </c>
      <c r="H43" s="8" t="s">
        <v>2679</v>
      </c>
      <c r="I43" s="14">
        <v>6</v>
      </c>
      <c r="J43" s="8" t="s">
        <v>2697</v>
      </c>
      <c r="K43" s="8" t="s">
        <v>2679</v>
      </c>
      <c r="L43" s="8" t="s">
        <v>2698</v>
      </c>
      <c r="M43" s="8" t="s">
        <v>2699</v>
      </c>
      <c r="N43" s="8" t="s">
        <v>2700</v>
      </c>
      <c r="O43" s="8" t="s">
        <v>2701</v>
      </c>
    </row>
    <row r="44" spans="1:15" x14ac:dyDescent="0.25">
      <c r="A44" s="5">
        <v>43</v>
      </c>
      <c r="B44" s="10" t="s">
        <v>424</v>
      </c>
      <c r="C44" s="6" t="s">
        <v>423</v>
      </c>
      <c r="D44" s="88" t="n">
        <f t="shared" si="0"/>
        <v>1.0</v>
      </c>
      <c r="E44" s="88" t="n">
        <f t="shared" si="1"/>
        <v>1.0</v>
      </c>
      <c r="F44" s="88" t="n">
        <f t="shared" si="2"/>
        <v>0.0</v>
      </c>
      <c r="G44" s="8" t="s">
        <v>358</v>
      </c>
      <c r="H44" s="8" t="s">
        <v>2679</v>
      </c>
      <c r="I44" s="14">
        <v>4</v>
      </c>
      <c r="J44" s="8">
        <v>1</v>
      </c>
      <c r="K44" s="8" t="s">
        <v>2679</v>
      </c>
      <c r="L44" s="8" t="s">
        <v>2702</v>
      </c>
      <c r="M44" s="8" t="s">
        <v>2703</v>
      </c>
      <c r="N44" s="8" t="s">
        <v>2704</v>
      </c>
      <c r="O44" s="8" t="s">
        <v>259</v>
      </c>
    </row>
    <row r="45" spans="1:15" x14ac:dyDescent="0.25">
      <c r="A45" s="5">
        <v>44</v>
      </c>
      <c r="B45" s="10" t="s">
        <v>426</v>
      </c>
      <c r="C45" s="6" t="s">
        <v>425</v>
      </c>
      <c r="D45" s="88" t="n">
        <f t="shared" si="0"/>
        <v>1.0</v>
      </c>
      <c r="E45" s="88" t="n">
        <f t="shared" si="1"/>
        <v>1.0</v>
      </c>
      <c r="F45" s="88" t="n">
        <f t="shared" si="2"/>
        <v>0.0</v>
      </c>
      <c r="G45" s="8" t="s">
        <v>358</v>
      </c>
      <c r="H45" s="8" t="s">
        <v>2679</v>
      </c>
      <c r="I45" s="14">
        <v>4</v>
      </c>
      <c r="J45" s="8">
        <v>1</v>
      </c>
      <c r="K45" s="8" t="s">
        <v>2679</v>
      </c>
      <c r="L45" s="8" t="s">
        <v>2702</v>
      </c>
      <c r="M45" s="8" t="s">
        <v>2703</v>
      </c>
      <c r="N45" s="8" t="s">
        <v>2704</v>
      </c>
      <c r="O45" s="8" t="s">
        <v>259</v>
      </c>
    </row>
    <row r="46" spans="1:15" x14ac:dyDescent="0.25">
      <c r="A46" s="5">
        <v>45</v>
      </c>
      <c r="B46" s="10" t="s">
        <v>427</v>
      </c>
      <c r="C46" s="6" t="s">
        <v>2310</v>
      </c>
      <c r="D46" s="88" t="n">
        <f t="shared" si="0"/>
        <v>1.0</v>
      </c>
      <c r="E46" s="88" t="n">
        <f t="shared" si="1"/>
        <v>1.0</v>
      </c>
      <c r="F46" s="88" t="n">
        <f t="shared" si="2"/>
        <v>0.0</v>
      </c>
      <c r="G46" s="8" t="s">
        <v>358</v>
      </c>
      <c r="H46" s="8" t="s">
        <v>2679</v>
      </c>
      <c r="I46" s="14">
        <v>4</v>
      </c>
      <c r="J46" s="8">
        <v>1</v>
      </c>
      <c r="K46" s="8" t="s">
        <v>2679</v>
      </c>
      <c r="L46" s="8" t="s">
        <v>2702</v>
      </c>
      <c r="M46" s="8" t="s">
        <v>2703</v>
      </c>
      <c r="N46" s="8" t="s">
        <v>2704</v>
      </c>
      <c r="O46" s="8" t="s">
        <v>259</v>
      </c>
    </row>
    <row r="47" spans="1:15" x14ac:dyDescent="0.25">
      <c r="A47" s="5">
        <v>46</v>
      </c>
      <c r="B47" s="10" t="s">
        <v>428</v>
      </c>
      <c r="C47" s="6" t="s">
        <v>2311</v>
      </c>
      <c r="D47" s="88" t="n">
        <f t="shared" si="0"/>
        <v>1.0</v>
      </c>
      <c r="E47" s="88" t="n">
        <f t="shared" si="1"/>
        <v>1.0</v>
      </c>
      <c r="F47" s="88" t="n">
        <f t="shared" si="2"/>
        <v>0.0</v>
      </c>
      <c r="G47" s="8" t="s">
        <v>358</v>
      </c>
      <c r="H47" s="8" t="s">
        <v>2679</v>
      </c>
      <c r="I47" s="14">
        <v>4</v>
      </c>
      <c r="J47" s="8">
        <v>1</v>
      </c>
      <c r="K47" s="8" t="s">
        <v>2679</v>
      </c>
      <c r="L47" s="8" t="s">
        <v>2702</v>
      </c>
      <c r="M47" s="8" t="s">
        <v>2703</v>
      </c>
      <c r="N47" s="8" t="s">
        <v>2704</v>
      </c>
      <c r="O47" s="8" t="s">
        <v>259</v>
      </c>
    </row>
    <row r="48" spans="1:15" x14ac:dyDescent="0.25">
      <c r="A48" s="5">
        <v>47</v>
      </c>
      <c r="B48" s="10" t="s">
        <v>430</v>
      </c>
      <c r="C48" s="6" t="s">
        <v>429</v>
      </c>
      <c r="D48" s="88" t="n">
        <f t="shared" si="0"/>
        <v>1.0</v>
      </c>
      <c r="E48" s="88" t="n">
        <f t="shared" si="1"/>
        <v>1.0</v>
      </c>
      <c r="F48" s="88" t="n">
        <f t="shared" si="2"/>
        <v>0.0</v>
      </c>
      <c r="G48" s="8" t="s">
        <v>358</v>
      </c>
      <c r="H48" s="8" t="s">
        <v>2680</v>
      </c>
      <c r="I48" s="14">
        <v>4</v>
      </c>
      <c r="J48" s="8" t="s">
        <v>2705</v>
      </c>
      <c r="K48" s="8" t="s">
        <v>2680</v>
      </c>
      <c r="N48" s="8" t="s">
        <v>2706</v>
      </c>
      <c r="O48" s="8" t="s">
        <v>2707</v>
      </c>
    </row>
    <row r="49" spans="1:15" x14ac:dyDescent="0.25">
      <c r="A49" s="5">
        <v>48</v>
      </c>
      <c r="B49" s="10" t="s">
        <v>432</v>
      </c>
      <c r="C49" s="6" t="s">
        <v>431</v>
      </c>
      <c r="D49" s="88" t="n">
        <f t="shared" si="0"/>
        <v>1.0</v>
      </c>
      <c r="E49" s="88" t="n">
        <f t="shared" si="1"/>
        <v>1.0</v>
      </c>
      <c r="F49" s="88" t="n">
        <f t="shared" si="2"/>
        <v>0.0</v>
      </c>
      <c r="G49" s="8" t="s">
        <v>358</v>
      </c>
      <c r="H49" s="8" t="s">
        <v>2680</v>
      </c>
      <c r="I49" s="14">
        <v>4</v>
      </c>
      <c r="J49" s="8" t="s">
        <v>2705</v>
      </c>
      <c r="K49" s="8" t="s">
        <v>2680</v>
      </c>
      <c r="L49" s="8" t="s">
        <v>2708</v>
      </c>
      <c r="M49" s="8">
        <v>0</v>
      </c>
      <c r="N49" s="8" t="s">
        <v>2706</v>
      </c>
      <c r="O49" s="8" t="s">
        <v>2707</v>
      </c>
    </row>
    <row r="50" spans="1:15" x14ac:dyDescent="0.25">
      <c r="A50" s="5">
        <v>49</v>
      </c>
      <c r="B50" s="10" t="s">
        <v>433</v>
      </c>
      <c r="C50" s="6" t="s">
        <v>2312</v>
      </c>
      <c r="D50" s="88" t="n">
        <f t="shared" si="0"/>
        <v>1.0</v>
      </c>
      <c r="E50" s="88" t="n">
        <f t="shared" si="1"/>
        <v>1.0</v>
      </c>
      <c r="F50" s="88" t="n">
        <f t="shared" si="2"/>
        <v>0.0</v>
      </c>
      <c r="G50" s="8" t="s">
        <v>358</v>
      </c>
      <c r="H50" s="8" t="s">
        <v>2680</v>
      </c>
      <c r="I50" s="14">
        <v>4</v>
      </c>
      <c r="J50" s="8" t="s">
        <v>2705</v>
      </c>
      <c r="K50" s="8" t="s">
        <v>2680</v>
      </c>
      <c r="L50" s="8" t="s">
        <v>2708</v>
      </c>
      <c r="M50" s="8">
        <v>0</v>
      </c>
      <c r="N50" s="8" t="s">
        <v>2706</v>
      </c>
      <c r="O50" s="8" t="s">
        <v>2707</v>
      </c>
    </row>
    <row r="51" spans="1:15" x14ac:dyDescent="0.25">
      <c r="A51" s="5">
        <v>50</v>
      </c>
      <c r="B51" s="10" t="s">
        <v>434</v>
      </c>
      <c r="C51" s="6" t="s">
        <v>2313</v>
      </c>
      <c r="D51" s="88" t="n">
        <f t="shared" si="0"/>
        <v>1.0</v>
      </c>
      <c r="E51" s="88" t="n">
        <f t="shared" si="1"/>
        <v>1.0</v>
      </c>
      <c r="F51" s="88" t="n">
        <f t="shared" si="2"/>
        <v>0.0</v>
      </c>
      <c r="G51" s="8" t="s">
        <v>358</v>
      </c>
      <c r="H51" s="8" t="s">
        <v>2680</v>
      </c>
      <c r="I51" s="14">
        <v>4</v>
      </c>
      <c r="J51" s="8" t="s">
        <v>2705</v>
      </c>
      <c r="K51" s="8" t="s">
        <v>2680</v>
      </c>
      <c r="L51" s="8" t="s">
        <v>2708</v>
      </c>
      <c r="M51" s="8">
        <v>0</v>
      </c>
      <c r="N51" s="8" t="s">
        <v>2706</v>
      </c>
      <c r="O51" s="8" t="s">
        <v>2707</v>
      </c>
    </row>
    <row r="52" spans="1:15" x14ac:dyDescent="0.25">
      <c r="A52" s="5">
        <v>51</v>
      </c>
      <c r="B52" s="10" t="s">
        <v>435</v>
      </c>
      <c r="C52" s="6" t="s">
        <v>436</v>
      </c>
      <c r="D52" s="88" t="n">
        <f t="shared" si="0"/>
        <v>1.0</v>
      </c>
      <c r="E52" s="88" t="n">
        <f t="shared" si="1"/>
        <v>1.0</v>
      </c>
      <c r="F52" s="88" t="n">
        <f t="shared" si="2"/>
        <v>0.0</v>
      </c>
      <c r="G52" s="8" t="s">
        <v>437</v>
      </c>
      <c r="H52" s="8" t="s">
        <v>2681</v>
      </c>
      <c r="I52" s="14">
        <v>17</v>
      </c>
      <c r="J52" s="8" t="s">
        <v>2709</v>
      </c>
      <c r="K52" s="8" t="s">
        <v>2681</v>
      </c>
      <c r="L52" s="8" t="s">
        <v>2710</v>
      </c>
      <c r="M52" s="8" t="s">
        <v>2711</v>
      </c>
      <c r="N52" s="8" t="s">
        <v>2712</v>
      </c>
      <c r="O52" s="8" t="s">
        <v>2713</v>
      </c>
    </row>
    <row r="53" spans="1:15" x14ac:dyDescent="0.25">
      <c r="A53" s="5">
        <v>52</v>
      </c>
      <c r="B53" s="10" t="s">
        <v>438</v>
      </c>
      <c r="C53" s="6" t="s">
        <v>439</v>
      </c>
      <c r="D53" s="88" t="n">
        <f t="shared" si="0"/>
        <v>1.0</v>
      </c>
      <c r="E53" s="88" t="n">
        <f t="shared" si="1"/>
        <v>1.0</v>
      </c>
      <c r="F53" s="88" t="n">
        <f t="shared" si="2"/>
        <v>0.0</v>
      </c>
      <c r="G53" s="8" t="s">
        <v>437</v>
      </c>
      <c r="H53" s="8" t="s">
        <v>2681</v>
      </c>
      <c r="I53" s="14">
        <v>21</v>
      </c>
      <c r="J53" s="8" t="s">
        <v>2709</v>
      </c>
      <c r="K53" s="8" t="s">
        <v>2681</v>
      </c>
      <c r="L53" s="8" t="s">
        <v>2710</v>
      </c>
      <c r="M53" s="8" t="s">
        <v>2711</v>
      </c>
      <c r="N53" s="8" t="s">
        <v>2712</v>
      </c>
      <c r="O53" s="8" t="s">
        <v>2713</v>
      </c>
    </row>
    <row r="54" spans="1:15" x14ac:dyDescent="0.25">
      <c r="A54" s="5">
        <v>53</v>
      </c>
      <c r="B54" s="10" t="s">
        <v>440</v>
      </c>
      <c r="C54" s="6" t="s">
        <v>441</v>
      </c>
      <c r="D54" s="88" t="n">
        <f t="shared" si="0"/>
        <v>1.0</v>
      </c>
      <c r="E54" s="88" t="n">
        <f t="shared" si="1"/>
        <v>1.0</v>
      </c>
      <c r="F54" s="88" t="n">
        <f t="shared" si="2"/>
        <v>0.0</v>
      </c>
      <c r="G54" s="8" t="s">
        <v>437</v>
      </c>
      <c r="H54" s="8" t="s">
        <v>2681</v>
      </c>
      <c r="I54" s="14">
        <v>14</v>
      </c>
      <c r="J54" s="8" t="s">
        <v>2709</v>
      </c>
      <c r="K54" s="8" t="s">
        <v>2681</v>
      </c>
      <c r="L54" s="8" t="s">
        <v>2710</v>
      </c>
      <c r="M54" s="8" t="s">
        <v>2711</v>
      </c>
      <c r="N54" s="8" t="s">
        <v>2712</v>
      </c>
      <c r="O54" s="8" t="s">
        <v>2713</v>
      </c>
    </row>
    <row r="55" spans="1:15" x14ac:dyDescent="0.25">
      <c r="A55" s="5">
        <v>54</v>
      </c>
      <c r="B55" s="10" t="s">
        <v>442</v>
      </c>
      <c r="C55" s="6" t="s">
        <v>443</v>
      </c>
      <c r="D55" s="88" t="n">
        <f t="shared" si="0"/>
        <v>1.0</v>
      </c>
      <c r="E55" s="88" t="n">
        <f t="shared" si="1"/>
        <v>1.0</v>
      </c>
      <c r="F55" s="88" t="n">
        <f t="shared" si="2"/>
        <v>0.0</v>
      </c>
      <c r="G55" s="8" t="s">
        <v>437</v>
      </c>
      <c r="H55" s="8" t="s">
        <v>2681</v>
      </c>
      <c r="I55" s="14">
        <v>12</v>
      </c>
      <c r="J55" s="8" t="s">
        <v>2709</v>
      </c>
      <c r="K55" s="8" t="s">
        <v>2681</v>
      </c>
      <c r="L55" s="8" t="s">
        <v>2710</v>
      </c>
      <c r="M55" s="8" t="s">
        <v>2711</v>
      </c>
      <c r="N55" s="8" t="s">
        <v>2712</v>
      </c>
      <c r="O55" s="8" t="s">
        <v>2713</v>
      </c>
    </row>
    <row r="56" spans="1:15" x14ac:dyDescent="0.25">
      <c r="A56" s="5">
        <v>55</v>
      </c>
      <c r="B56" s="10" t="s">
        <v>444</v>
      </c>
      <c r="C56" s="6" t="s">
        <v>445</v>
      </c>
      <c r="D56" s="88" t="n">
        <f t="shared" si="0"/>
        <v>1.0</v>
      </c>
      <c r="E56" s="88" t="n">
        <f t="shared" si="1"/>
        <v>1.0</v>
      </c>
      <c r="F56" s="88" t="n">
        <f t="shared" si="2"/>
        <v>0.0</v>
      </c>
      <c r="G56" s="8" t="s">
        <v>437</v>
      </c>
      <c r="H56" s="8" t="s">
        <v>2681</v>
      </c>
      <c r="I56" s="14">
        <v>12</v>
      </c>
      <c r="J56" s="8" t="s">
        <v>2709</v>
      </c>
      <c r="K56" s="8" t="s">
        <v>2681</v>
      </c>
      <c r="L56" s="8" t="s">
        <v>2710</v>
      </c>
      <c r="M56" s="8" t="s">
        <v>2711</v>
      </c>
      <c r="N56" s="8" t="s">
        <v>2712</v>
      </c>
      <c r="O56" s="8" t="s">
        <v>2713</v>
      </c>
    </row>
    <row r="57" spans="1:15" x14ac:dyDescent="0.25">
      <c r="A57" s="5">
        <v>56</v>
      </c>
      <c r="B57" s="10" t="s">
        <v>446</v>
      </c>
      <c r="C57" s="6" t="s">
        <v>447</v>
      </c>
      <c r="D57" s="88" t="n">
        <f t="shared" si="0"/>
        <v>1.0</v>
      </c>
      <c r="E57" s="88" t="n">
        <f t="shared" si="1"/>
        <v>1.0</v>
      </c>
      <c r="F57" s="88" t="n">
        <f t="shared" si="2"/>
        <v>0.0</v>
      </c>
      <c r="G57" s="8" t="s">
        <v>437</v>
      </c>
      <c r="H57" s="8" t="s">
        <v>2681</v>
      </c>
      <c r="I57" s="14">
        <v>12</v>
      </c>
      <c r="J57" s="8" t="s">
        <v>2709</v>
      </c>
      <c r="K57" s="8" t="s">
        <v>2681</v>
      </c>
      <c r="L57" s="8" t="s">
        <v>2710</v>
      </c>
      <c r="M57" s="8" t="s">
        <v>2711</v>
      </c>
      <c r="N57" s="8" t="s">
        <v>2712</v>
      </c>
      <c r="O57" s="8" t="s">
        <v>2713</v>
      </c>
    </row>
    <row r="58" spans="1:15" x14ac:dyDescent="0.25">
      <c r="A58" s="5">
        <v>57</v>
      </c>
      <c r="B58" s="10" t="s">
        <v>448</v>
      </c>
      <c r="C58" s="6" t="s">
        <v>449</v>
      </c>
      <c r="D58" s="88" t="n">
        <f t="shared" si="0"/>
        <v>1.0</v>
      </c>
      <c r="E58" s="88" t="n">
        <f t="shared" si="1"/>
        <v>1.0</v>
      </c>
      <c r="F58" s="88" t="n">
        <f t="shared" si="2"/>
        <v>0.0</v>
      </c>
      <c r="G58" s="8" t="s">
        <v>437</v>
      </c>
      <c r="H58" s="8" t="s">
        <v>2681</v>
      </c>
      <c r="I58" s="14">
        <v>14</v>
      </c>
      <c r="J58" s="8" t="s">
        <v>2709</v>
      </c>
      <c r="K58" s="8" t="s">
        <v>2681</v>
      </c>
      <c r="L58" s="8" t="s">
        <v>2710</v>
      </c>
      <c r="M58" s="8" t="s">
        <v>2711</v>
      </c>
      <c r="N58" s="8">
        <v>9</v>
      </c>
      <c r="O58" s="8" t="s">
        <v>2714</v>
      </c>
    </row>
    <row r="59" spans="1:15" x14ac:dyDescent="0.25">
      <c r="A59" s="5">
        <v>58</v>
      </c>
      <c r="B59" s="10" t="s">
        <v>1862</v>
      </c>
      <c r="C59" s="6" t="s">
        <v>2035</v>
      </c>
      <c r="D59" s="88" t="n">
        <f t="shared" si="0"/>
        <v>1.0</v>
      </c>
      <c r="E59" s="88" t="n">
        <f t="shared" si="1"/>
        <v>1.0</v>
      </c>
      <c r="F59" s="88" t="n">
        <f t="shared" si="2"/>
        <v>0.0</v>
      </c>
      <c r="G59" s="8" t="s">
        <v>437</v>
      </c>
      <c r="H59" s="8" t="s">
        <v>2681</v>
      </c>
      <c r="I59" s="14">
        <v>14</v>
      </c>
      <c r="J59" s="8">
        <v>3</v>
      </c>
      <c r="K59" s="8" t="s">
        <v>2681</v>
      </c>
      <c r="L59" s="8" t="s">
        <v>2710</v>
      </c>
      <c r="M59" s="8" t="s">
        <v>2711</v>
      </c>
      <c r="N59" s="8">
        <v>18</v>
      </c>
      <c r="O59" s="8" t="s">
        <v>2715</v>
      </c>
    </row>
    <row r="60" spans="1:15" x14ac:dyDescent="0.25">
      <c r="A60" s="5">
        <v>59</v>
      </c>
      <c r="B60" s="10" t="s">
        <v>1863</v>
      </c>
      <c r="C60" s="6" t="s">
        <v>2036</v>
      </c>
      <c r="D60" s="88" t="n">
        <f t="shared" si="0"/>
        <v>1.0</v>
      </c>
      <c r="E60" s="88" t="n">
        <f t="shared" si="1"/>
        <v>1.0</v>
      </c>
      <c r="F60" s="88" t="n">
        <f t="shared" si="2"/>
        <v>0.0</v>
      </c>
      <c r="G60" s="8" t="s">
        <v>437</v>
      </c>
      <c r="H60" s="8" t="s">
        <v>2681</v>
      </c>
      <c r="I60" s="14">
        <v>14</v>
      </c>
      <c r="J60" s="8">
        <v>3</v>
      </c>
      <c r="K60" s="8" t="s">
        <v>2681</v>
      </c>
      <c r="L60" s="8" t="s">
        <v>2710</v>
      </c>
      <c r="M60" s="8" t="s">
        <v>2711</v>
      </c>
      <c r="N60" s="8">
        <v>18</v>
      </c>
      <c r="O60" s="8" t="s">
        <v>2715</v>
      </c>
    </row>
    <row r="61" spans="1:15" x14ac:dyDescent="0.25">
      <c r="A61" s="5">
        <v>60</v>
      </c>
      <c r="B61" s="10" t="s">
        <v>450</v>
      </c>
      <c r="C61" s="6" t="s">
        <v>2314</v>
      </c>
      <c r="D61" s="88" t="n">
        <f t="shared" si="0"/>
        <v>1.0</v>
      </c>
      <c r="E61" s="88" t="n">
        <f t="shared" si="1"/>
        <v>1.0</v>
      </c>
      <c r="F61" s="88" t="n">
        <f t="shared" si="2"/>
        <v>0.0</v>
      </c>
      <c r="G61" s="8" t="s">
        <v>437</v>
      </c>
      <c r="H61" s="8" t="s">
        <v>2681</v>
      </c>
      <c r="I61" s="14">
        <v>22</v>
      </c>
      <c r="J61" s="8" t="s">
        <v>2709</v>
      </c>
      <c r="K61" s="8" t="s">
        <v>2681</v>
      </c>
      <c r="L61" s="8" t="s">
        <v>2716</v>
      </c>
      <c r="M61" s="8" t="s">
        <v>2717</v>
      </c>
      <c r="N61" s="8" t="s">
        <v>2718</v>
      </c>
      <c r="O61" s="8" t="s">
        <v>2719</v>
      </c>
    </row>
    <row r="62" spans="1:15" x14ac:dyDescent="0.25">
      <c r="A62" s="5">
        <v>61</v>
      </c>
      <c r="B62" s="10" t="s">
        <v>451</v>
      </c>
      <c r="C62" s="6" t="s">
        <v>2315</v>
      </c>
      <c r="D62" s="88" t="n">
        <f t="shared" si="0"/>
        <v>1.0</v>
      </c>
      <c r="E62" s="88" t="n">
        <f t="shared" si="1"/>
        <v>1.0</v>
      </c>
      <c r="F62" s="88" t="n">
        <f t="shared" si="2"/>
        <v>0.0</v>
      </c>
      <c r="G62" s="8" t="s">
        <v>437</v>
      </c>
      <c r="H62" s="8" t="s">
        <v>2681</v>
      </c>
      <c r="I62" s="14">
        <v>18</v>
      </c>
      <c r="J62" s="8" t="s">
        <v>2709</v>
      </c>
      <c r="K62" s="8" t="s">
        <v>2681</v>
      </c>
      <c r="L62" s="8" t="s">
        <v>2716</v>
      </c>
      <c r="M62" s="8" t="s">
        <v>2717</v>
      </c>
      <c r="N62" s="8" t="s">
        <v>2718</v>
      </c>
      <c r="O62" s="8" t="s">
        <v>2719</v>
      </c>
    </row>
    <row r="63" spans="1:15" x14ac:dyDescent="0.25">
      <c r="A63" s="5">
        <v>62</v>
      </c>
      <c r="B63" s="10" t="s">
        <v>2256</v>
      </c>
      <c r="C63" s="6" t="s">
        <v>2316</v>
      </c>
      <c r="D63" s="88" t="n">
        <f t="shared" si="0"/>
        <v>1.0</v>
      </c>
      <c r="E63" s="88" t="n">
        <f t="shared" si="1"/>
        <v>1.0</v>
      </c>
      <c r="F63" s="88" t="n">
        <f t="shared" si="2"/>
        <v>0.0</v>
      </c>
      <c r="G63" s="8" t="s">
        <v>437</v>
      </c>
      <c r="H63" s="8" t="s">
        <v>2681</v>
      </c>
      <c r="I63" s="14">
        <v>11</v>
      </c>
      <c r="J63" s="8">
        <v>3</v>
      </c>
      <c r="K63" s="8" t="s">
        <v>2681</v>
      </c>
      <c r="L63" s="8" t="s">
        <v>2716</v>
      </c>
      <c r="M63" s="8" t="s">
        <v>2717</v>
      </c>
      <c r="N63" s="8">
        <v>15</v>
      </c>
      <c r="O63" s="8" t="s">
        <v>2720</v>
      </c>
    </row>
    <row r="64" spans="1:15" x14ac:dyDescent="0.25">
      <c r="A64" s="5">
        <v>63</v>
      </c>
      <c r="B64" s="10" t="s">
        <v>452</v>
      </c>
      <c r="C64" s="6" t="s">
        <v>240</v>
      </c>
      <c r="D64" s="88" t="n">
        <f t="shared" si="0"/>
        <v>1.0</v>
      </c>
      <c r="E64" s="88" t="n">
        <f t="shared" si="1"/>
        <v>1.0</v>
      </c>
      <c r="F64" s="88" t="n">
        <f t="shared" si="2"/>
        <v>0.0</v>
      </c>
      <c r="G64" s="8" t="s">
        <v>437</v>
      </c>
      <c r="H64" s="8" t="s">
        <v>2681</v>
      </c>
      <c r="I64" s="14">
        <v>11</v>
      </c>
      <c r="J64" s="8" t="s">
        <v>2709</v>
      </c>
      <c r="K64" s="8" t="s">
        <v>2681</v>
      </c>
      <c r="L64" s="8" t="s">
        <v>2710</v>
      </c>
      <c r="M64" s="8" t="s">
        <v>2711</v>
      </c>
      <c r="N64" s="8" t="s">
        <v>2718</v>
      </c>
      <c r="O64" s="8" t="s">
        <v>2719</v>
      </c>
    </row>
    <row r="65" spans="1:15" x14ac:dyDescent="0.25">
      <c r="A65" s="5">
        <v>64</v>
      </c>
      <c r="B65" s="10" t="s">
        <v>453</v>
      </c>
      <c r="C65" s="6" t="s">
        <v>2317</v>
      </c>
      <c r="D65" s="88" t="n">
        <f t="shared" si="0"/>
        <v>1.0</v>
      </c>
      <c r="E65" s="88" t="n">
        <f t="shared" si="1"/>
        <v>1.0</v>
      </c>
      <c r="F65" s="88" t="n">
        <f t="shared" si="2"/>
        <v>0.0</v>
      </c>
      <c r="G65" s="8" t="s">
        <v>437</v>
      </c>
      <c r="H65" s="8" t="s">
        <v>2681</v>
      </c>
      <c r="I65" s="14">
        <v>11</v>
      </c>
      <c r="J65" s="8" t="s">
        <v>2709</v>
      </c>
      <c r="K65" s="8" t="s">
        <v>2681</v>
      </c>
      <c r="L65" s="8" t="s">
        <v>2716</v>
      </c>
      <c r="M65" s="8" t="s">
        <v>2717</v>
      </c>
      <c r="N65" s="8" t="s">
        <v>2718</v>
      </c>
      <c r="O65" s="8" t="s">
        <v>2719</v>
      </c>
    </row>
    <row r="66" spans="1:15" x14ac:dyDescent="0.25">
      <c r="A66" s="5">
        <v>65</v>
      </c>
      <c r="B66" s="10" t="s">
        <v>454</v>
      </c>
      <c r="C66" s="6" t="s">
        <v>455</v>
      </c>
      <c r="D66" s="88" t="n">
        <f t="shared" ref="D66:D129" si="3">COUNTIF($C$2:$C$1091,C66)</f>
        <v>1.0</v>
      </c>
      <c r="E66" s="88" t="n">
        <f t="shared" ref="E66:E129" si="4">COUNTIF($B$2:$B$1091,B66)</f>
        <v>1.0</v>
      </c>
      <c r="F66" s="88" t="n">
        <f t="shared" si="2"/>
        <v>0.0</v>
      </c>
      <c r="G66" s="8" t="s">
        <v>437</v>
      </c>
      <c r="H66" s="8" t="s">
        <v>2681</v>
      </c>
      <c r="I66" s="14">
        <v>21</v>
      </c>
      <c r="J66" s="8" t="s">
        <v>2709</v>
      </c>
      <c r="K66" s="8" t="s">
        <v>2681</v>
      </c>
      <c r="L66" s="8" t="s">
        <v>2716</v>
      </c>
      <c r="M66" s="8" t="s">
        <v>2717</v>
      </c>
      <c r="N66" s="8" t="s">
        <v>2718</v>
      </c>
      <c r="O66" s="8" t="s">
        <v>2719</v>
      </c>
    </row>
    <row r="67" spans="1:15" x14ac:dyDescent="0.25">
      <c r="A67" s="5">
        <v>66</v>
      </c>
      <c r="B67" s="10" t="s">
        <v>456</v>
      </c>
      <c r="C67" s="6" t="s">
        <v>457</v>
      </c>
      <c r="D67" s="88" t="n">
        <f t="shared" si="3"/>
        <v>1.0</v>
      </c>
      <c r="E67" s="88" t="n">
        <f t="shared" si="4"/>
        <v>1.0</v>
      </c>
      <c r="F67" s="88" t="n">
        <f t="shared" ref="F67:F130" si="5">D67-E67</f>
        <v>0.0</v>
      </c>
      <c r="G67" s="8" t="s">
        <v>437</v>
      </c>
      <c r="H67" s="8" t="s">
        <v>2681</v>
      </c>
      <c r="I67" s="14">
        <v>11</v>
      </c>
      <c r="J67" s="8" t="s">
        <v>2709</v>
      </c>
      <c r="K67" s="8" t="s">
        <v>2681</v>
      </c>
      <c r="L67" s="8" t="s">
        <v>2716</v>
      </c>
      <c r="M67" s="8" t="s">
        <v>2717</v>
      </c>
      <c r="N67" s="8" t="s">
        <v>2718</v>
      </c>
      <c r="O67" s="8" t="s">
        <v>2719</v>
      </c>
    </row>
    <row r="68" spans="1:15" x14ac:dyDescent="0.25">
      <c r="A68" s="5">
        <v>67</v>
      </c>
      <c r="B68" s="10" t="s">
        <v>458</v>
      </c>
      <c r="C68" s="6" t="s">
        <v>459</v>
      </c>
      <c r="D68" s="88" t="n">
        <f t="shared" si="3"/>
        <v>1.0</v>
      </c>
      <c r="E68" s="88" t="n">
        <f t="shared" si="4"/>
        <v>1.0</v>
      </c>
      <c r="F68" s="88" t="n">
        <f t="shared" si="5"/>
        <v>0.0</v>
      </c>
      <c r="G68" s="8" t="s">
        <v>437</v>
      </c>
      <c r="H68" s="8" t="s">
        <v>2681</v>
      </c>
      <c r="I68" s="14">
        <v>11</v>
      </c>
      <c r="J68" s="8" t="s">
        <v>2709</v>
      </c>
      <c r="K68" s="8" t="s">
        <v>2681</v>
      </c>
      <c r="L68" s="8" t="s">
        <v>2716</v>
      </c>
      <c r="M68" s="8" t="s">
        <v>2717</v>
      </c>
      <c r="N68" s="8" t="s">
        <v>2718</v>
      </c>
      <c r="O68" s="8" t="s">
        <v>2719</v>
      </c>
    </row>
    <row r="69" spans="1:15" x14ac:dyDescent="0.25">
      <c r="A69" s="5">
        <v>68</v>
      </c>
      <c r="B69" s="10" t="s">
        <v>460</v>
      </c>
      <c r="C69" s="6" t="s">
        <v>2318</v>
      </c>
      <c r="D69" s="88" t="n">
        <f t="shared" si="3"/>
        <v>1.0</v>
      </c>
      <c r="E69" s="88" t="n">
        <f t="shared" si="4"/>
        <v>1.0</v>
      </c>
      <c r="F69" s="88" t="n">
        <f t="shared" si="5"/>
        <v>0.0</v>
      </c>
      <c r="G69" s="8" t="s">
        <v>437</v>
      </c>
      <c r="H69" s="8" t="s">
        <v>2681</v>
      </c>
      <c r="I69" s="14">
        <v>11</v>
      </c>
      <c r="J69" s="8" t="s">
        <v>2709</v>
      </c>
      <c r="K69" s="8" t="s">
        <v>2681</v>
      </c>
      <c r="L69" s="8" t="s">
        <v>2716</v>
      </c>
      <c r="M69" s="8" t="s">
        <v>2717</v>
      </c>
      <c r="N69" s="8" t="s">
        <v>2718</v>
      </c>
      <c r="O69" s="8" t="s">
        <v>2719</v>
      </c>
    </row>
    <row r="70" spans="1:15" x14ac:dyDescent="0.25">
      <c r="A70" s="5">
        <v>69</v>
      </c>
      <c r="B70" s="10" t="s">
        <v>461</v>
      </c>
      <c r="C70" s="6" t="s">
        <v>462</v>
      </c>
      <c r="D70" s="88" t="n">
        <f t="shared" si="3"/>
        <v>1.0</v>
      </c>
      <c r="E70" s="88" t="n">
        <f t="shared" si="4"/>
        <v>1.0</v>
      </c>
      <c r="F70" s="88" t="n">
        <f t="shared" si="5"/>
        <v>0.0</v>
      </c>
      <c r="G70" s="8" t="s">
        <v>437</v>
      </c>
      <c r="H70" s="8" t="s">
        <v>2681</v>
      </c>
      <c r="I70" s="14">
        <v>11</v>
      </c>
      <c r="J70" s="8" t="s">
        <v>2709</v>
      </c>
      <c r="K70" s="8" t="s">
        <v>2681</v>
      </c>
      <c r="L70" s="8" t="s">
        <v>2716</v>
      </c>
      <c r="M70" s="8" t="s">
        <v>2717</v>
      </c>
      <c r="N70" s="8" t="s">
        <v>2718</v>
      </c>
      <c r="O70" s="8" t="s">
        <v>2719</v>
      </c>
    </row>
    <row r="71" spans="1:15" x14ac:dyDescent="0.25">
      <c r="A71" s="5">
        <v>70</v>
      </c>
      <c r="B71" s="10" t="s">
        <v>463</v>
      </c>
      <c r="C71" s="6" t="s">
        <v>464</v>
      </c>
      <c r="D71" s="88" t="n">
        <f t="shared" si="3"/>
        <v>1.0</v>
      </c>
      <c r="E71" s="88" t="n">
        <f t="shared" si="4"/>
        <v>1.0</v>
      </c>
      <c r="F71" s="88" t="n">
        <f t="shared" si="5"/>
        <v>0.0</v>
      </c>
      <c r="G71" s="8" t="s">
        <v>437</v>
      </c>
      <c r="H71" s="8" t="s">
        <v>2681</v>
      </c>
      <c r="I71" s="14">
        <v>11</v>
      </c>
      <c r="J71" s="8" t="s">
        <v>2709</v>
      </c>
      <c r="K71" s="8" t="s">
        <v>2681</v>
      </c>
      <c r="L71" s="8" t="s">
        <v>2716</v>
      </c>
      <c r="M71" s="8" t="s">
        <v>2717</v>
      </c>
      <c r="N71" s="8" t="s">
        <v>2718</v>
      </c>
      <c r="O71" s="8" t="s">
        <v>2719</v>
      </c>
    </row>
    <row r="72" spans="1:15" x14ac:dyDescent="0.25">
      <c r="A72" s="5">
        <v>71</v>
      </c>
      <c r="B72" s="10" t="s">
        <v>465</v>
      </c>
      <c r="C72" s="6" t="s">
        <v>466</v>
      </c>
      <c r="D72" s="88" t="n">
        <f t="shared" si="3"/>
        <v>1.0</v>
      </c>
      <c r="E72" s="88" t="n">
        <f t="shared" si="4"/>
        <v>1.0</v>
      </c>
      <c r="F72" s="88" t="n">
        <f t="shared" si="5"/>
        <v>0.0</v>
      </c>
      <c r="G72" s="8" t="s">
        <v>437</v>
      </c>
      <c r="H72" s="8" t="s">
        <v>2681</v>
      </c>
      <c r="I72" s="14">
        <v>21</v>
      </c>
      <c r="J72" s="8" t="s">
        <v>2709</v>
      </c>
      <c r="K72" s="8" t="s">
        <v>2681</v>
      </c>
      <c r="L72" s="8" t="s">
        <v>2716</v>
      </c>
      <c r="M72" s="8" t="s">
        <v>2717</v>
      </c>
      <c r="N72" s="8" t="s">
        <v>2718</v>
      </c>
      <c r="O72" s="8" t="s">
        <v>2719</v>
      </c>
    </row>
    <row r="73" spans="1:15" x14ac:dyDescent="0.25">
      <c r="A73" s="5">
        <v>72</v>
      </c>
      <c r="B73" s="10" t="s">
        <v>467</v>
      </c>
      <c r="C73" s="6" t="s">
        <v>2319</v>
      </c>
      <c r="D73" s="88" t="n">
        <f t="shared" si="3"/>
        <v>1.0</v>
      </c>
      <c r="E73" s="88" t="n">
        <f t="shared" si="4"/>
        <v>1.0</v>
      </c>
      <c r="F73" s="88" t="n">
        <f t="shared" si="5"/>
        <v>0.0</v>
      </c>
      <c r="G73" s="8" t="s">
        <v>437</v>
      </c>
      <c r="H73" s="8" t="s">
        <v>2681</v>
      </c>
      <c r="I73" s="14">
        <v>20</v>
      </c>
      <c r="J73" s="8" t="s">
        <v>2709</v>
      </c>
      <c r="K73" s="8" t="s">
        <v>2681</v>
      </c>
      <c r="L73" s="8" t="s">
        <v>2716</v>
      </c>
      <c r="M73" s="8" t="s">
        <v>2717</v>
      </c>
      <c r="N73" s="8" t="s">
        <v>2718</v>
      </c>
      <c r="O73" s="8" t="s">
        <v>2719</v>
      </c>
    </row>
    <row r="74" spans="1:15" x14ac:dyDescent="0.25">
      <c r="A74" s="5">
        <v>73</v>
      </c>
      <c r="B74" s="10" t="s">
        <v>468</v>
      </c>
      <c r="C74" s="6" t="s">
        <v>2320</v>
      </c>
      <c r="D74" s="88" t="n">
        <f t="shared" si="3"/>
        <v>1.0</v>
      </c>
      <c r="E74" s="88" t="n">
        <f t="shared" si="4"/>
        <v>1.0</v>
      </c>
      <c r="F74" s="88" t="n">
        <f t="shared" si="5"/>
        <v>0.0</v>
      </c>
      <c r="G74" s="8" t="s">
        <v>437</v>
      </c>
      <c r="H74" s="8" t="s">
        <v>2681</v>
      </c>
      <c r="I74" s="14">
        <v>19</v>
      </c>
      <c r="J74" s="8" t="s">
        <v>2709</v>
      </c>
      <c r="K74" s="8" t="s">
        <v>2681</v>
      </c>
      <c r="L74" s="8" t="s">
        <v>2716</v>
      </c>
      <c r="M74" s="8" t="s">
        <v>2717</v>
      </c>
      <c r="N74" s="8" t="s">
        <v>2721</v>
      </c>
      <c r="O74" s="8" t="s">
        <v>2722</v>
      </c>
    </row>
    <row r="75" spans="1:15" x14ac:dyDescent="0.25">
      <c r="A75" s="5">
        <v>74</v>
      </c>
      <c r="B75" s="10" t="s">
        <v>469</v>
      </c>
      <c r="C75" s="6" t="s">
        <v>291</v>
      </c>
      <c r="D75" s="88" t="n">
        <f t="shared" si="3"/>
        <v>1.0</v>
      </c>
      <c r="E75" s="88" t="n">
        <f t="shared" si="4"/>
        <v>1.0</v>
      </c>
      <c r="F75" s="88" t="n">
        <f t="shared" si="5"/>
        <v>0.0</v>
      </c>
      <c r="G75" s="8" t="s">
        <v>437</v>
      </c>
      <c r="H75" s="8" t="s">
        <v>2681</v>
      </c>
      <c r="I75" s="14">
        <v>19</v>
      </c>
      <c r="J75" s="8" t="s">
        <v>2709</v>
      </c>
      <c r="K75" s="8" t="s">
        <v>2681</v>
      </c>
      <c r="L75" s="8" t="s">
        <v>2716</v>
      </c>
      <c r="M75" s="8" t="s">
        <v>2717</v>
      </c>
      <c r="N75" s="8" t="s">
        <v>2721</v>
      </c>
      <c r="O75" s="8" t="s">
        <v>2722</v>
      </c>
    </row>
    <row r="76" spans="1:15" x14ac:dyDescent="0.25">
      <c r="A76" s="5">
        <v>75</v>
      </c>
      <c r="B76" s="10" t="s">
        <v>470</v>
      </c>
      <c r="C76" s="6" t="s">
        <v>311</v>
      </c>
      <c r="D76" s="88" t="n">
        <f t="shared" si="3"/>
        <v>1.0</v>
      </c>
      <c r="E76" s="88" t="n">
        <f t="shared" si="4"/>
        <v>1.0</v>
      </c>
      <c r="F76" s="88" t="n">
        <f t="shared" si="5"/>
        <v>0.0</v>
      </c>
      <c r="G76" s="8" t="s">
        <v>437</v>
      </c>
      <c r="H76" s="8" t="s">
        <v>2681</v>
      </c>
      <c r="I76" s="14">
        <v>19</v>
      </c>
      <c r="J76" s="8" t="s">
        <v>2709</v>
      </c>
      <c r="K76" s="8" t="s">
        <v>2681</v>
      </c>
      <c r="L76" s="8" t="s">
        <v>2716</v>
      </c>
      <c r="M76" s="8" t="s">
        <v>2717</v>
      </c>
      <c r="N76" s="8" t="s">
        <v>2721</v>
      </c>
      <c r="O76" s="8" t="s">
        <v>2722</v>
      </c>
    </row>
    <row r="77" spans="1:15" x14ac:dyDescent="0.25">
      <c r="A77" s="5">
        <v>76</v>
      </c>
      <c r="B77" s="10" t="s">
        <v>471</v>
      </c>
      <c r="C77" s="6" t="s">
        <v>472</v>
      </c>
      <c r="D77" s="88" t="n">
        <f t="shared" si="3"/>
        <v>1.0</v>
      </c>
      <c r="E77" s="88" t="n">
        <f t="shared" si="4"/>
        <v>1.0</v>
      </c>
      <c r="F77" s="88" t="n">
        <f t="shared" si="5"/>
        <v>0.0</v>
      </c>
      <c r="G77" s="8" t="s">
        <v>437</v>
      </c>
      <c r="H77" s="8" t="s">
        <v>2681</v>
      </c>
      <c r="I77" s="14">
        <v>19</v>
      </c>
      <c r="J77" s="8" t="s">
        <v>2709</v>
      </c>
      <c r="K77" s="8" t="s">
        <v>2681</v>
      </c>
      <c r="L77" s="8" t="s">
        <v>2716</v>
      </c>
      <c r="M77" s="8" t="s">
        <v>2717</v>
      </c>
      <c r="N77" s="8" t="s">
        <v>2721</v>
      </c>
      <c r="O77" s="8" t="s">
        <v>2722</v>
      </c>
    </row>
    <row r="78" spans="1:15" x14ac:dyDescent="0.25">
      <c r="A78" s="5">
        <v>77</v>
      </c>
      <c r="B78" s="10" t="s">
        <v>473</v>
      </c>
      <c r="C78" s="6" t="s">
        <v>474</v>
      </c>
      <c r="D78" s="88" t="n">
        <f t="shared" si="3"/>
        <v>1.0</v>
      </c>
      <c r="E78" s="88" t="n">
        <f t="shared" si="4"/>
        <v>1.0</v>
      </c>
      <c r="F78" s="88" t="n">
        <f t="shared" si="5"/>
        <v>0.0</v>
      </c>
      <c r="G78" s="8" t="s">
        <v>437</v>
      </c>
      <c r="H78" s="8" t="s">
        <v>2681</v>
      </c>
      <c r="I78" s="14">
        <v>19</v>
      </c>
      <c r="J78" s="8" t="s">
        <v>2709</v>
      </c>
      <c r="K78" s="8" t="s">
        <v>2681</v>
      </c>
      <c r="L78" s="8" t="s">
        <v>2716</v>
      </c>
      <c r="M78" s="8" t="s">
        <v>2717</v>
      </c>
      <c r="N78" s="8" t="s">
        <v>2721</v>
      </c>
      <c r="O78" s="8" t="s">
        <v>2722</v>
      </c>
    </row>
    <row r="79" spans="1:15" x14ac:dyDescent="0.25">
      <c r="A79" s="5">
        <v>78</v>
      </c>
      <c r="B79" s="10" t="s">
        <v>475</v>
      </c>
      <c r="C79" s="6" t="s">
        <v>257</v>
      </c>
      <c r="D79" s="88" t="n">
        <f t="shared" si="3"/>
        <v>1.0</v>
      </c>
      <c r="E79" s="88" t="n">
        <f t="shared" si="4"/>
        <v>1.0</v>
      </c>
      <c r="F79" s="88" t="n">
        <f t="shared" si="5"/>
        <v>0.0</v>
      </c>
      <c r="G79" s="8" t="s">
        <v>437</v>
      </c>
      <c r="H79" s="8" t="s">
        <v>2681</v>
      </c>
      <c r="I79" s="14">
        <v>19</v>
      </c>
      <c r="J79" s="8" t="s">
        <v>2709</v>
      </c>
      <c r="K79" s="8" t="s">
        <v>2681</v>
      </c>
      <c r="L79" s="8" t="s">
        <v>2716</v>
      </c>
      <c r="M79" s="8" t="s">
        <v>2717</v>
      </c>
      <c r="N79" s="8" t="s">
        <v>2721</v>
      </c>
      <c r="O79" s="8" t="s">
        <v>2722</v>
      </c>
    </row>
    <row r="80" spans="1:15" x14ac:dyDescent="0.25">
      <c r="A80" s="5">
        <v>79</v>
      </c>
      <c r="B80" s="10" t="s">
        <v>477</v>
      </c>
      <c r="C80" s="6" t="s">
        <v>476</v>
      </c>
      <c r="D80" s="88" t="n">
        <f t="shared" si="3"/>
        <v>1.0</v>
      </c>
      <c r="E80" s="88" t="n">
        <f t="shared" si="4"/>
        <v>1.0</v>
      </c>
      <c r="F80" s="88" t="n">
        <f t="shared" si="5"/>
        <v>0.0</v>
      </c>
      <c r="G80" s="8" t="s">
        <v>437</v>
      </c>
      <c r="H80" s="8" t="s">
        <v>2681</v>
      </c>
      <c r="I80" s="14">
        <v>19</v>
      </c>
      <c r="J80" s="8" t="s">
        <v>2709</v>
      </c>
      <c r="K80" s="8" t="s">
        <v>2681</v>
      </c>
      <c r="L80" s="8" t="s">
        <v>2716</v>
      </c>
      <c r="M80" s="8" t="s">
        <v>2717</v>
      </c>
      <c r="N80" s="8" t="s">
        <v>2721</v>
      </c>
      <c r="O80" s="8" t="s">
        <v>2722</v>
      </c>
    </row>
    <row r="81" spans="1:15" x14ac:dyDescent="0.25">
      <c r="A81" s="5">
        <v>80</v>
      </c>
      <c r="B81" s="10" t="s">
        <v>479</v>
      </c>
      <c r="C81" s="6" t="s">
        <v>478</v>
      </c>
      <c r="D81" s="88" t="n">
        <f t="shared" si="3"/>
        <v>1.0</v>
      </c>
      <c r="E81" s="88" t="n">
        <f t="shared" si="4"/>
        <v>1.0</v>
      </c>
      <c r="F81" s="88" t="n">
        <f t="shared" si="5"/>
        <v>0.0</v>
      </c>
      <c r="G81" s="8" t="s">
        <v>437</v>
      </c>
      <c r="H81" s="8" t="s">
        <v>2681</v>
      </c>
      <c r="I81" s="14">
        <v>19</v>
      </c>
      <c r="J81" s="8" t="s">
        <v>2709</v>
      </c>
      <c r="K81" s="8" t="s">
        <v>2681</v>
      </c>
      <c r="L81" s="8" t="s">
        <v>2716</v>
      </c>
      <c r="M81" s="8" t="s">
        <v>2717</v>
      </c>
      <c r="N81" s="8" t="s">
        <v>2721</v>
      </c>
      <c r="O81" s="8" t="s">
        <v>2722</v>
      </c>
    </row>
    <row r="82" spans="1:15" x14ac:dyDescent="0.25">
      <c r="A82" s="5">
        <v>81</v>
      </c>
      <c r="B82" s="10" t="s">
        <v>480</v>
      </c>
      <c r="C82" s="6" t="s">
        <v>481</v>
      </c>
      <c r="D82" s="88" t="n">
        <f t="shared" si="3"/>
        <v>1.0</v>
      </c>
      <c r="E82" s="88" t="n">
        <f t="shared" si="4"/>
        <v>1.0</v>
      </c>
      <c r="F82" s="88" t="n">
        <f t="shared" si="5"/>
        <v>0.0</v>
      </c>
      <c r="G82" s="8" t="s">
        <v>437</v>
      </c>
      <c r="H82" s="8" t="s">
        <v>2681</v>
      </c>
      <c r="I82" s="14">
        <v>19</v>
      </c>
      <c r="J82" s="8" t="s">
        <v>2709</v>
      </c>
      <c r="K82" s="8" t="s">
        <v>2681</v>
      </c>
      <c r="L82" s="8" t="s">
        <v>2716</v>
      </c>
      <c r="M82" s="8" t="s">
        <v>2717</v>
      </c>
      <c r="N82" s="8" t="s">
        <v>2721</v>
      </c>
      <c r="O82" s="8" t="s">
        <v>2722</v>
      </c>
    </row>
    <row r="83" spans="1:15" x14ac:dyDescent="0.25">
      <c r="A83" s="5">
        <v>82</v>
      </c>
      <c r="B83" s="10" t="s">
        <v>482</v>
      </c>
      <c r="C83" s="6" t="s">
        <v>483</v>
      </c>
      <c r="D83" s="88" t="n">
        <f t="shared" si="3"/>
        <v>1.0</v>
      </c>
      <c r="E83" s="88" t="n">
        <f t="shared" si="4"/>
        <v>1.0</v>
      </c>
      <c r="F83" s="88" t="n">
        <f t="shared" si="5"/>
        <v>0.0</v>
      </c>
      <c r="G83" s="8" t="s">
        <v>437</v>
      </c>
      <c r="H83" s="8" t="s">
        <v>2681</v>
      </c>
      <c r="I83" s="14">
        <v>19</v>
      </c>
      <c r="J83" s="8" t="s">
        <v>2709</v>
      </c>
      <c r="K83" s="8" t="s">
        <v>2681</v>
      </c>
      <c r="L83" s="8" t="s">
        <v>2716</v>
      </c>
      <c r="M83" s="8" t="s">
        <v>2717</v>
      </c>
      <c r="N83" s="8" t="s">
        <v>2721</v>
      </c>
      <c r="O83" s="8" t="s">
        <v>2722</v>
      </c>
    </row>
    <row r="84" spans="1:15" x14ac:dyDescent="0.25">
      <c r="A84" s="5">
        <v>83</v>
      </c>
      <c r="B84" s="10" t="s">
        <v>484</v>
      </c>
      <c r="C84" s="6" t="s">
        <v>485</v>
      </c>
      <c r="D84" s="88" t="n">
        <f t="shared" si="3"/>
        <v>1.0</v>
      </c>
      <c r="E84" s="88" t="n">
        <f t="shared" si="4"/>
        <v>1.0</v>
      </c>
      <c r="F84" s="88" t="n">
        <f t="shared" si="5"/>
        <v>0.0</v>
      </c>
      <c r="G84" s="8" t="s">
        <v>437</v>
      </c>
      <c r="H84" s="8" t="s">
        <v>2681</v>
      </c>
      <c r="I84" s="14">
        <v>19</v>
      </c>
      <c r="J84" s="8" t="s">
        <v>2709</v>
      </c>
      <c r="K84" s="8" t="s">
        <v>2681</v>
      </c>
      <c r="L84" s="8" t="s">
        <v>2716</v>
      </c>
      <c r="M84" s="8" t="s">
        <v>2717</v>
      </c>
      <c r="N84" s="8" t="s">
        <v>2721</v>
      </c>
      <c r="O84" s="8" t="s">
        <v>2722</v>
      </c>
    </row>
    <row r="85" spans="1:15" x14ac:dyDescent="0.25">
      <c r="A85" s="5">
        <v>84</v>
      </c>
      <c r="B85" s="10" t="s">
        <v>486</v>
      </c>
      <c r="C85" s="6" t="s">
        <v>487</v>
      </c>
      <c r="D85" s="88" t="n">
        <f t="shared" si="3"/>
        <v>1.0</v>
      </c>
      <c r="E85" s="88" t="n">
        <f t="shared" si="4"/>
        <v>1.0</v>
      </c>
      <c r="F85" s="88" t="n">
        <f t="shared" si="5"/>
        <v>0.0</v>
      </c>
      <c r="G85" s="8" t="s">
        <v>437</v>
      </c>
      <c r="H85" s="8" t="s">
        <v>2681</v>
      </c>
      <c r="I85" s="14">
        <v>19</v>
      </c>
      <c r="J85" s="8" t="s">
        <v>2709</v>
      </c>
      <c r="K85" s="8" t="s">
        <v>2681</v>
      </c>
      <c r="L85" s="8" t="s">
        <v>2716</v>
      </c>
      <c r="M85" s="8" t="s">
        <v>2717</v>
      </c>
      <c r="N85" s="8" t="s">
        <v>2721</v>
      </c>
      <c r="O85" s="8" t="s">
        <v>2722</v>
      </c>
    </row>
    <row r="86" spans="1:15" x14ac:dyDescent="0.25">
      <c r="A86" s="5">
        <v>85</v>
      </c>
      <c r="B86" s="10" t="s">
        <v>488</v>
      </c>
      <c r="C86" s="6" t="s">
        <v>489</v>
      </c>
      <c r="D86" s="88" t="n">
        <f t="shared" si="3"/>
        <v>1.0</v>
      </c>
      <c r="E86" s="88" t="n">
        <f t="shared" si="4"/>
        <v>1.0</v>
      </c>
      <c r="F86" s="88" t="n">
        <f t="shared" si="5"/>
        <v>0.0</v>
      </c>
      <c r="G86" s="8" t="s">
        <v>437</v>
      </c>
      <c r="H86" s="8" t="s">
        <v>2681</v>
      </c>
      <c r="I86" s="14">
        <v>19</v>
      </c>
      <c r="J86" s="8" t="s">
        <v>2709</v>
      </c>
      <c r="K86" s="8" t="s">
        <v>2681</v>
      </c>
      <c r="L86" s="8" t="s">
        <v>2716</v>
      </c>
      <c r="M86" s="8" t="s">
        <v>2717</v>
      </c>
      <c r="N86" s="8" t="s">
        <v>2721</v>
      </c>
      <c r="O86" s="8" t="s">
        <v>2722</v>
      </c>
    </row>
    <row r="87" spans="1:15" x14ac:dyDescent="0.25">
      <c r="A87" s="5">
        <v>86</v>
      </c>
      <c r="B87" s="10" t="s">
        <v>490</v>
      </c>
      <c r="C87" s="6" t="s">
        <v>491</v>
      </c>
      <c r="D87" s="88" t="n">
        <f t="shared" si="3"/>
        <v>1.0</v>
      </c>
      <c r="E87" s="88" t="n">
        <f t="shared" si="4"/>
        <v>1.0</v>
      </c>
      <c r="F87" s="88" t="n">
        <f t="shared" si="5"/>
        <v>0.0</v>
      </c>
      <c r="G87" s="8" t="s">
        <v>437</v>
      </c>
      <c r="H87" s="8" t="s">
        <v>2681</v>
      </c>
      <c r="I87" s="14">
        <v>19</v>
      </c>
      <c r="J87" s="8" t="s">
        <v>2709</v>
      </c>
      <c r="K87" s="8" t="s">
        <v>2681</v>
      </c>
      <c r="L87" s="8" t="s">
        <v>2716</v>
      </c>
      <c r="M87" s="8" t="s">
        <v>2717</v>
      </c>
      <c r="N87" s="8" t="s">
        <v>2721</v>
      </c>
      <c r="O87" s="8" t="s">
        <v>2722</v>
      </c>
    </row>
    <row r="88" spans="1:15" x14ac:dyDescent="0.25">
      <c r="A88" s="5">
        <v>87</v>
      </c>
      <c r="B88" s="10" t="s">
        <v>492</v>
      </c>
      <c r="C88" s="6" t="s">
        <v>2321</v>
      </c>
      <c r="D88" s="88" t="n">
        <f t="shared" si="3"/>
        <v>1.0</v>
      </c>
      <c r="E88" s="88" t="n">
        <f t="shared" si="4"/>
        <v>1.0</v>
      </c>
      <c r="F88" s="88" t="n">
        <f t="shared" si="5"/>
        <v>0.0</v>
      </c>
      <c r="G88" s="8" t="s">
        <v>496</v>
      </c>
      <c r="H88" s="8" t="s">
        <v>2681</v>
      </c>
      <c r="I88" s="14">
        <v>17</v>
      </c>
      <c r="J88" s="8" t="s">
        <v>2709</v>
      </c>
      <c r="K88" s="8" t="s">
        <v>2681</v>
      </c>
      <c r="L88" s="8" t="s">
        <v>2710</v>
      </c>
      <c r="M88" s="8" t="s">
        <v>2711</v>
      </c>
      <c r="N88" s="8" t="s">
        <v>2723</v>
      </c>
      <c r="O88" s="8" t="s">
        <v>260</v>
      </c>
    </row>
    <row r="89" spans="1:15" x14ac:dyDescent="0.25">
      <c r="A89" s="5">
        <v>88</v>
      </c>
      <c r="B89" s="10" t="s">
        <v>493</v>
      </c>
      <c r="C89" s="6" t="s">
        <v>2322</v>
      </c>
      <c r="D89" s="88" t="n">
        <f t="shared" si="3"/>
        <v>1.0</v>
      </c>
      <c r="E89" s="88" t="n">
        <f t="shared" si="4"/>
        <v>1.0</v>
      </c>
      <c r="F89" s="88" t="n">
        <f t="shared" si="5"/>
        <v>0.0</v>
      </c>
      <c r="G89" s="8" t="s">
        <v>496</v>
      </c>
      <c r="H89" s="8" t="s">
        <v>2681</v>
      </c>
      <c r="I89" s="14">
        <v>16</v>
      </c>
      <c r="J89" s="8" t="s">
        <v>2709</v>
      </c>
      <c r="K89" s="8" t="s">
        <v>2681</v>
      </c>
      <c r="L89" s="8" t="s">
        <v>2716</v>
      </c>
      <c r="M89" s="8" t="s">
        <v>2717</v>
      </c>
      <c r="N89" s="8" t="s">
        <v>2721</v>
      </c>
      <c r="O89" s="8" t="s">
        <v>2722</v>
      </c>
    </row>
    <row r="90" spans="1:15" x14ac:dyDescent="0.25">
      <c r="A90" s="5">
        <v>89</v>
      </c>
      <c r="B90" s="10" t="s">
        <v>495</v>
      </c>
      <c r="C90" s="6" t="s">
        <v>494</v>
      </c>
      <c r="D90" s="88" t="n">
        <f t="shared" si="3"/>
        <v>1.0</v>
      </c>
      <c r="E90" s="88" t="n">
        <f t="shared" si="4"/>
        <v>1.0</v>
      </c>
      <c r="F90" s="88" t="n">
        <f t="shared" si="5"/>
        <v>0.0</v>
      </c>
      <c r="G90" s="8" t="s">
        <v>496</v>
      </c>
      <c r="H90" s="8" t="s">
        <v>2682</v>
      </c>
      <c r="I90" s="14">
        <v>7</v>
      </c>
      <c r="J90" s="8" t="s">
        <v>2724</v>
      </c>
      <c r="K90" s="8" t="s">
        <v>2682</v>
      </c>
      <c r="L90" s="8" t="s">
        <v>2725</v>
      </c>
      <c r="M90" s="8" t="s">
        <v>2726</v>
      </c>
      <c r="N90" s="8" t="s">
        <v>2727</v>
      </c>
      <c r="O90" s="8" t="s">
        <v>2728</v>
      </c>
    </row>
    <row r="91" spans="1:15" x14ac:dyDescent="0.25">
      <c r="A91" s="5">
        <v>90</v>
      </c>
      <c r="B91" s="10" t="s">
        <v>497</v>
      </c>
      <c r="C91" s="6" t="s">
        <v>2323</v>
      </c>
      <c r="D91" s="88" t="n">
        <f t="shared" si="3"/>
        <v>1.0</v>
      </c>
      <c r="E91" s="88" t="n">
        <f t="shared" si="4"/>
        <v>1.0</v>
      </c>
      <c r="F91" s="88" t="n">
        <f t="shared" si="5"/>
        <v>0.0</v>
      </c>
      <c r="G91" s="8" t="s">
        <v>496</v>
      </c>
      <c r="H91" s="8" t="s">
        <v>2682</v>
      </c>
      <c r="I91" s="14">
        <v>7</v>
      </c>
      <c r="J91" s="8" t="s">
        <v>2724</v>
      </c>
      <c r="K91" s="8" t="s">
        <v>2682</v>
      </c>
      <c r="L91" s="8" t="s">
        <v>2725</v>
      </c>
      <c r="M91" s="8" t="s">
        <v>2726</v>
      </c>
      <c r="N91" s="8" t="s">
        <v>2727</v>
      </c>
      <c r="O91" s="8" t="s">
        <v>2728</v>
      </c>
    </row>
    <row r="92" spans="1:15" x14ac:dyDescent="0.25">
      <c r="A92" s="5">
        <v>91</v>
      </c>
      <c r="B92" s="10" t="s">
        <v>498</v>
      </c>
      <c r="C92" s="6" t="s">
        <v>2324</v>
      </c>
      <c r="D92" s="88" t="n">
        <f t="shared" si="3"/>
        <v>1.0</v>
      </c>
      <c r="E92" s="88" t="n">
        <f t="shared" si="4"/>
        <v>1.0</v>
      </c>
      <c r="F92" s="88" t="n">
        <f t="shared" si="5"/>
        <v>0.0</v>
      </c>
      <c r="G92" s="8" t="s">
        <v>496</v>
      </c>
      <c r="H92" s="8" t="s">
        <v>2682</v>
      </c>
      <c r="I92" s="14">
        <v>7</v>
      </c>
      <c r="J92" s="8" t="s">
        <v>2724</v>
      </c>
      <c r="K92" s="8" t="s">
        <v>2682</v>
      </c>
      <c r="L92" s="8" t="s">
        <v>2725</v>
      </c>
      <c r="M92" s="8" t="s">
        <v>2726</v>
      </c>
      <c r="N92" s="8" t="s">
        <v>2727</v>
      </c>
      <c r="O92" s="8" t="s">
        <v>2728</v>
      </c>
    </row>
    <row r="93" spans="1:15" x14ac:dyDescent="0.25">
      <c r="A93" s="5">
        <v>92</v>
      </c>
      <c r="B93" s="10" t="s">
        <v>500</v>
      </c>
      <c r="C93" s="6" t="s">
        <v>499</v>
      </c>
      <c r="D93" s="88" t="n">
        <f t="shared" si="3"/>
        <v>1.0</v>
      </c>
      <c r="E93" s="88" t="n">
        <f t="shared" si="4"/>
        <v>1.0</v>
      </c>
      <c r="F93" s="88" t="n">
        <f t="shared" si="5"/>
        <v>0.0</v>
      </c>
      <c r="G93" s="8" t="s">
        <v>496</v>
      </c>
      <c r="H93" s="8" t="s">
        <v>2682</v>
      </c>
      <c r="I93" s="14">
        <v>7</v>
      </c>
      <c r="J93" s="8" t="s">
        <v>2724</v>
      </c>
      <c r="K93" s="8" t="s">
        <v>2682</v>
      </c>
      <c r="L93" s="8" t="s">
        <v>2725</v>
      </c>
      <c r="M93" s="8" t="s">
        <v>2726</v>
      </c>
      <c r="N93" s="8" t="s">
        <v>2727</v>
      </c>
      <c r="O93" s="8" t="s">
        <v>2728</v>
      </c>
    </row>
    <row r="94" spans="1:15" x14ac:dyDescent="0.25">
      <c r="A94" s="5">
        <v>93</v>
      </c>
      <c r="B94" s="10" t="s">
        <v>502</v>
      </c>
      <c r="C94" s="6" t="s">
        <v>501</v>
      </c>
      <c r="D94" s="88" t="n">
        <f t="shared" si="3"/>
        <v>1.0</v>
      </c>
      <c r="E94" s="88" t="n">
        <f t="shared" si="4"/>
        <v>1.0</v>
      </c>
      <c r="F94" s="88" t="n">
        <f t="shared" si="5"/>
        <v>0.0</v>
      </c>
      <c r="G94" s="8" t="s">
        <v>496</v>
      </c>
      <c r="H94" s="8" t="s">
        <v>2682</v>
      </c>
      <c r="I94" s="14">
        <v>7</v>
      </c>
      <c r="J94" s="8" t="s">
        <v>2724</v>
      </c>
      <c r="K94" s="8" t="s">
        <v>2682</v>
      </c>
      <c r="L94" s="8" t="s">
        <v>2725</v>
      </c>
      <c r="M94" s="8" t="s">
        <v>2726</v>
      </c>
      <c r="N94" s="8" t="s">
        <v>2727</v>
      </c>
      <c r="O94" s="8" t="s">
        <v>2728</v>
      </c>
    </row>
    <row r="95" spans="1:15" x14ac:dyDescent="0.25">
      <c r="A95" s="5">
        <v>94</v>
      </c>
      <c r="B95" s="10" t="s">
        <v>504</v>
      </c>
      <c r="C95" s="6" t="s">
        <v>503</v>
      </c>
      <c r="D95" s="88" t="n">
        <f t="shared" si="3"/>
        <v>1.0</v>
      </c>
      <c r="E95" s="88" t="n">
        <f t="shared" si="4"/>
        <v>1.0</v>
      </c>
      <c r="F95" s="88" t="n">
        <f t="shared" si="5"/>
        <v>0.0</v>
      </c>
      <c r="G95" s="8" t="s">
        <v>496</v>
      </c>
      <c r="H95" s="8" t="s">
        <v>2682</v>
      </c>
      <c r="I95" s="14">
        <v>7</v>
      </c>
      <c r="J95" s="8" t="s">
        <v>2724</v>
      </c>
      <c r="K95" s="8" t="s">
        <v>2682</v>
      </c>
      <c r="L95" s="8" t="s">
        <v>2725</v>
      </c>
      <c r="M95" s="8" t="s">
        <v>2726</v>
      </c>
      <c r="N95" s="8" t="s">
        <v>2727</v>
      </c>
      <c r="O95" s="8" t="s">
        <v>2728</v>
      </c>
    </row>
    <row r="96" spans="1:15" x14ac:dyDescent="0.25">
      <c r="A96" s="5">
        <v>95</v>
      </c>
      <c r="B96" s="10" t="s">
        <v>505</v>
      </c>
      <c r="C96" s="6" t="s">
        <v>2037</v>
      </c>
      <c r="D96" s="88" t="n">
        <f t="shared" si="3"/>
        <v>1.0</v>
      </c>
      <c r="E96" s="88" t="n">
        <f t="shared" si="4"/>
        <v>1.0</v>
      </c>
      <c r="F96" s="88" t="n">
        <f t="shared" si="5"/>
        <v>0.0</v>
      </c>
      <c r="G96" s="8" t="s">
        <v>496</v>
      </c>
      <c r="H96" s="8" t="s">
        <v>2682</v>
      </c>
      <c r="I96" s="14">
        <v>7</v>
      </c>
      <c r="J96" s="8" t="s">
        <v>2724</v>
      </c>
      <c r="K96" s="8" t="s">
        <v>2682</v>
      </c>
      <c r="L96" s="8" t="s">
        <v>2725</v>
      </c>
      <c r="M96" s="8" t="s">
        <v>2726</v>
      </c>
      <c r="N96" s="8" t="s">
        <v>2727</v>
      </c>
      <c r="O96" s="8" t="s">
        <v>2728</v>
      </c>
    </row>
    <row r="97" spans="1:15" x14ac:dyDescent="0.25">
      <c r="A97" s="5">
        <v>96</v>
      </c>
      <c r="B97" s="10" t="s">
        <v>506</v>
      </c>
      <c r="C97" s="6" t="s">
        <v>151</v>
      </c>
      <c r="D97" s="88" t="n">
        <f t="shared" si="3"/>
        <v>1.0</v>
      </c>
      <c r="E97" s="88" t="n">
        <f t="shared" si="4"/>
        <v>1.0</v>
      </c>
      <c r="F97" s="88" t="n">
        <f t="shared" si="5"/>
        <v>0.0</v>
      </c>
      <c r="G97" s="8" t="s">
        <v>496</v>
      </c>
      <c r="H97" s="8" t="s">
        <v>2682</v>
      </c>
      <c r="I97" s="14">
        <v>7</v>
      </c>
      <c r="J97" s="8" t="s">
        <v>2724</v>
      </c>
      <c r="K97" s="8" t="s">
        <v>2682</v>
      </c>
      <c r="L97" s="8" t="s">
        <v>2725</v>
      </c>
      <c r="M97" s="8" t="s">
        <v>2726</v>
      </c>
      <c r="N97" s="8" t="s">
        <v>2727</v>
      </c>
      <c r="O97" s="8" t="s">
        <v>2728</v>
      </c>
    </row>
    <row r="98" spans="1:15" x14ac:dyDescent="0.25">
      <c r="A98" s="5">
        <v>97</v>
      </c>
      <c r="B98" s="10" t="s">
        <v>507</v>
      </c>
      <c r="C98" s="6" t="s">
        <v>149</v>
      </c>
      <c r="D98" s="88" t="n">
        <f t="shared" si="3"/>
        <v>1.0</v>
      </c>
      <c r="E98" s="88" t="n">
        <f t="shared" si="4"/>
        <v>1.0</v>
      </c>
      <c r="F98" s="88" t="n">
        <f t="shared" si="5"/>
        <v>0.0</v>
      </c>
      <c r="G98" s="8" t="s">
        <v>496</v>
      </c>
      <c r="H98" s="8" t="s">
        <v>2682</v>
      </c>
      <c r="I98" s="14">
        <v>7</v>
      </c>
      <c r="J98" s="8" t="s">
        <v>2724</v>
      </c>
      <c r="K98" s="8" t="s">
        <v>2682</v>
      </c>
      <c r="L98" s="8" t="s">
        <v>2725</v>
      </c>
      <c r="M98" s="8" t="s">
        <v>2726</v>
      </c>
      <c r="N98" s="8" t="s">
        <v>2727</v>
      </c>
      <c r="O98" s="8" t="s">
        <v>2728</v>
      </c>
    </row>
    <row r="99" spans="1:15" x14ac:dyDescent="0.25">
      <c r="A99" s="5">
        <v>98</v>
      </c>
      <c r="B99" s="10" t="s">
        <v>508</v>
      </c>
      <c r="C99" s="6" t="s">
        <v>2038</v>
      </c>
      <c r="D99" s="88" t="n">
        <f t="shared" si="3"/>
        <v>1.0</v>
      </c>
      <c r="E99" s="88" t="n">
        <f t="shared" si="4"/>
        <v>1.0</v>
      </c>
      <c r="F99" s="88" t="n">
        <f t="shared" si="5"/>
        <v>0.0</v>
      </c>
      <c r="G99" s="8" t="s">
        <v>496</v>
      </c>
      <c r="H99" s="8" t="s">
        <v>2682</v>
      </c>
      <c r="I99" s="14">
        <v>7</v>
      </c>
      <c r="J99" s="8" t="s">
        <v>2724</v>
      </c>
      <c r="K99" s="8" t="s">
        <v>2682</v>
      </c>
      <c r="L99" s="8" t="s">
        <v>2725</v>
      </c>
      <c r="M99" s="8" t="s">
        <v>2726</v>
      </c>
      <c r="N99" s="8" t="s">
        <v>2727</v>
      </c>
      <c r="O99" s="8" t="s">
        <v>2728</v>
      </c>
    </row>
    <row r="100" spans="1:15" x14ac:dyDescent="0.25">
      <c r="A100" s="5">
        <v>99</v>
      </c>
      <c r="B100" s="10" t="s">
        <v>509</v>
      </c>
      <c r="C100" s="6" t="s">
        <v>510</v>
      </c>
      <c r="D100" s="88" t="n">
        <f t="shared" si="3"/>
        <v>1.0</v>
      </c>
      <c r="E100" s="88" t="n">
        <f t="shared" si="4"/>
        <v>1.0</v>
      </c>
      <c r="F100" s="88" t="n">
        <f t="shared" si="5"/>
        <v>0.0</v>
      </c>
      <c r="G100" s="8" t="s">
        <v>496</v>
      </c>
      <c r="H100" s="8" t="s">
        <v>2682</v>
      </c>
      <c r="I100" s="14">
        <v>9</v>
      </c>
      <c r="J100" s="8" t="s">
        <v>2724</v>
      </c>
      <c r="K100" s="8" t="s">
        <v>2682</v>
      </c>
      <c r="L100" s="8" t="s">
        <v>2725</v>
      </c>
      <c r="M100" s="8" t="s">
        <v>2726</v>
      </c>
      <c r="N100" s="8" t="s">
        <v>2727</v>
      </c>
      <c r="O100" s="8" t="s">
        <v>2728</v>
      </c>
    </row>
    <row r="101" spans="1:15" x14ac:dyDescent="0.25">
      <c r="A101" s="5">
        <v>100</v>
      </c>
      <c r="B101" s="10" t="s">
        <v>511</v>
      </c>
      <c r="C101" s="6" t="s">
        <v>512</v>
      </c>
      <c r="D101" s="88" t="n">
        <f t="shared" si="3"/>
        <v>1.0</v>
      </c>
      <c r="E101" s="88" t="n">
        <f t="shared" si="4"/>
        <v>1.0</v>
      </c>
      <c r="F101" s="88" t="n">
        <f t="shared" si="5"/>
        <v>0.0</v>
      </c>
      <c r="G101" s="8" t="s">
        <v>496</v>
      </c>
      <c r="H101" s="8" t="s">
        <v>2682</v>
      </c>
      <c r="I101" s="14">
        <v>7</v>
      </c>
      <c r="J101" s="8" t="s">
        <v>2724</v>
      </c>
      <c r="K101" s="8" t="s">
        <v>2682</v>
      </c>
      <c r="L101" s="8" t="s">
        <v>2725</v>
      </c>
      <c r="M101" s="8" t="s">
        <v>2726</v>
      </c>
      <c r="N101" s="8" t="s">
        <v>2727</v>
      </c>
      <c r="O101" s="8" t="s">
        <v>2728</v>
      </c>
    </row>
    <row r="102" spans="1:15" x14ac:dyDescent="0.25">
      <c r="A102" s="5">
        <v>101</v>
      </c>
      <c r="B102" s="10" t="s">
        <v>513</v>
      </c>
      <c r="C102" s="6" t="s">
        <v>118</v>
      </c>
      <c r="D102" s="88" t="n">
        <f t="shared" si="3"/>
        <v>1.0</v>
      </c>
      <c r="E102" s="88" t="n">
        <f t="shared" si="4"/>
        <v>1.0</v>
      </c>
      <c r="F102" s="88" t="n">
        <f t="shared" si="5"/>
        <v>0.0</v>
      </c>
      <c r="G102" s="8" t="s">
        <v>496</v>
      </c>
      <c r="H102" s="8" t="s">
        <v>2682</v>
      </c>
      <c r="I102" s="14">
        <v>7</v>
      </c>
      <c r="J102" s="8" t="s">
        <v>2724</v>
      </c>
      <c r="K102" s="8" t="s">
        <v>2682</v>
      </c>
      <c r="L102" s="8" t="s">
        <v>2725</v>
      </c>
      <c r="M102" s="8" t="s">
        <v>2726</v>
      </c>
      <c r="N102" s="8" t="s">
        <v>2727</v>
      </c>
      <c r="O102" s="8" t="s">
        <v>2728</v>
      </c>
    </row>
    <row r="103" spans="1:15" x14ac:dyDescent="0.25">
      <c r="A103" s="5">
        <v>102</v>
      </c>
      <c r="B103" s="10" t="s">
        <v>514</v>
      </c>
      <c r="C103" s="6" t="s">
        <v>515</v>
      </c>
      <c r="D103" s="88" t="n">
        <f t="shared" si="3"/>
        <v>1.0</v>
      </c>
      <c r="E103" s="88" t="n">
        <f t="shared" si="4"/>
        <v>1.0</v>
      </c>
      <c r="F103" s="88" t="n">
        <f t="shared" si="5"/>
        <v>0.0</v>
      </c>
      <c r="G103" s="8" t="s">
        <v>496</v>
      </c>
      <c r="H103" s="8" t="s">
        <v>2682</v>
      </c>
      <c r="I103" s="14">
        <v>10</v>
      </c>
      <c r="J103" s="8" t="s">
        <v>2724</v>
      </c>
      <c r="K103" s="8" t="s">
        <v>2682</v>
      </c>
      <c r="L103" s="8" t="s">
        <v>2725</v>
      </c>
      <c r="M103" s="8" t="s">
        <v>2726</v>
      </c>
      <c r="N103" s="8" t="s">
        <v>2727</v>
      </c>
      <c r="O103" s="8" t="s">
        <v>2728</v>
      </c>
    </row>
    <row r="104" spans="1:15" x14ac:dyDescent="0.25">
      <c r="A104" s="5">
        <v>103</v>
      </c>
      <c r="B104" s="10" t="s">
        <v>516</v>
      </c>
      <c r="C104" s="6" t="s">
        <v>517</v>
      </c>
      <c r="D104" s="88" t="n">
        <f t="shared" si="3"/>
        <v>1.0</v>
      </c>
      <c r="E104" s="88" t="n">
        <f t="shared" si="4"/>
        <v>1.0</v>
      </c>
      <c r="F104" s="88" t="n">
        <f t="shared" si="5"/>
        <v>0.0</v>
      </c>
      <c r="G104" s="8" t="s">
        <v>496</v>
      </c>
      <c r="H104" s="8" t="s">
        <v>2682</v>
      </c>
      <c r="I104" s="14">
        <v>7</v>
      </c>
      <c r="J104" s="8" t="s">
        <v>2724</v>
      </c>
      <c r="K104" s="8" t="s">
        <v>2682</v>
      </c>
      <c r="L104" s="8" t="s">
        <v>2725</v>
      </c>
      <c r="M104" s="8" t="s">
        <v>2726</v>
      </c>
      <c r="N104" s="8" t="s">
        <v>2727</v>
      </c>
      <c r="O104" s="8" t="s">
        <v>2728</v>
      </c>
    </row>
    <row r="105" spans="1:15" x14ac:dyDescent="0.25">
      <c r="A105" s="5">
        <v>104</v>
      </c>
      <c r="B105" s="10" t="s">
        <v>518</v>
      </c>
      <c r="C105" s="6" t="s">
        <v>519</v>
      </c>
      <c r="D105" s="88" t="n">
        <f t="shared" si="3"/>
        <v>1.0</v>
      </c>
      <c r="E105" s="88" t="n">
        <f t="shared" si="4"/>
        <v>1.0</v>
      </c>
      <c r="F105" s="88" t="n">
        <f t="shared" si="5"/>
        <v>0.0</v>
      </c>
      <c r="G105" s="8" t="s">
        <v>496</v>
      </c>
      <c r="H105" s="8" t="s">
        <v>2682</v>
      </c>
      <c r="I105" s="14">
        <v>7</v>
      </c>
      <c r="J105" s="8" t="s">
        <v>2724</v>
      </c>
      <c r="K105" s="8" t="s">
        <v>2682</v>
      </c>
      <c r="L105" s="8" t="s">
        <v>2725</v>
      </c>
      <c r="M105" s="8" t="s">
        <v>2726</v>
      </c>
      <c r="N105" s="8" t="s">
        <v>2727</v>
      </c>
      <c r="O105" s="8" t="s">
        <v>2728</v>
      </c>
    </row>
    <row r="106" spans="1:15" x14ac:dyDescent="0.25">
      <c r="A106" s="5">
        <v>105</v>
      </c>
      <c r="B106" s="10" t="s">
        <v>521</v>
      </c>
      <c r="C106" s="6" t="s">
        <v>520</v>
      </c>
      <c r="D106" s="88" t="n">
        <f t="shared" si="3"/>
        <v>1.0</v>
      </c>
      <c r="E106" s="88" t="n">
        <f t="shared" si="4"/>
        <v>1.0</v>
      </c>
      <c r="F106" s="88" t="n">
        <f t="shared" si="5"/>
        <v>0.0</v>
      </c>
      <c r="G106" s="8" t="s">
        <v>496</v>
      </c>
      <c r="H106" s="8" t="s">
        <v>2682</v>
      </c>
      <c r="I106" s="14">
        <v>7</v>
      </c>
      <c r="J106" s="8" t="s">
        <v>2724</v>
      </c>
      <c r="K106" s="8" t="s">
        <v>2682</v>
      </c>
      <c r="L106" s="8" t="s">
        <v>2725</v>
      </c>
      <c r="M106" s="8" t="s">
        <v>2726</v>
      </c>
      <c r="N106" s="8" t="s">
        <v>2727</v>
      </c>
      <c r="O106" s="8" t="s">
        <v>2728</v>
      </c>
    </row>
    <row r="107" spans="1:15" x14ac:dyDescent="0.25">
      <c r="A107" s="5">
        <v>106</v>
      </c>
      <c r="B107" s="10" t="s">
        <v>522</v>
      </c>
      <c r="C107" s="6" t="s">
        <v>2325</v>
      </c>
      <c r="D107" s="88" t="n">
        <f t="shared" si="3"/>
        <v>1.0</v>
      </c>
      <c r="E107" s="88" t="n">
        <f t="shared" si="4"/>
        <v>1.0</v>
      </c>
      <c r="F107" s="88" t="n">
        <f t="shared" si="5"/>
        <v>0.0</v>
      </c>
      <c r="G107" s="8" t="s">
        <v>496</v>
      </c>
      <c r="H107" s="8" t="s">
        <v>2682</v>
      </c>
      <c r="I107" s="14">
        <v>7</v>
      </c>
      <c r="J107" s="8" t="s">
        <v>2724</v>
      </c>
      <c r="K107" s="8" t="s">
        <v>2682</v>
      </c>
      <c r="L107" s="8" t="s">
        <v>2725</v>
      </c>
      <c r="M107" s="8" t="s">
        <v>2726</v>
      </c>
      <c r="N107" s="8" t="s">
        <v>2727</v>
      </c>
      <c r="O107" s="8" t="s">
        <v>2728</v>
      </c>
    </row>
    <row r="108" spans="1:15" x14ac:dyDescent="0.25">
      <c r="A108" s="5">
        <v>107</v>
      </c>
      <c r="B108" s="10" t="s">
        <v>523</v>
      </c>
      <c r="C108" s="6" t="s">
        <v>132</v>
      </c>
      <c r="D108" s="88" t="n">
        <f t="shared" si="3"/>
        <v>1.0</v>
      </c>
      <c r="E108" s="88" t="n">
        <f t="shared" si="4"/>
        <v>1.0</v>
      </c>
      <c r="F108" s="88" t="n">
        <f t="shared" si="5"/>
        <v>0.0</v>
      </c>
      <c r="G108" s="8" t="s">
        <v>496</v>
      </c>
      <c r="H108" s="8" t="s">
        <v>2682</v>
      </c>
      <c r="I108" s="14">
        <v>7</v>
      </c>
      <c r="J108" s="8" t="s">
        <v>2724</v>
      </c>
      <c r="K108" s="8" t="s">
        <v>2682</v>
      </c>
      <c r="L108" s="8" t="s">
        <v>2725</v>
      </c>
      <c r="M108" s="8" t="s">
        <v>2726</v>
      </c>
      <c r="N108" s="8" t="s">
        <v>2727</v>
      </c>
      <c r="O108" s="8" t="s">
        <v>2728</v>
      </c>
    </row>
    <row r="109" spans="1:15" x14ac:dyDescent="0.25">
      <c r="A109" s="5">
        <v>108</v>
      </c>
      <c r="B109" s="10" t="s">
        <v>524</v>
      </c>
      <c r="C109" s="6" t="s">
        <v>126</v>
      </c>
      <c r="D109" s="88" t="n">
        <f t="shared" si="3"/>
        <v>1.0</v>
      </c>
      <c r="E109" s="88" t="n">
        <f t="shared" si="4"/>
        <v>1.0</v>
      </c>
      <c r="F109" s="88" t="n">
        <f t="shared" si="5"/>
        <v>0.0</v>
      </c>
      <c r="G109" s="8" t="s">
        <v>496</v>
      </c>
      <c r="H109" s="8" t="s">
        <v>2682</v>
      </c>
      <c r="I109" s="14">
        <v>7</v>
      </c>
      <c r="J109" s="8" t="s">
        <v>2724</v>
      </c>
      <c r="K109" s="8" t="s">
        <v>2682</v>
      </c>
      <c r="L109" s="8" t="s">
        <v>2725</v>
      </c>
      <c r="M109" s="8" t="s">
        <v>2726</v>
      </c>
      <c r="N109" s="8" t="s">
        <v>2727</v>
      </c>
      <c r="O109" s="8" t="s">
        <v>2728</v>
      </c>
    </row>
    <row r="110" spans="1:15" x14ac:dyDescent="0.25">
      <c r="A110" s="5">
        <v>109</v>
      </c>
      <c r="B110" s="10" t="s">
        <v>525</v>
      </c>
      <c r="C110" s="6" t="s">
        <v>141</v>
      </c>
      <c r="D110" s="88" t="n">
        <f t="shared" si="3"/>
        <v>1.0</v>
      </c>
      <c r="E110" s="88" t="n">
        <f t="shared" si="4"/>
        <v>1.0</v>
      </c>
      <c r="F110" s="88" t="n">
        <f t="shared" si="5"/>
        <v>0.0</v>
      </c>
      <c r="G110" s="8" t="s">
        <v>496</v>
      </c>
      <c r="H110" s="8" t="s">
        <v>2682</v>
      </c>
      <c r="I110" s="14">
        <v>7</v>
      </c>
      <c r="J110" s="8" t="s">
        <v>2724</v>
      </c>
      <c r="K110" s="8" t="s">
        <v>2682</v>
      </c>
      <c r="L110" s="8" t="s">
        <v>2725</v>
      </c>
      <c r="M110" s="8" t="s">
        <v>2726</v>
      </c>
      <c r="N110" s="8" t="s">
        <v>2727</v>
      </c>
      <c r="O110" s="8" t="s">
        <v>2728</v>
      </c>
    </row>
    <row r="111" spans="1:15" x14ac:dyDescent="0.25">
      <c r="A111" s="5">
        <v>110</v>
      </c>
      <c r="B111" s="10" t="s">
        <v>526</v>
      </c>
      <c r="C111" s="6" t="s">
        <v>142</v>
      </c>
      <c r="D111" s="88" t="n">
        <f t="shared" si="3"/>
        <v>1.0</v>
      </c>
      <c r="E111" s="88" t="n">
        <f t="shared" si="4"/>
        <v>1.0</v>
      </c>
      <c r="F111" s="88" t="n">
        <f t="shared" si="5"/>
        <v>0.0</v>
      </c>
      <c r="G111" s="8" t="s">
        <v>496</v>
      </c>
      <c r="H111" s="8" t="s">
        <v>2682</v>
      </c>
      <c r="I111" s="14">
        <v>7</v>
      </c>
      <c r="J111" s="8" t="s">
        <v>2724</v>
      </c>
      <c r="K111" s="8" t="s">
        <v>2682</v>
      </c>
      <c r="L111" s="8" t="s">
        <v>2725</v>
      </c>
      <c r="M111" s="8" t="s">
        <v>2726</v>
      </c>
      <c r="N111" s="8" t="s">
        <v>2727</v>
      </c>
      <c r="O111" s="8" t="s">
        <v>2728</v>
      </c>
    </row>
    <row r="112" spans="1:15" x14ac:dyDescent="0.25">
      <c r="A112" s="5">
        <v>111</v>
      </c>
      <c r="B112" s="10" t="s">
        <v>527</v>
      </c>
      <c r="C112" s="6" t="s">
        <v>150</v>
      </c>
      <c r="D112" s="88" t="n">
        <f t="shared" si="3"/>
        <v>1.0</v>
      </c>
      <c r="E112" s="88" t="n">
        <f t="shared" si="4"/>
        <v>1.0</v>
      </c>
      <c r="F112" s="88" t="n">
        <f t="shared" si="5"/>
        <v>0.0</v>
      </c>
      <c r="G112" s="8" t="s">
        <v>496</v>
      </c>
      <c r="H112" s="8" t="s">
        <v>2682</v>
      </c>
      <c r="I112" s="14">
        <v>7</v>
      </c>
      <c r="J112" s="8" t="s">
        <v>2724</v>
      </c>
      <c r="K112" s="8" t="s">
        <v>2682</v>
      </c>
      <c r="L112" s="8" t="s">
        <v>2725</v>
      </c>
      <c r="M112" s="8" t="s">
        <v>2726</v>
      </c>
      <c r="N112" s="8" t="s">
        <v>2727</v>
      </c>
      <c r="O112" s="8" t="s">
        <v>2728</v>
      </c>
    </row>
    <row r="113" spans="1:15" x14ac:dyDescent="0.25">
      <c r="A113" s="5">
        <v>112</v>
      </c>
      <c r="B113" s="10" t="s">
        <v>528</v>
      </c>
      <c r="C113" s="6" t="s">
        <v>114</v>
      </c>
      <c r="D113" s="88" t="n">
        <f t="shared" si="3"/>
        <v>1.0</v>
      </c>
      <c r="E113" s="88" t="n">
        <f t="shared" si="4"/>
        <v>1.0</v>
      </c>
      <c r="F113" s="88" t="n">
        <f t="shared" si="5"/>
        <v>0.0</v>
      </c>
      <c r="G113" s="8" t="s">
        <v>496</v>
      </c>
      <c r="H113" s="8" t="s">
        <v>2682</v>
      </c>
      <c r="I113" s="14">
        <v>7</v>
      </c>
      <c r="J113" s="8" t="s">
        <v>2724</v>
      </c>
      <c r="K113" s="8" t="s">
        <v>2682</v>
      </c>
      <c r="L113" s="8" t="s">
        <v>2725</v>
      </c>
      <c r="M113" s="8" t="s">
        <v>2726</v>
      </c>
      <c r="N113" s="8" t="s">
        <v>2727</v>
      </c>
      <c r="O113" s="8" t="s">
        <v>2728</v>
      </c>
    </row>
    <row r="114" spans="1:15" x14ac:dyDescent="0.25">
      <c r="A114" s="5">
        <v>113</v>
      </c>
      <c r="B114" s="10" t="s">
        <v>529</v>
      </c>
      <c r="C114" s="6" t="s">
        <v>2039</v>
      </c>
      <c r="D114" s="88" t="n">
        <f t="shared" si="3"/>
        <v>1.0</v>
      </c>
      <c r="E114" s="88" t="n">
        <f t="shared" si="4"/>
        <v>1.0</v>
      </c>
      <c r="F114" s="88" t="n">
        <f t="shared" si="5"/>
        <v>0.0</v>
      </c>
      <c r="G114" s="8" t="s">
        <v>496</v>
      </c>
      <c r="H114" s="8" t="s">
        <v>2682</v>
      </c>
      <c r="I114" s="14">
        <v>7</v>
      </c>
      <c r="J114" s="8" t="s">
        <v>2724</v>
      </c>
      <c r="K114" s="8" t="s">
        <v>2682</v>
      </c>
      <c r="L114" s="8" t="s">
        <v>2725</v>
      </c>
      <c r="M114" s="8" t="s">
        <v>2726</v>
      </c>
      <c r="N114" s="8" t="s">
        <v>2727</v>
      </c>
      <c r="O114" s="8" t="s">
        <v>2728</v>
      </c>
    </row>
    <row r="115" spans="1:15" x14ac:dyDescent="0.25">
      <c r="A115" s="5">
        <v>114</v>
      </c>
      <c r="B115" s="10" t="s">
        <v>530</v>
      </c>
      <c r="C115" s="6" t="s">
        <v>123</v>
      </c>
      <c r="D115" s="88" t="n">
        <f t="shared" si="3"/>
        <v>1.0</v>
      </c>
      <c r="E115" s="88" t="n">
        <f t="shared" si="4"/>
        <v>1.0</v>
      </c>
      <c r="F115" s="88" t="n">
        <f t="shared" si="5"/>
        <v>0.0</v>
      </c>
      <c r="G115" s="8" t="s">
        <v>496</v>
      </c>
      <c r="H115" s="8" t="s">
        <v>2682</v>
      </c>
      <c r="I115" s="14">
        <v>7</v>
      </c>
      <c r="J115" s="8" t="s">
        <v>2724</v>
      </c>
      <c r="K115" s="8" t="s">
        <v>2682</v>
      </c>
      <c r="L115" s="8" t="s">
        <v>2725</v>
      </c>
      <c r="M115" s="8" t="s">
        <v>2726</v>
      </c>
      <c r="N115" s="8" t="s">
        <v>2727</v>
      </c>
      <c r="O115" s="8" t="s">
        <v>2728</v>
      </c>
    </row>
    <row r="116" spans="1:15" x14ac:dyDescent="0.25">
      <c r="A116" s="5">
        <v>115</v>
      </c>
      <c r="B116" s="10" t="s">
        <v>531</v>
      </c>
      <c r="C116" s="6" t="s">
        <v>532</v>
      </c>
      <c r="D116" s="88" t="n">
        <f t="shared" si="3"/>
        <v>1.0</v>
      </c>
      <c r="E116" s="88" t="n">
        <f t="shared" si="4"/>
        <v>1.0</v>
      </c>
      <c r="F116" s="88" t="n">
        <f t="shared" si="5"/>
        <v>0.0</v>
      </c>
      <c r="G116" s="8" t="s">
        <v>496</v>
      </c>
      <c r="H116" s="8" t="s">
        <v>2682</v>
      </c>
      <c r="I116" s="14">
        <v>7</v>
      </c>
      <c r="J116" s="8" t="s">
        <v>2724</v>
      </c>
      <c r="K116" s="8" t="s">
        <v>2682</v>
      </c>
      <c r="L116" s="8" t="s">
        <v>2725</v>
      </c>
      <c r="M116" s="8" t="s">
        <v>2726</v>
      </c>
      <c r="N116" s="8" t="s">
        <v>2727</v>
      </c>
      <c r="O116" s="8" t="s">
        <v>2728</v>
      </c>
    </row>
    <row r="117" spans="1:15" x14ac:dyDescent="0.25">
      <c r="A117" s="5">
        <v>116</v>
      </c>
      <c r="B117" s="10" t="s">
        <v>533</v>
      </c>
      <c r="C117" s="6" t="s">
        <v>534</v>
      </c>
      <c r="D117" s="88" t="n">
        <f t="shared" si="3"/>
        <v>1.0</v>
      </c>
      <c r="E117" s="88" t="n">
        <f t="shared" si="4"/>
        <v>1.0</v>
      </c>
      <c r="F117" s="88" t="n">
        <f t="shared" si="5"/>
        <v>0.0</v>
      </c>
      <c r="G117" s="8" t="s">
        <v>496</v>
      </c>
      <c r="H117" s="8" t="s">
        <v>2682</v>
      </c>
      <c r="I117" s="14">
        <v>7</v>
      </c>
      <c r="J117" s="8" t="s">
        <v>2724</v>
      </c>
      <c r="K117" s="8" t="s">
        <v>2682</v>
      </c>
      <c r="L117" s="8" t="s">
        <v>2725</v>
      </c>
      <c r="M117" s="8" t="s">
        <v>2726</v>
      </c>
      <c r="N117" s="8" t="s">
        <v>2727</v>
      </c>
      <c r="O117" s="8" t="s">
        <v>2728</v>
      </c>
    </row>
    <row r="118" spans="1:15" x14ac:dyDescent="0.25">
      <c r="A118" s="5">
        <v>117</v>
      </c>
      <c r="B118" s="10" t="s">
        <v>535</v>
      </c>
      <c r="C118" s="6" t="s">
        <v>134</v>
      </c>
      <c r="D118" s="88" t="n">
        <f t="shared" si="3"/>
        <v>1.0</v>
      </c>
      <c r="E118" s="88" t="n">
        <f t="shared" si="4"/>
        <v>1.0</v>
      </c>
      <c r="F118" s="88" t="n">
        <f t="shared" si="5"/>
        <v>0.0</v>
      </c>
      <c r="G118" s="8" t="s">
        <v>496</v>
      </c>
      <c r="H118" s="8" t="s">
        <v>2682</v>
      </c>
      <c r="I118" s="14">
        <v>7</v>
      </c>
      <c r="J118" s="8" t="s">
        <v>2724</v>
      </c>
      <c r="K118" s="8" t="s">
        <v>2682</v>
      </c>
      <c r="L118" s="8" t="s">
        <v>2725</v>
      </c>
      <c r="M118" s="8" t="s">
        <v>2726</v>
      </c>
      <c r="N118" s="8" t="s">
        <v>2727</v>
      </c>
      <c r="O118" s="8" t="s">
        <v>2728</v>
      </c>
    </row>
    <row r="119" spans="1:15" x14ac:dyDescent="0.25">
      <c r="A119" s="5">
        <v>118</v>
      </c>
      <c r="B119" s="10" t="s">
        <v>536</v>
      </c>
      <c r="C119" s="6" t="s">
        <v>2326</v>
      </c>
      <c r="D119" s="88" t="n">
        <f t="shared" si="3"/>
        <v>1.0</v>
      </c>
      <c r="E119" s="88" t="n">
        <f t="shared" si="4"/>
        <v>1.0</v>
      </c>
      <c r="F119" s="88" t="n">
        <f t="shared" si="5"/>
        <v>0.0</v>
      </c>
      <c r="G119" s="8" t="s">
        <v>496</v>
      </c>
      <c r="H119" s="8" t="s">
        <v>2682</v>
      </c>
      <c r="I119" s="14">
        <v>7</v>
      </c>
      <c r="J119" s="8" t="s">
        <v>2724</v>
      </c>
      <c r="K119" s="8" t="s">
        <v>2682</v>
      </c>
      <c r="L119" s="8" t="s">
        <v>2725</v>
      </c>
      <c r="M119" s="8" t="s">
        <v>2726</v>
      </c>
      <c r="N119" s="8" t="s">
        <v>2727</v>
      </c>
      <c r="O119" s="8" t="s">
        <v>2728</v>
      </c>
    </row>
    <row r="120" spans="1:15" x14ac:dyDescent="0.25">
      <c r="A120" s="5">
        <v>119</v>
      </c>
      <c r="B120" s="10" t="s">
        <v>538</v>
      </c>
      <c r="C120" s="6" t="s">
        <v>537</v>
      </c>
      <c r="D120" s="88" t="n">
        <f t="shared" si="3"/>
        <v>1.0</v>
      </c>
      <c r="E120" s="88" t="n">
        <f t="shared" si="4"/>
        <v>1.0</v>
      </c>
      <c r="F120" s="88" t="n">
        <f t="shared" si="5"/>
        <v>0.0</v>
      </c>
      <c r="G120" s="8" t="s">
        <v>496</v>
      </c>
      <c r="H120" s="8" t="s">
        <v>2682</v>
      </c>
      <c r="I120" s="14">
        <v>7</v>
      </c>
      <c r="J120" s="8" t="s">
        <v>2724</v>
      </c>
      <c r="K120" s="8" t="s">
        <v>2682</v>
      </c>
      <c r="L120" s="8" t="s">
        <v>2725</v>
      </c>
      <c r="M120" s="8" t="s">
        <v>2726</v>
      </c>
      <c r="N120" s="8" t="s">
        <v>2727</v>
      </c>
      <c r="O120" s="8" t="s">
        <v>2728</v>
      </c>
    </row>
    <row r="121" spans="1:15" x14ac:dyDescent="0.25">
      <c r="A121" s="5">
        <v>120</v>
      </c>
      <c r="B121" s="10" t="s">
        <v>540</v>
      </c>
      <c r="C121" s="6" t="s">
        <v>539</v>
      </c>
      <c r="D121" s="88" t="n">
        <f t="shared" si="3"/>
        <v>1.0</v>
      </c>
      <c r="E121" s="88" t="n">
        <f t="shared" si="4"/>
        <v>1.0</v>
      </c>
      <c r="F121" s="88" t="n">
        <f t="shared" si="5"/>
        <v>0.0</v>
      </c>
      <c r="G121" s="8" t="s">
        <v>496</v>
      </c>
      <c r="H121" s="8" t="s">
        <v>2682</v>
      </c>
      <c r="I121" s="14">
        <v>7</v>
      </c>
      <c r="J121" s="8" t="s">
        <v>2724</v>
      </c>
      <c r="K121" s="8" t="s">
        <v>2682</v>
      </c>
      <c r="L121" s="8" t="s">
        <v>2725</v>
      </c>
      <c r="M121" s="8" t="s">
        <v>2726</v>
      </c>
      <c r="N121" s="8" t="s">
        <v>2727</v>
      </c>
      <c r="O121" s="8" t="s">
        <v>2728</v>
      </c>
    </row>
    <row r="122" spans="1:15" x14ac:dyDescent="0.25">
      <c r="A122" s="5">
        <v>121</v>
      </c>
      <c r="B122" s="10" t="s">
        <v>2257</v>
      </c>
      <c r="C122" s="6" t="s">
        <v>2327</v>
      </c>
      <c r="D122" s="88" t="n">
        <f t="shared" si="3"/>
        <v>1.0</v>
      </c>
      <c r="E122" s="88" t="n">
        <f t="shared" si="4"/>
        <v>1.0</v>
      </c>
      <c r="F122" s="88" t="n">
        <f t="shared" si="5"/>
        <v>0.0</v>
      </c>
      <c r="G122" s="8" t="s">
        <v>496</v>
      </c>
      <c r="H122" s="8" t="s">
        <v>2682</v>
      </c>
      <c r="I122" s="14">
        <v>7</v>
      </c>
      <c r="J122" s="8" t="s">
        <v>2724</v>
      </c>
      <c r="K122" s="8" t="s">
        <v>2682</v>
      </c>
      <c r="L122" s="8" t="s">
        <v>2725</v>
      </c>
      <c r="M122" s="8" t="s">
        <v>2726</v>
      </c>
      <c r="N122" s="8">
        <v>11</v>
      </c>
      <c r="O122" s="8" t="s">
        <v>133</v>
      </c>
    </row>
    <row r="123" spans="1:15" x14ac:dyDescent="0.25">
      <c r="A123" s="5">
        <v>122</v>
      </c>
      <c r="B123" s="10" t="s">
        <v>2258</v>
      </c>
      <c r="C123" s="6" t="s">
        <v>2328</v>
      </c>
      <c r="D123" s="88" t="n">
        <f t="shared" si="3"/>
        <v>1.0</v>
      </c>
      <c r="E123" s="88" t="n">
        <f t="shared" si="4"/>
        <v>1.0</v>
      </c>
      <c r="F123" s="88" t="n">
        <f t="shared" si="5"/>
        <v>0.0</v>
      </c>
      <c r="G123" s="8" t="s">
        <v>496</v>
      </c>
      <c r="H123" s="8" t="s">
        <v>2682</v>
      </c>
      <c r="I123" s="14">
        <v>7</v>
      </c>
      <c r="J123" s="8" t="s">
        <v>2724</v>
      </c>
      <c r="K123" s="8" t="s">
        <v>2682</v>
      </c>
      <c r="L123" s="8" t="s">
        <v>2725</v>
      </c>
      <c r="M123" s="8" t="s">
        <v>2726</v>
      </c>
      <c r="N123" s="8">
        <v>11</v>
      </c>
      <c r="O123" s="8" t="s">
        <v>133</v>
      </c>
    </row>
    <row r="124" spans="1:15" x14ac:dyDescent="0.25">
      <c r="A124" s="5">
        <v>123</v>
      </c>
      <c r="B124" s="10" t="s">
        <v>541</v>
      </c>
      <c r="C124" s="6" t="s">
        <v>2040</v>
      </c>
      <c r="D124" s="88" t="n">
        <f t="shared" si="3"/>
        <v>1.0</v>
      </c>
      <c r="E124" s="88" t="n">
        <f t="shared" si="4"/>
        <v>1.0</v>
      </c>
      <c r="F124" s="88" t="n">
        <f t="shared" si="5"/>
        <v>0.0</v>
      </c>
      <c r="G124" s="8" t="s">
        <v>496</v>
      </c>
      <c r="H124" s="8" t="s">
        <v>2682</v>
      </c>
      <c r="I124" s="14">
        <v>7</v>
      </c>
      <c r="J124" s="8" t="s">
        <v>2724</v>
      </c>
      <c r="K124" s="8" t="s">
        <v>2682</v>
      </c>
      <c r="L124" s="8" t="s">
        <v>2725</v>
      </c>
      <c r="M124" s="8" t="s">
        <v>2726</v>
      </c>
      <c r="N124" s="8" t="s">
        <v>2727</v>
      </c>
      <c r="O124" s="8" t="s">
        <v>2728</v>
      </c>
    </row>
    <row r="125" spans="1:15" x14ac:dyDescent="0.25">
      <c r="A125" s="5">
        <v>124</v>
      </c>
      <c r="B125" s="10" t="s">
        <v>542</v>
      </c>
      <c r="C125" s="6" t="s">
        <v>543</v>
      </c>
      <c r="D125" s="88" t="n">
        <f t="shared" si="3"/>
        <v>1.0</v>
      </c>
      <c r="E125" s="88" t="n">
        <f t="shared" si="4"/>
        <v>1.0</v>
      </c>
      <c r="F125" s="88" t="n">
        <f t="shared" si="5"/>
        <v>0.0</v>
      </c>
      <c r="G125" s="8" t="s">
        <v>496</v>
      </c>
      <c r="H125" s="8" t="s">
        <v>2682</v>
      </c>
      <c r="I125" s="14">
        <v>7</v>
      </c>
      <c r="J125" s="8" t="s">
        <v>2724</v>
      </c>
      <c r="K125" s="8" t="s">
        <v>2682</v>
      </c>
      <c r="L125" s="8" t="s">
        <v>2725</v>
      </c>
      <c r="M125" s="8" t="s">
        <v>2726</v>
      </c>
      <c r="N125" s="8" t="s">
        <v>2727</v>
      </c>
      <c r="O125" s="8" t="s">
        <v>2728</v>
      </c>
    </row>
    <row r="126" spans="1:15" x14ac:dyDescent="0.25">
      <c r="A126" s="5">
        <v>125</v>
      </c>
      <c r="B126" s="10" t="s">
        <v>545</v>
      </c>
      <c r="C126" s="6" t="s">
        <v>544</v>
      </c>
      <c r="D126" s="88" t="n">
        <f t="shared" si="3"/>
        <v>1.0</v>
      </c>
      <c r="E126" s="88" t="n">
        <f t="shared" si="4"/>
        <v>1.0</v>
      </c>
      <c r="F126" s="88" t="n">
        <f t="shared" si="5"/>
        <v>0.0</v>
      </c>
      <c r="G126" s="8" t="s">
        <v>496</v>
      </c>
      <c r="H126" s="8" t="s">
        <v>2682</v>
      </c>
      <c r="I126" s="14">
        <v>7</v>
      </c>
      <c r="J126" s="8" t="s">
        <v>2724</v>
      </c>
      <c r="K126" s="8" t="s">
        <v>2682</v>
      </c>
      <c r="L126" s="8" t="s">
        <v>2725</v>
      </c>
      <c r="M126" s="8" t="s">
        <v>2726</v>
      </c>
      <c r="N126" s="8" t="s">
        <v>2727</v>
      </c>
      <c r="O126" s="8" t="s">
        <v>2728</v>
      </c>
    </row>
    <row r="127" spans="1:15" x14ac:dyDescent="0.25">
      <c r="A127" s="5">
        <v>126</v>
      </c>
      <c r="B127" s="10" t="s">
        <v>547</v>
      </c>
      <c r="C127" s="6" t="s">
        <v>546</v>
      </c>
      <c r="D127" s="88" t="n">
        <f t="shared" si="3"/>
        <v>1.0</v>
      </c>
      <c r="E127" s="88" t="n">
        <f t="shared" si="4"/>
        <v>1.0</v>
      </c>
      <c r="F127" s="88" t="n">
        <f t="shared" si="5"/>
        <v>0.0</v>
      </c>
      <c r="G127" s="8" t="s">
        <v>496</v>
      </c>
      <c r="H127" s="8" t="s">
        <v>2682</v>
      </c>
      <c r="I127" s="14">
        <v>7</v>
      </c>
      <c r="J127" s="8" t="s">
        <v>2724</v>
      </c>
      <c r="K127" s="8" t="s">
        <v>2682</v>
      </c>
      <c r="L127" s="8" t="s">
        <v>2725</v>
      </c>
      <c r="M127" s="8" t="s">
        <v>2726</v>
      </c>
      <c r="N127" s="8" t="s">
        <v>2727</v>
      </c>
      <c r="O127" s="8" t="s">
        <v>2728</v>
      </c>
    </row>
    <row r="128" spans="1:15" x14ac:dyDescent="0.25">
      <c r="A128" s="5">
        <v>127</v>
      </c>
      <c r="B128" s="10" t="s">
        <v>548</v>
      </c>
      <c r="C128" s="6" t="s">
        <v>2329</v>
      </c>
      <c r="D128" s="88" t="n">
        <f t="shared" si="3"/>
        <v>1.0</v>
      </c>
      <c r="E128" s="88" t="n">
        <f t="shared" si="4"/>
        <v>1.0</v>
      </c>
      <c r="F128" s="88" t="n">
        <f t="shared" si="5"/>
        <v>0.0</v>
      </c>
      <c r="G128" s="8" t="s">
        <v>496</v>
      </c>
      <c r="H128" s="8" t="s">
        <v>2682</v>
      </c>
      <c r="I128" s="14">
        <v>7</v>
      </c>
      <c r="J128" s="8" t="s">
        <v>2724</v>
      </c>
      <c r="K128" s="8" t="s">
        <v>2682</v>
      </c>
      <c r="L128" s="8" t="s">
        <v>2725</v>
      </c>
      <c r="M128" s="8" t="s">
        <v>2726</v>
      </c>
      <c r="N128" s="8" t="s">
        <v>2727</v>
      </c>
      <c r="O128" s="8" t="s">
        <v>2728</v>
      </c>
    </row>
    <row r="129" spans="1:15" x14ac:dyDescent="0.25">
      <c r="A129" s="5">
        <v>128</v>
      </c>
      <c r="B129" s="10" t="s">
        <v>550</v>
      </c>
      <c r="C129" s="6" t="s">
        <v>551</v>
      </c>
      <c r="D129" s="88" t="n">
        <f t="shared" si="3"/>
        <v>1.0</v>
      </c>
      <c r="E129" s="88" t="n">
        <f t="shared" si="4"/>
        <v>1.0</v>
      </c>
      <c r="F129" s="88" t="n">
        <f t="shared" si="5"/>
        <v>0.0</v>
      </c>
      <c r="G129" s="8" t="s">
        <v>496</v>
      </c>
      <c r="H129" s="8" t="s">
        <v>2682</v>
      </c>
      <c r="I129" s="14">
        <v>8</v>
      </c>
      <c r="J129" s="8" t="s">
        <v>2724</v>
      </c>
      <c r="K129" s="8" t="s">
        <v>2682</v>
      </c>
      <c r="L129" s="8" t="s">
        <v>2725</v>
      </c>
      <c r="M129" s="8" t="s">
        <v>2726</v>
      </c>
      <c r="N129" s="8" t="s">
        <v>2729</v>
      </c>
      <c r="O129" s="8" t="s">
        <v>549</v>
      </c>
    </row>
    <row r="130" spans="1:15" x14ac:dyDescent="0.25">
      <c r="A130" s="5">
        <v>129</v>
      </c>
      <c r="B130" s="10" t="s">
        <v>552</v>
      </c>
      <c r="C130" s="6" t="s">
        <v>2330</v>
      </c>
      <c r="D130" s="88" t="n">
        <f t="shared" ref="D130:D193" si="6">COUNTIF($C$2:$C$1091,C130)</f>
        <v>1.0</v>
      </c>
      <c r="E130" s="88" t="n">
        <f t="shared" ref="E130:E193" si="7">COUNTIF($B$2:$B$1091,B130)</f>
        <v>1.0</v>
      </c>
      <c r="F130" s="88" t="n">
        <f t="shared" si="5"/>
        <v>0.0</v>
      </c>
      <c r="G130" s="8" t="s">
        <v>496</v>
      </c>
      <c r="H130" s="8" t="s">
        <v>2682</v>
      </c>
      <c r="I130" s="14">
        <v>8</v>
      </c>
      <c r="J130" s="8" t="s">
        <v>2724</v>
      </c>
      <c r="K130" s="8" t="s">
        <v>2682</v>
      </c>
      <c r="L130" s="8" t="s">
        <v>2725</v>
      </c>
      <c r="M130" s="8" t="s">
        <v>2726</v>
      </c>
      <c r="N130" s="8" t="s">
        <v>2729</v>
      </c>
      <c r="O130" s="8" t="s">
        <v>549</v>
      </c>
    </row>
    <row r="131" spans="1:15" x14ac:dyDescent="0.25">
      <c r="A131" s="5">
        <v>130</v>
      </c>
      <c r="B131" s="10" t="s">
        <v>553</v>
      </c>
      <c r="C131" s="6" t="s">
        <v>2041</v>
      </c>
      <c r="D131" s="88" t="n">
        <f t="shared" si="6"/>
        <v>1.0</v>
      </c>
      <c r="E131" s="88" t="n">
        <f t="shared" si="7"/>
        <v>1.0</v>
      </c>
      <c r="F131" s="88" t="n">
        <f t="shared" ref="F131:F194" si="8">D131-E131</f>
        <v>0.0</v>
      </c>
      <c r="G131" s="8" t="s">
        <v>496</v>
      </c>
      <c r="H131" s="8" t="s">
        <v>2682</v>
      </c>
      <c r="I131" s="14">
        <v>8</v>
      </c>
      <c r="J131" s="8" t="s">
        <v>2724</v>
      </c>
      <c r="K131" s="8" t="s">
        <v>2682</v>
      </c>
      <c r="L131" s="8" t="s">
        <v>2730</v>
      </c>
      <c r="M131" s="8" t="s">
        <v>2731</v>
      </c>
      <c r="N131" s="8" t="s">
        <v>2732</v>
      </c>
      <c r="O131" s="8" t="s">
        <v>2733</v>
      </c>
    </row>
    <row r="132" spans="1:15" x14ac:dyDescent="0.25">
      <c r="A132" s="5">
        <v>131</v>
      </c>
      <c r="B132" s="10" t="s">
        <v>554</v>
      </c>
      <c r="C132" s="6" t="s">
        <v>2042</v>
      </c>
      <c r="D132" s="88" t="n">
        <f t="shared" si="6"/>
        <v>1.0</v>
      </c>
      <c r="E132" s="88" t="n">
        <f t="shared" si="7"/>
        <v>1.0</v>
      </c>
      <c r="F132" s="88" t="n">
        <f t="shared" si="8"/>
        <v>0.0</v>
      </c>
      <c r="G132" s="8" t="s">
        <v>496</v>
      </c>
      <c r="H132" s="8" t="s">
        <v>2682</v>
      </c>
      <c r="I132" s="14">
        <v>8</v>
      </c>
      <c r="J132" s="8" t="s">
        <v>2724</v>
      </c>
      <c r="K132" s="8" t="s">
        <v>2682</v>
      </c>
      <c r="L132" s="8" t="s">
        <v>2730</v>
      </c>
      <c r="M132" s="8" t="s">
        <v>2731</v>
      </c>
      <c r="N132" s="8" t="s">
        <v>2732</v>
      </c>
      <c r="O132" s="8" t="s">
        <v>2733</v>
      </c>
    </row>
    <row r="133" spans="1:15" x14ac:dyDescent="0.25">
      <c r="A133" s="5">
        <v>132</v>
      </c>
      <c r="B133" s="10" t="s">
        <v>555</v>
      </c>
      <c r="C133" s="6" t="s">
        <v>556</v>
      </c>
      <c r="D133" s="88" t="n">
        <f t="shared" si="6"/>
        <v>1.0</v>
      </c>
      <c r="E133" s="88" t="n">
        <f t="shared" si="7"/>
        <v>1.0</v>
      </c>
      <c r="F133" s="88" t="n">
        <f t="shared" si="8"/>
        <v>0.0</v>
      </c>
      <c r="G133" s="8" t="s">
        <v>496</v>
      </c>
      <c r="H133" s="8" t="s">
        <v>2682</v>
      </c>
      <c r="I133" s="14">
        <v>8</v>
      </c>
      <c r="J133" s="8" t="s">
        <v>2724</v>
      </c>
      <c r="K133" s="8" t="s">
        <v>2682</v>
      </c>
      <c r="L133" s="8" t="s">
        <v>2730</v>
      </c>
      <c r="M133" s="8" t="s">
        <v>2731</v>
      </c>
      <c r="N133" s="8" t="s">
        <v>2732</v>
      </c>
      <c r="O133" s="8" t="s">
        <v>2733</v>
      </c>
    </row>
    <row r="134" spans="1:15" x14ac:dyDescent="0.25">
      <c r="A134" s="5">
        <v>133</v>
      </c>
      <c r="B134" s="10" t="s">
        <v>557</v>
      </c>
      <c r="C134" s="6" t="s">
        <v>558</v>
      </c>
      <c r="D134" s="88" t="n">
        <f t="shared" si="6"/>
        <v>1.0</v>
      </c>
      <c r="E134" s="88" t="n">
        <f t="shared" si="7"/>
        <v>1.0</v>
      </c>
      <c r="F134" s="88" t="n">
        <f t="shared" si="8"/>
        <v>0.0</v>
      </c>
      <c r="G134" s="8" t="s">
        <v>496</v>
      </c>
      <c r="H134" s="8" t="s">
        <v>2682</v>
      </c>
      <c r="I134" s="14">
        <v>8</v>
      </c>
      <c r="J134" s="8" t="s">
        <v>2724</v>
      </c>
      <c r="K134" s="8" t="s">
        <v>2682</v>
      </c>
      <c r="L134" s="8" t="s">
        <v>2730</v>
      </c>
      <c r="M134" s="8" t="s">
        <v>2731</v>
      </c>
      <c r="N134" s="8" t="s">
        <v>2732</v>
      </c>
      <c r="O134" s="8" t="s">
        <v>2733</v>
      </c>
    </row>
    <row r="135" spans="1:15" x14ac:dyDescent="0.25">
      <c r="A135" s="5">
        <v>134</v>
      </c>
      <c r="B135" s="10" t="s">
        <v>559</v>
      </c>
      <c r="C135" s="6" t="s">
        <v>560</v>
      </c>
      <c r="D135" s="88" t="n">
        <f t="shared" si="6"/>
        <v>1.0</v>
      </c>
      <c r="E135" s="88" t="n">
        <f t="shared" si="7"/>
        <v>1.0</v>
      </c>
      <c r="F135" s="88" t="n">
        <f t="shared" si="8"/>
        <v>0.0</v>
      </c>
      <c r="G135" s="8" t="s">
        <v>496</v>
      </c>
      <c r="H135" s="8" t="s">
        <v>2682</v>
      </c>
      <c r="I135" s="14">
        <v>8</v>
      </c>
      <c r="J135" s="8" t="s">
        <v>2724</v>
      </c>
      <c r="K135" s="8" t="s">
        <v>2682</v>
      </c>
      <c r="L135" s="8" t="s">
        <v>2730</v>
      </c>
      <c r="M135" s="8" t="s">
        <v>2731</v>
      </c>
      <c r="N135" s="8" t="s">
        <v>2732</v>
      </c>
      <c r="O135" s="8" t="s">
        <v>2733</v>
      </c>
    </row>
    <row r="136" spans="1:15" x14ac:dyDescent="0.25">
      <c r="A136" s="5">
        <v>135</v>
      </c>
      <c r="B136" s="10" t="s">
        <v>561</v>
      </c>
      <c r="C136" s="6" t="s">
        <v>562</v>
      </c>
      <c r="D136" s="88" t="n">
        <f t="shared" si="6"/>
        <v>1.0</v>
      </c>
      <c r="E136" s="88" t="n">
        <f t="shared" si="7"/>
        <v>1.0</v>
      </c>
      <c r="F136" s="88" t="n">
        <f t="shared" si="8"/>
        <v>0.0</v>
      </c>
      <c r="G136" s="8" t="s">
        <v>496</v>
      </c>
      <c r="H136" s="8" t="s">
        <v>2682</v>
      </c>
      <c r="I136" s="14">
        <v>8</v>
      </c>
      <c r="J136" s="8" t="s">
        <v>2724</v>
      </c>
      <c r="K136" s="8" t="s">
        <v>2682</v>
      </c>
      <c r="L136" s="8" t="s">
        <v>2730</v>
      </c>
      <c r="M136" s="8" t="s">
        <v>2731</v>
      </c>
      <c r="N136" s="8" t="s">
        <v>2732</v>
      </c>
      <c r="O136" s="8" t="s">
        <v>2733</v>
      </c>
    </row>
    <row r="137" spans="1:15" x14ac:dyDescent="0.25">
      <c r="A137" s="5">
        <v>136</v>
      </c>
      <c r="B137" s="10" t="s">
        <v>563</v>
      </c>
      <c r="C137" s="6" t="s">
        <v>564</v>
      </c>
      <c r="D137" s="88" t="n">
        <f t="shared" si="6"/>
        <v>1.0</v>
      </c>
      <c r="E137" s="88" t="n">
        <f t="shared" si="7"/>
        <v>1.0</v>
      </c>
      <c r="F137" s="88" t="n">
        <f t="shared" si="8"/>
        <v>0.0</v>
      </c>
      <c r="G137" s="8" t="s">
        <v>496</v>
      </c>
      <c r="H137" s="8" t="s">
        <v>2682</v>
      </c>
      <c r="I137" s="14">
        <v>8</v>
      </c>
      <c r="J137" s="8" t="s">
        <v>2724</v>
      </c>
      <c r="K137" s="8" t="s">
        <v>2682</v>
      </c>
      <c r="L137" s="8" t="s">
        <v>2730</v>
      </c>
      <c r="M137" s="8" t="s">
        <v>2731</v>
      </c>
      <c r="N137" s="8" t="s">
        <v>2732</v>
      </c>
      <c r="O137" s="8" t="s">
        <v>2733</v>
      </c>
    </row>
    <row r="138" spans="1:15" x14ac:dyDescent="0.25">
      <c r="A138" s="5">
        <v>137</v>
      </c>
      <c r="B138" s="10" t="s">
        <v>565</v>
      </c>
      <c r="C138" s="6" t="s">
        <v>566</v>
      </c>
      <c r="D138" s="88" t="n">
        <f t="shared" si="6"/>
        <v>1.0</v>
      </c>
      <c r="E138" s="88" t="n">
        <f t="shared" si="7"/>
        <v>1.0</v>
      </c>
      <c r="F138" s="88" t="n">
        <f t="shared" si="8"/>
        <v>0.0</v>
      </c>
      <c r="G138" s="8" t="s">
        <v>496</v>
      </c>
      <c r="H138" s="8" t="s">
        <v>2682</v>
      </c>
      <c r="I138" s="14">
        <v>8</v>
      </c>
      <c r="J138" s="8" t="s">
        <v>2724</v>
      </c>
      <c r="K138" s="8" t="s">
        <v>2682</v>
      </c>
      <c r="L138" s="8" t="s">
        <v>2730</v>
      </c>
      <c r="M138" s="8" t="s">
        <v>2731</v>
      </c>
      <c r="N138" s="8" t="s">
        <v>2732</v>
      </c>
      <c r="O138" s="8" t="s">
        <v>2733</v>
      </c>
    </row>
    <row r="139" spans="1:15" x14ac:dyDescent="0.25">
      <c r="A139" s="5">
        <v>138</v>
      </c>
      <c r="B139" s="10" t="s">
        <v>567</v>
      </c>
      <c r="C139" s="6" t="s">
        <v>568</v>
      </c>
      <c r="D139" s="88" t="n">
        <f t="shared" si="6"/>
        <v>1.0</v>
      </c>
      <c r="E139" s="88" t="n">
        <f t="shared" si="7"/>
        <v>1.0</v>
      </c>
      <c r="F139" s="88" t="n">
        <f t="shared" si="8"/>
        <v>0.0</v>
      </c>
      <c r="G139" s="8" t="s">
        <v>496</v>
      </c>
      <c r="H139" s="8" t="s">
        <v>2682</v>
      </c>
      <c r="I139" s="14">
        <v>8</v>
      </c>
      <c r="J139" s="8" t="s">
        <v>2724</v>
      </c>
      <c r="K139" s="8" t="s">
        <v>2682</v>
      </c>
      <c r="L139" s="8" t="s">
        <v>2730</v>
      </c>
      <c r="M139" s="8" t="s">
        <v>2731</v>
      </c>
      <c r="N139" s="8" t="s">
        <v>2732</v>
      </c>
      <c r="O139" s="8" t="s">
        <v>2733</v>
      </c>
    </row>
    <row r="140" spans="1:15" x14ac:dyDescent="0.25">
      <c r="A140" s="5">
        <v>139</v>
      </c>
      <c r="B140" s="10" t="s">
        <v>569</v>
      </c>
      <c r="C140" s="6" t="s">
        <v>144</v>
      </c>
      <c r="D140" s="88" t="n">
        <f t="shared" si="6"/>
        <v>1.0</v>
      </c>
      <c r="E140" s="88" t="n">
        <f t="shared" si="7"/>
        <v>1.0</v>
      </c>
      <c r="F140" s="88" t="n">
        <f t="shared" si="8"/>
        <v>0.0</v>
      </c>
      <c r="G140" s="8" t="s">
        <v>496</v>
      </c>
      <c r="H140" s="8" t="s">
        <v>2682</v>
      </c>
      <c r="I140" s="14">
        <v>8</v>
      </c>
      <c r="J140" s="8" t="s">
        <v>2724</v>
      </c>
      <c r="K140" s="8" t="s">
        <v>2682</v>
      </c>
      <c r="L140" s="8" t="s">
        <v>2730</v>
      </c>
      <c r="M140" s="8" t="s">
        <v>2731</v>
      </c>
      <c r="N140" s="8" t="s">
        <v>2732</v>
      </c>
      <c r="O140" s="8" t="s">
        <v>2733</v>
      </c>
    </row>
    <row r="141" spans="1:15" x14ac:dyDescent="0.25">
      <c r="A141" s="5">
        <v>140</v>
      </c>
      <c r="B141" s="10" t="s">
        <v>570</v>
      </c>
      <c r="C141" s="6" t="s">
        <v>571</v>
      </c>
      <c r="D141" s="88" t="n">
        <f t="shared" si="6"/>
        <v>1.0</v>
      </c>
      <c r="E141" s="88" t="n">
        <f t="shared" si="7"/>
        <v>1.0</v>
      </c>
      <c r="F141" s="88" t="n">
        <f t="shared" si="8"/>
        <v>0.0</v>
      </c>
      <c r="G141" s="8" t="s">
        <v>496</v>
      </c>
      <c r="H141" s="8" t="s">
        <v>2682</v>
      </c>
      <c r="I141" s="14">
        <v>8</v>
      </c>
      <c r="J141" s="8" t="s">
        <v>2724</v>
      </c>
      <c r="K141" s="8" t="s">
        <v>2682</v>
      </c>
      <c r="L141" s="8" t="s">
        <v>2730</v>
      </c>
      <c r="M141" s="8" t="s">
        <v>2731</v>
      </c>
      <c r="N141" s="8" t="s">
        <v>2732</v>
      </c>
      <c r="O141" s="8" t="s">
        <v>2733</v>
      </c>
    </row>
    <row r="142" spans="1:15" x14ac:dyDescent="0.25">
      <c r="A142" s="5">
        <v>141</v>
      </c>
      <c r="B142" s="10" t="s">
        <v>572</v>
      </c>
      <c r="C142" s="6" t="s">
        <v>92</v>
      </c>
      <c r="D142" s="88" t="n">
        <f t="shared" si="6"/>
        <v>1.0</v>
      </c>
      <c r="E142" s="88" t="n">
        <f t="shared" si="7"/>
        <v>1.0</v>
      </c>
      <c r="F142" s="88" t="n">
        <f t="shared" si="8"/>
        <v>0.0</v>
      </c>
      <c r="G142" s="8" t="s">
        <v>496</v>
      </c>
      <c r="H142" s="8" t="s">
        <v>2682</v>
      </c>
      <c r="I142" s="14">
        <v>8</v>
      </c>
      <c r="J142" s="8" t="s">
        <v>2724</v>
      </c>
      <c r="K142" s="8" t="s">
        <v>2682</v>
      </c>
      <c r="L142" s="8" t="s">
        <v>2730</v>
      </c>
      <c r="M142" s="8" t="s">
        <v>2731</v>
      </c>
      <c r="N142" s="8" t="s">
        <v>2732</v>
      </c>
      <c r="O142" s="8" t="s">
        <v>2733</v>
      </c>
    </row>
    <row r="143" spans="1:15" x14ac:dyDescent="0.25">
      <c r="A143" s="5">
        <v>142</v>
      </c>
      <c r="B143" s="10" t="s">
        <v>573</v>
      </c>
      <c r="C143" s="6" t="s">
        <v>574</v>
      </c>
      <c r="D143" s="88" t="n">
        <f t="shared" si="6"/>
        <v>1.0</v>
      </c>
      <c r="E143" s="88" t="n">
        <f t="shared" si="7"/>
        <v>1.0</v>
      </c>
      <c r="F143" s="88" t="n">
        <f t="shared" si="8"/>
        <v>0.0</v>
      </c>
      <c r="G143" s="8" t="s">
        <v>496</v>
      </c>
      <c r="H143" s="8" t="s">
        <v>2682</v>
      </c>
      <c r="I143" s="14">
        <v>8</v>
      </c>
      <c r="J143" s="8" t="s">
        <v>2724</v>
      </c>
      <c r="K143" s="8" t="s">
        <v>2682</v>
      </c>
      <c r="L143" s="8" t="s">
        <v>2730</v>
      </c>
      <c r="M143" s="8" t="s">
        <v>2731</v>
      </c>
      <c r="N143" s="8" t="s">
        <v>2732</v>
      </c>
      <c r="O143" s="8" t="s">
        <v>2733</v>
      </c>
    </row>
    <row r="144" spans="1:15" x14ac:dyDescent="0.25">
      <c r="A144" s="5">
        <v>143</v>
      </c>
      <c r="B144" s="10" t="s">
        <v>575</v>
      </c>
      <c r="C144" s="6" t="s">
        <v>576</v>
      </c>
      <c r="D144" s="88" t="n">
        <f t="shared" si="6"/>
        <v>1.0</v>
      </c>
      <c r="E144" s="88" t="n">
        <f t="shared" si="7"/>
        <v>1.0</v>
      </c>
      <c r="F144" s="88" t="n">
        <f t="shared" si="8"/>
        <v>0.0</v>
      </c>
      <c r="G144" s="8" t="s">
        <v>496</v>
      </c>
      <c r="H144" s="8" t="s">
        <v>2682</v>
      </c>
      <c r="I144" s="14">
        <v>8</v>
      </c>
      <c r="J144" s="8" t="s">
        <v>2724</v>
      </c>
      <c r="K144" s="8" t="s">
        <v>2682</v>
      </c>
      <c r="L144" s="8" t="s">
        <v>2730</v>
      </c>
      <c r="M144" s="8" t="s">
        <v>2731</v>
      </c>
      <c r="N144" s="8" t="s">
        <v>2732</v>
      </c>
      <c r="O144" s="8" t="s">
        <v>2733</v>
      </c>
    </row>
    <row r="145" spans="1:15" x14ac:dyDescent="0.25">
      <c r="A145" s="5">
        <v>144</v>
      </c>
      <c r="B145" s="10" t="s">
        <v>577</v>
      </c>
      <c r="C145" s="6" t="s">
        <v>100</v>
      </c>
      <c r="D145" s="88" t="n">
        <f t="shared" si="6"/>
        <v>1.0</v>
      </c>
      <c r="E145" s="88" t="n">
        <f t="shared" si="7"/>
        <v>1.0</v>
      </c>
      <c r="F145" s="88" t="n">
        <f t="shared" si="8"/>
        <v>0.0</v>
      </c>
      <c r="G145" s="8" t="s">
        <v>496</v>
      </c>
      <c r="H145" s="8" t="s">
        <v>2682</v>
      </c>
      <c r="I145" s="14">
        <v>8</v>
      </c>
      <c r="J145" s="8" t="s">
        <v>2724</v>
      </c>
      <c r="K145" s="8" t="s">
        <v>2682</v>
      </c>
      <c r="L145" s="8" t="s">
        <v>2730</v>
      </c>
      <c r="M145" s="8" t="s">
        <v>2731</v>
      </c>
      <c r="N145" s="8" t="s">
        <v>2732</v>
      </c>
      <c r="O145" s="8" t="s">
        <v>2733</v>
      </c>
    </row>
    <row r="146" spans="1:15" x14ac:dyDescent="0.25">
      <c r="A146" s="5">
        <v>145</v>
      </c>
      <c r="B146" s="10" t="s">
        <v>578</v>
      </c>
      <c r="C146" s="6" t="s">
        <v>2331</v>
      </c>
      <c r="D146" s="88" t="n">
        <f t="shared" si="6"/>
        <v>1.0</v>
      </c>
      <c r="E146" s="88" t="n">
        <f t="shared" si="7"/>
        <v>1.0</v>
      </c>
      <c r="F146" s="88" t="n">
        <f t="shared" si="8"/>
        <v>0.0</v>
      </c>
      <c r="G146" s="8" t="s">
        <v>496</v>
      </c>
      <c r="H146" s="8" t="s">
        <v>2682</v>
      </c>
      <c r="I146" s="14">
        <v>8</v>
      </c>
      <c r="J146" s="8" t="s">
        <v>2724</v>
      </c>
      <c r="K146" s="8" t="s">
        <v>2682</v>
      </c>
      <c r="L146" s="8" t="s">
        <v>2730</v>
      </c>
      <c r="M146" s="8" t="s">
        <v>2731</v>
      </c>
      <c r="N146" s="8" t="s">
        <v>2732</v>
      </c>
      <c r="O146" s="8" t="s">
        <v>2733</v>
      </c>
    </row>
    <row r="147" spans="1:15" x14ac:dyDescent="0.25">
      <c r="A147" s="5">
        <v>146</v>
      </c>
      <c r="B147" s="10" t="s">
        <v>579</v>
      </c>
      <c r="C147" s="6" t="s">
        <v>580</v>
      </c>
      <c r="D147" s="88" t="n">
        <f t="shared" si="6"/>
        <v>1.0</v>
      </c>
      <c r="E147" s="88" t="n">
        <f t="shared" si="7"/>
        <v>1.0</v>
      </c>
      <c r="F147" s="88" t="n">
        <f t="shared" si="8"/>
        <v>0.0</v>
      </c>
      <c r="G147" s="8" t="s">
        <v>496</v>
      </c>
      <c r="H147" s="8" t="s">
        <v>2682</v>
      </c>
      <c r="I147" s="14">
        <v>8</v>
      </c>
      <c r="J147" s="8" t="s">
        <v>2724</v>
      </c>
      <c r="K147" s="8" t="s">
        <v>2682</v>
      </c>
      <c r="L147" s="8" t="s">
        <v>2730</v>
      </c>
      <c r="M147" s="8" t="s">
        <v>2731</v>
      </c>
      <c r="N147" s="8" t="s">
        <v>2732</v>
      </c>
      <c r="O147" s="8" t="s">
        <v>2733</v>
      </c>
    </row>
    <row r="148" spans="1:15" x14ac:dyDescent="0.25">
      <c r="A148" s="5">
        <v>147</v>
      </c>
      <c r="B148" s="10" t="s">
        <v>581</v>
      </c>
      <c r="C148" s="6" t="s">
        <v>88</v>
      </c>
      <c r="D148" s="88" t="n">
        <f t="shared" si="6"/>
        <v>1.0</v>
      </c>
      <c r="E148" s="88" t="n">
        <f t="shared" si="7"/>
        <v>1.0</v>
      </c>
      <c r="F148" s="88" t="n">
        <f t="shared" si="8"/>
        <v>0.0</v>
      </c>
      <c r="G148" s="8" t="s">
        <v>496</v>
      </c>
      <c r="H148" s="8" t="s">
        <v>2682</v>
      </c>
      <c r="I148" s="14">
        <v>8</v>
      </c>
      <c r="J148" s="8" t="s">
        <v>2724</v>
      </c>
      <c r="K148" s="8" t="s">
        <v>2682</v>
      </c>
      <c r="L148" s="8" t="s">
        <v>2730</v>
      </c>
      <c r="M148" s="8" t="s">
        <v>2731</v>
      </c>
      <c r="N148" s="8" t="s">
        <v>2732</v>
      </c>
      <c r="O148" s="8" t="s">
        <v>2733</v>
      </c>
    </row>
    <row r="149" spans="1:15" x14ac:dyDescent="0.25">
      <c r="A149" s="5">
        <v>148</v>
      </c>
      <c r="B149" s="10" t="s">
        <v>582</v>
      </c>
      <c r="C149" s="6" t="s">
        <v>124</v>
      </c>
      <c r="D149" s="88" t="n">
        <f t="shared" si="6"/>
        <v>1.0</v>
      </c>
      <c r="E149" s="88" t="n">
        <f t="shared" si="7"/>
        <v>1.0</v>
      </c>
      <c r="F149" s="88" t="n">
        <f t="shared" si="8"/>
        <v>0.0</v>
      </c>
      <c r="G149" s="8" t="s">
        <v>496</v>
      </c>
      <c r="H149" s="8" t="s">
        <v>2682</v>
      </c>
      <c r="I149" s="14">
        <v>8</v>
      </c>
      <c r="J149" s="8" t="s">
        <v>2724</v>
      </c>
      <c r="K149" s="8" t="s">
        <v>2682</v>
      </c>
      <c r="L149" s="8" t="s">
        <v>2730</v>
      </c>
      <c r="M149" s="8" t="s">
        <v>2731</v>
      </c>
      <c r="N149" s="8" t="s">
        <v>2732</v>
      </c>
      <c r="O149" s="8" t="s">
        <v>2733</v>
      </c>
    </row>
    <row r="150" spans="1:15" x14ac:dyDescent="0.25">
      <c r="A150" s="5">
        <v>149</v>
      </c>
      <c r="B150" s="10" t="s">
        <v>583</v>
      </c>
      <c r="C150" s="6" t="s">
        <v>2332</v>
      </c>
      <c r="D150" s="88" t="n">
        <f t="shared" si="6"/>
        <v>1.0</v>
      </c>
      <c r="E150" s="88" t="n">
        <f t="shared" si="7"/>
        <v>1.0</v>
      </c>
      <c r="F150" s="88" t="n">
        <f t="shared" si="8"/>
        <v>0.0</v>
      </c>
      <c r="G150" s="8" t="s">
        <v>496</v>
      </c>
      <c r="H150" s="8" t="s">
        <v>2682</v>
      </c>
      <c r="I150" s="14">
        <v>8</v>
      </c>
      <c r="J150" s="8" t="s">
        <v>2724</v>
      </c>
      <c r="K150" s="8" t="s">
        <v>2682</v>
      </c>
      <c r="L150" s="8" t="s">
        <v>2730</v>
      </c>
      <c r="M150" s="8" t="s">
        <v>2731</v>
      </c>
      <c r="N150" s="8" t="s">
        <v>2732</v>
      </c>
      <c r="O150" s="8" t="s">
        <v>2733</v>
      </c>
    </row>
    <row r="151" spans="1:15" x14ac:dyDescent="0.25">
      <c r="A151" s="5">
        <v>150</v>
      </c>
      <c r="B151" s="10" t="s">
        <v>584</v>
      </c>
      <c r="C151" s="6" t="s">
        <v>2333</v>
      </c>
      <c r="D151" s="88" t="n">
        <f t="shared" si="6"/>
        <v>1.0</v>
      </c>
      <c r="E151" s="88" t="n">
        <f t="shared" si="7"/>
        <v>1.0</v>
      </c>
      <c r="F151" s="88" t="n">
        <f t="shared" si="8"/>
        <v>0.0</v>
      </c>
      <c r="G151" s="8" t="s">
        <v>496</v>
      </c>
      <c r="H151" s="8" t="s">
        <v>2682</v>
      </c>
      <c r="I151" s="14">
        <v>8</v>
      </c>
      <c r="J151" s="8" t="s">
        <v>2724</v>
      </c>
      <c r="K151" s="8" t="s">
        <v>2682</v>
      </c>
      <c r="L151" s="8" t="s">
        <v>2730</v>
      </c>
      <c r="M151" s="8" t="s">
        <v>2731</v>
      </c>
      <c r="N151" s="8" t="s">
        <v>2732</v>
      </c>
      <c r="O151" s="8" t="s">
        <v>2733</v>
      </c>
    </row>
    <row r="152" spans="1:15" x14ac:dyDescent="0.25">
      <c r="A152" s="5">
        <v>151</v>
      </c>
      <c r="B152" s="10" t="s">
        <v>585</v>
      </c>
      <c r="C152" s="6" t="s">
        <v>2334</v>
      </c>
      <c r="D152" s="88" t="n">
        <f t="shared" si="6"/>
        <v>1.0</v>
      </c>
      <c r="E152" s="88" t="n">
        <f t="shared" si="7"/>
        <v>1.0</v>
      </c>
      <c r="F152" s="88" t="n">
        <f t="shared" si="8"/>
        <v>0.0</v>
      </c>
      <c r="G152" s="8" t="s">
        <v>496</v>
      </c>
      <c r="H152" s="8" t="s">
        <v>2682</v>
      </c>
      <c r="I152" s="14">
        <v>8</v>
      </c>
      <c r="J152" s="8" t="s">
        <v>2724</v>
      </c>
      <c r="K152" s="8" t="s">
        <v>2682</v>
      </c>
      <c r="L152" s="8" t="s">
        <v>2730</v>
      </c>
      <c r="M152" s="8" t="s">
        <v>2731</v>
      </c>
      <c r="N152" s="8" t="s">
        <v>2732</v>
      </c>
      <c r="O152" s="8" t="s">
        <v>2733</v>
      </c>
    </row>
    <row r="153" spans="1:15" x14ac:dyDescent="0.25">
      <c r="A153" s="5">
        <v>152</v>
      </c>
      <c r="B153" s="10" t="s">
        <v>586</v>
      </c>
      <c r="C153" s="6" t="s">
        <v>2335</v>
      </c>
      <c r="D153" s="88" t="n">
        <f t="shared" si="6"/>
        <v>1.0</v>
      </c>
      <c r="E153" s="88" t="n">
        <f t="shared" si="7"/>
        <v>1.0</v>
      </c>
      <c r="F153" s="88" t="n">
        <f t="shared" si="8"/>
        <v>0.0</v>
      </c>
      <c r="G153" s="8" t="s">
        <v>496</v>
      </c>
      <c r="H153" s="8" t="s">
        <v>2682</v>
      </c>
      <c r="I153" s="14">
        <v>8</v>
      </c>
      <c r="J153" s="8" t="s">
        <v>2724</v>
      </c>
      <c r="K153" s="8" t="s">
        <v>2682</v>
      </c>
      <c r="L153" s="8" t="s">
        <v>2730</v>
      </c>
      <c r="M153" s="8" t="s">
        <v>2731</v>
      </c>
      <c r="N153" s="8" t="s">
        <v>2732</v>
      </c>
      <c r="O153" s="8" t="s">
        <v>2733</v>
      </c>
    </row>
    <row r="154" spans="1:15" x14ac:dyDescent="0.25">
      <c r="A154" s="5">
        <v>153</v>
      </c>
      <c r="B154" s="10" t="s">
        <v>587</v>
      </c>
      <c r="C154" s="6" t="s">
        <v>588</v>
      </c>
      <c r="D154" s="88" t="n">
        <f t="shared" si="6"/>
        <v>1.0</v>
      </c>
      <c r="E154" s="88" t="n">
        <f t="shared" si="7"/>
        <v>1.0</v>
      </c>
      <c r="F154" s="88" t="n">
        <f t="shared" si="8"/>
        <v>0.0</v>
      </c>
      <c r="G154" s="8" t="s">
        <v>496</v>
      </c>
      <c r="H154" s="8" t="s">
        <v>2682</v>
      </c>
      <c r="I154" s="14">
        <v>8</v>
      </c>
      <c r="J154" s="8" t="s">
        <v>2724</v>
      </c>
      <c r="K154" s="8" t="s">
        <v>2682</v>
      </c>
      <c r="L154" s="8" t="s">
        <v>2730</v>
      </c>
      <c r="M154" s="8" t="s">
        <v>2731</v>
      </c>
      <c r="N154" s="8" t="s">
        <v>2732</v>
      </c>
      <c r="O154" s="8" t="s">
        <v>2733</v>
      </c>
    </row>
    <row r="155" spans="1:15" x14ac:dyDescent="0.25">
      <c r="A155" s="5">
        <v>154</v>
      </c>
      <c r="B155" s="10" t="s">
        <v>589</v>
      </c>
      <c r="C155" s="6" t="s">
        <v>590</v>
      </c>
      <c r="D155" s="88" t="n">
        <f t="shared" si="6"/>
        <v>1.0</v>
      </c>
      <c r="E155" s="88" t="n">
        <f t="shared" si="7"/>
        <v>1.0</v>
      </c>
      <c r="F155" s="88" t="n">
        <f t="shared" si="8"/>
        <v>0.0</v>
      </c>
      <c r="G155" s="8" t="s">
        <v>496</v>
      </c>
      <c r="H155" s="8" t="s">
        <v>2682</v>
      </c>
      <c r="I155" s="14">
        <v>8</v>
      </c>
      <c r="J155" s="8" t="s">
        <v>2724</v>
      </c>
      <c r="K155" s="8" t="s">
        <v>2682</v>
      </c>
      <c r="L155" s="8" t="s">
        <v>2730</v>
      </c>
      <c r="M155" s="8" t="s">
        <v>2731</v>
      </c>
      <c r="N155" s="8" t="s">
        <v>2732</v>
      </c>
      <c r="O155" s="8" t="s">
        <v>2733</v>
      </c>
    </row>
    <row r="156" spans="1:15" x14ac:dyDescent="0.25">
      <c r="A156" s="5">
        <v>155</v>
      </c>
      <c r="B156" s="10" t="s">
        <v>591</v>
      </c>
      <c r="C156" s="6" t="s">
        <v>2336</v>
      </c>
      <c r="D156" s="88" t="n">
        <f t="shared" si="6"/>
        <v>1.0</v>
      </c>
      <c r="E156" s="88" t="n">
        <f t="shared" si="7"/>
        <v>1.0</v>
      </c>
      <c r="F156" s="88" t="n">
        <f t="shared" si="8"/>
        <v>0.0</v>
      </c>
      <c r="G156" s="8" t="s">
        <v>496</v>
      </c>
      <c r="H156" s="8" t="s">
        <v>2682</v>
      </c>
      <c r="I156" s="14">
        <v>8</v>
      </c>
      <c r="J156" s="8" t="s">
        <v>2724</v>
      </c>
      <c r="K156" s="8" t="s">
        <v>2682</v>
      </c>
      <c r="L156" s="8" t="s">
        <v>2730</v>
      </c>
      <c r="M156" s="8" t="s">
        <v>2731</v>
      </c>
      <c r="N156" s="8" t="s">
        <v>2732</v>
      </c>
      <c r="O156" s="8" t="s">
        <v>2733</v>
      </c>
    </row>
    <row r="157" spans="1:15" x14ac:dyDescent="0.25">
      <c r="A157" s="5">
        <v>156</v>
      </c>
      <c r="B157" s="10" t="s">
        <v>592</v>
      </c>
      <c r="C157" s="6" t="s">
        <v>102</v>
      </c>
      <c r="D157" s="88" t="n">
        <f t="shared" si="6"/>
        <v>1.0</v>
      </c>
      <c r="E157" s="88" t="n">
        <f t="shared" si="7"/>
        <v>1.0</v>
      </c>
      <c r="F157" s="88" t="n">
        <f t="shared" si="8"/>
        <v>0.0</v>
      </c>
      <c r="G157" s="8" t="s">
        <v>496</v>
      </c>
      <c r="H157" s="8" t="s">
        <v>2682</v>
      </c>
      <c r="I157" s="14">
        <v>5</v>
      </c>
      <c r="J157" s="8" t="s">
        <v>2724</v>
      </c>
      <c r="K157" s="8" t="s">
        <v>2682</v>
      </c>
      <c r="L157" s="8" t="s">
        <v>2730</v>
      </c>
      <c r="M157" s="8" t="s">
        <v>2731</v>
      </c>
      <c r="N157" s="8" t="s">
        <v>2734</v>
      </c>
      <c r="O157" s="8" t="s">
        <v>2735</v>
      </c>
    </row>
    <row r="158" spans="1:15" x14ac:dyDescent="0.25">
      <c r="A158" s="5">
        <v>157</v>
      </c>
      <c r="B158" s="10" t="s">
        <v>594</v>
      </c>
      <c r="C158" s="6" t="s">
        <v>593</v>
      </c>
      <c r="D158" s="88" t="n">
        <f t="shared" si="6"/>
        <v>1.0</v>
      </c>
      <c r="E158" s="88" t="n">
        <f t="shared" si="7"/>
        <v>1.0</v>
      </c>
      <c r="F158" s="88" t="n">
        <f t="shared" si="8"/>
        <v>0.0</v>
      </c>
      <c r="G158" s="8" t="s">
        <v>496</v>
      </c>
      <c r="H158" s="8" t="s">
        <v>2682</v>
      </c>
      <c r="I158" s="14">
        <v>5</v>
      </c>
      <c r="J158" s="8" t="s">
        <v>2724</v>
      </c>
      <c r="K158" s="8" t="s">
        <v>2682</v>
      </c>
      <c r="L158" s="8" t="s">
        <v>2730</v>
      </c>
      <c r="M158" s="8" t="s">
        <v>2731</v>
      </c>
      <c r="N158" s="8" t="s">
        <v>2734</v>
      </c>
      <c r="O158" s="8" t="s">
        <v>2735</v>
      </c>
    </row>
    <row r="159" spans="1:15" x14ac:dyDescent="0.25">
      <c r="A159" s="5">
        <v>158</v>
      </c>
      <c r="B159" s="10" t="s">
        <v>595</v>
      </c>
      <c r="C159" s="6" t="s">
        <v>2043</v>
      </c>
      <c r="D159" s="88" t="n">
        <f t="shared" si="6"/>
        <v>1.0</v>
      </c>
      <c r="E159" s="88" t="n">
        <f t="shared" si="7"/>
        <v>1.0</v>
      </c>
      <c r="F159" s="88" t="n">
        <f t="shared" si="8"/>
        <v>0.0</v>
      </c>
      <c r="G159" s="8" t="s">
        <v>496</v>
      </c>
      <c r="H159" s="8" t="s">
        <v>2682</v>
      </c>
      <c r="I159" s="14">
        <v>5</v>
      </c>
      <c r="J159" s="8" t="s">
        <v>2724</v>
      </c>
      <c r="K159" s="8" t="s">
        <v>2682</v>
      </c>
      <c r="L159" s="8" t="s">
        <v>2730</v>
      </c>
      <c r="M159" s="8" t="s">
        <v>2731</v>
      </c>
      <c r="N159" s="8" t="s">
        <v>2734</v>
      </c>
      <c r="O159" s="8" t="s">
        <v>2735</v>
      </c>
    </row>
    <row r="160" spans="1:15" x14ac:dyDescent="0.25">
      <c r="A160" s="5">
        <v>159</v>
      </c>
      <c r="B160" s="10" t="s">
        <v>597</v>
      </c>
      <c r="C160" s="6" t="s">
        <v>596</v>
      </c>
      <c r="D160" s="88" t="n">
        <f t="shared" si="6"/>
        <v>1.0</v>
      </c>
      <c r="E160" s="88" t="n">
        <f t="shared" si="7"/>
        <v>1.0</v>
      </c>
      <c r="F160" s="88" t="n">
        <f t="shared" si="8"/>
        <v>0.0</v>
      </c>
      <c r="G160" s="8" t="s">
        <v>496</v>
      </c>
      <c r="H160" s="8" t="s">
        <v>2682</v>
      </c>
      <c r="I160" s="14">
        <v>5</v>
      </c>
      <c r="J160" s="8" t="s">
        <v>2724</v>
      </c>
      <c r="K160" s="8" t="s">
        <v>2682</v>
      </c>
      <c r="L160" s="8" t="s">
        <v>2730</v>
      </c>
      <c r="M160" s="8" t="s">
        <v>2731</v>
      </c>
      <c r="N160" s="8" t="s">
        <v>2734</v>
      </c>
      <c r="O160" s="8" t="s">
        <v>2735</v>
      </c>
    </row>
    <row r="161" spans="1:15" x14ac:dyDescent="0.25">
      <c r="A161" s="5">
        <v>160</v>
      </c>
      <c r="B161" s="10" t="s">
        <v>598</v>
      </c>
      <c r="C161" s="6" t="s">
        <v>599</v>
      </c>
      <c r="D161" s="88" t="n">
        <f t="shared" si="6"/>
        <v>1.0</v>
      </c>
      <c r="E161" s="88" t="n">
        <f t="shared" si="7"/>
        <v>1.0</v>
      </c>
      <c r="F161" s="88" t="n">
        <f t="shared" si="8"/>
        <v>0.0</v>
      </c>
      <c r="G161" s="8" t="s">
        <v>496</v>
      </c>
      <c r="H161" s="8" t="s">
        <v>2682</v>
      </c>
      <c r="I161" s="14">
        <v>5</v>
      </c>
      <c r="J161" s="8" t="s">
        <v>2724</v>
      </c>
      <c r="K161" s="8" t="s">
        <v>2682</v>
      </c>
      <c r="L161" s="8" t="s">
        <v>2730</v>
      </c>
      <c r="M161" s="8" t="s">
        <v>2731</v>
      </c>
      <c r="N161" s="8" t="s">
        <v>2734</v>
      </c>
      <c r="O161" s="8" t="s">
        <v>2735</v>
      </c>
    </row>
    <row r="162" spans="1:15" x14ac:dyDescent="0.25">
      <c r="A162" s="5">
        <v>161</v>
      </c>
      <c r="B162" s="10" t="s">
        <v>600</v>
      </c>
      <c r="C162" s="6" t="s">
        <v>2337</v>
      </c>
      <c r="D162" s="88" t="n">
        <f t="shared" si="6"/>
        <v>1.0</v>
      </c>
      <c r="E162" s="88" t="n">
        <f t="shared" si="7"/>
        <v>1.0</v>
      </c>
      <c r="F162" s="88" t="n">
        <f t="shared" si="8"/>
        <v>0.0</v>
      </c>
      <c r="G162" s="8" t="s">
        <v>496</v>
      </c>
      <c r="H162" s="8" t="s">
        <v>2682</v>
      </c>
      <c r="I162" s="14">
        <v>5</v>
      </c>
      <c r="J162" s="8" t="s">
        <v>2724</v>
      </c>
      <c r="K162" s="8" t="s">
        <v>2682</v>
      </c>
      <c r="L162" s="8" t="s">
        <v>2730</v>
      </c>
      <c r="M162" s="8" t="s">
        <v>2731</v>
      </c>
      <c r="N162" s="8" t="s">
        <v>2734</v>
      </c>
      <c r="O162" s="8" t="s">
        <v>2735</v>
      </c>
    </row>
    <row r="163" spans="1:15" x14ac:dyDescent="0.25">
      <c r="A163" s="5">
        <v>162</v>
      </c>
      <c r="B163" s="10" t="s">
        <v>602</v>
      </c>
      <c r="C163" s="6" t="s">
        <v>601</v>
      </c>
      <c r="D163" s="88" t="n">
        <f t="shared" si="6"/>
        <v>1.0</v>
      </c>
      <c r="E163" s="88" t="n">
        <f t="shared" si="7"/>
        <v>1.0</v>
      </c>
      <c r="F163" s="88" t="n">
        <f t="shared" si="8"/>
        <v>0.0</v>
      </c>
      <c r="G163" s="8" t="s">
        <v>496</v>
      </c>
      <c r="H163" s="8" t="s">
        <v>2682</v>
      </c>
      <c r="I163" s="14">
        <v>5</v>
      </c>
      <c r="J163" s="8" t="s">
        <v>2724</v>
      </c>
      <c r="K163" s="8" t="s">
        <v>2682</v>
      </c>
      <c r="L163" s="8" t="s">
        <v>2730</v>
      </c>
      <c r="M163" s="8" t="s">
        <v>2731</v>
      </c>
      <c r="N163" s="8" t="s">
        <v>2734</v>
      </c>
      <c r="O163" s="8" t="s">
        <v>2735</v>
      </c>
    </row>
    <row r="164" spans="1:15" x14ac:dyDescent="0.25">
      <c r="A164" s="5">
        <v>163</v>
      </c>
      <c r="B164" s="10" t="s">
        <v>603</v>
      </c>
      <c r="C164" s="6" t="s">
        <v>2338</v>
      </c>
      <c r="D164" s="88" t="n">
        <f t="shared" si="6"/>
        <v>1.0</v>
      </c>
      <c r="E164" s="88" t="n">
        <f t="shared" si="7"/>
        <v>1.0</v>
      </c>
      <c r="F164" s="88" t="n">
        <f t="shared" si="8"/>
        <v>0.0</v>
      </c>
      <c r="G164" s="8" t="s">
        <v>496</v>
      </c>
      <c r="H164" s="8" t="s">
        <v>2682</v>
      </c>
      <c r="I164" s="14">
        <v>5</v>
      </c>
      <c r="J164" s="8" t="s">
        <v>2724</v>
      </c>
      <c r="K164" s="8" t="s">
        <v>2682</v>
      </c>
      <c r="L164" s="8" t="s">
        <v>2730</v>
      </c>
      <c r="M164" s="8" t="s">
        <v>2731</v>
      </c>
      <c r="N164" s="8" t="s">
        <v>2734</v>
      </c>
      <c r="O164" s="8" t="s">
        <v>2735</v>
      </c>
    </row>
    <row r="165" spans="1:15" x14ac:dyDescent="0.25">
      <c r="A165" s="5">
        <v>164</v>
      </c>
      <c r="B165" s="10" t="s">
        <v>604</v>
      </c>
      <c r="C165" s="6" t="s">
        <v>2339</v>
      </c>
      <c r="D165" s="88" t="n">
        <f t="shared" si="6"/>
        <v>1.0</v>
      </c>
      <c r="E165" s="88" t="n">
        <f t="shared" si="7"/>
        <v>1.0</v>
      </c>
      <c r="F165" s="88" t="n">
        <f t="shared" si="8"/>
        <v>0.0</v>
      </c>
      <c r="G165" s="8" t="s">
        <v>496</v>
      </c>
      <c r="H165" s="8" t="s">
        <v>2682</v>
      </c>
      <c r="I165" s="14">
        <v>5</v>
      </c>
      <c r="J165" s="8" t="s">
        <v>2724</v>
      </c>
      <c r="K165" s="8" t="s">
        <v>2682</v>
      </c>
      <c r="L165" s="8" t="s">
        <v>2730</v>
      </c>
      <c r="M165" s="8" t="s">
        <v>2731</v>
      </c>
      <c r="N165" s="8" t="s">
        <v>2734</v>
      </c>
      <c r="O165" s="8" t="s">
        <v>2735</v>
      </c>
    </row>
    <row r="166" spans="1:15" x14ac:dyDescent="0.25">
      <c r="A166" s="5">
        <v>165</v>
      </c>
      <c r="B166" s="10" t="s">
        <v>605</v>
      </c>
      <c r="C166" s="6" t="s">
        <v>606</v>
      </c>
      <c r="D166" s="88" t="n">
        <f t="shared" si="6"/>
        <v>1.0</v>
      </c>
      <c r="E166" s="88" t="n">
        <f t="shared" si="7"/>
        <v>1.0</v>
      </c>
      <c r="F166" s="88" t="n">
        <f t="shared" si="8"/>
        <v>0.0</v>
      </c>
      <c r="G166" s="8" t="s">
        <v>496</v>
      </c>
      <c r="H166" s="8" t="s">
        <v>2682</v>
      </c>
      <c r="I166" s="14">
        <v>8</v>
      </c>
      <c r="J166" s="8" t="s">
        <v>2724</v>
      </c>
      <c r="K166" s="8" t="s">
        <v>2682</v>
      </c>
      <c r="L166" s="8" t="s">
        <v>2730</v>
      </c>
      <c r="M166" s="8" t="s">
        <v>2731</v>
      </c>
      <c r="N166" s="8" t="s">
        <v>2734</v>
      </c>
      <c r="O166" s="8" t="s">
        <v>2735</v>
      </c>
    </row>
    <row r="167" spans="1:15" x14ac:dyDescent="0.25">
      <c r="A167" s="5">
        <v>166</v>
      </c>
      <c r="B167" s="10" t="s">
        <v>607</v>
      </c>
      <c r="C167" s="6" t="s">
        <v>608</v>
      </c>
      <c r="D167" s="88" t="n">
        <f t="shared" si="6"/>
        <v>1.0</v>
      </c>
      <c r="E167" s="88" t="n">
        <f t="shared" si="7"/>
        <v>1.0</v>
      </c>
      <c r="F167" s="88" t="n">
        <f t="shared" si="8"/>
        <v>0.0</v>
      </c>
      <c r="G167" s="8" t="s">
        <v>496</v>
      </c>
      <c r="H167" s="8" t="s">
        <v>2682</v>
      </c>
      <c r="I167" s="14">
        <v>8</v>
      </c>
      <c r="J167" s="8" t="s">
        <v>2724</v>
      </c>
      <c r="K167" s="8" t="s">
        <v>2682</v>
      </c>
      <c r="L167" s="8" t="s">
        <v>2730</v>
      </c>
      <c r="M167" s="8" t="s">
        <v>2731</v>
      </c>
      <c r="N167" s="8" t="s">
        <v>2734</v>
      </c>
      <c r="O167" s="8" t="s">
        <v>2735</v>
      </c>
    </row>
    <row r="168" spans="1:15" x14ac:dyDescent="0.25">
      <c r="A168" s="5">
        <v>167</v>
      </c>
      <c r="B168" s="10" t="s">
        <v>609</v>
      </c>
      <c r="C168" s="6" t="s">
        <v>2340</v>
      </c>
      <c r="D168" s="88" t="n">
        <f t="shared" si="6"/>
        <v>1.0</v>
      </c>
      <c r="E168" s="88" t="n">
        <f t="shared" si="7"/>
        <v>1.0</v>
      </c>
      <c r="F168" s="88" t="n">
        <f t="shared" si="8"/>
        <v>0.0</v>
      </c>
      <c r="G168" s="8" t="s">
        <v>496</v>
      </c>
      <c r="H168" s="8" t="s">
        <v>2682</v>
      </c>
      <c r="I168" s="14">
        <v>8</v>
      </c>
      <c r="J168" s="8" t="s">
        <v>2724</v>
      </c>
      <c r="K168" s="8" t="s">
        <v>2682</v>
      </c>
      <c r="L168" s="8" t="s">
        <v>2730</v>
      </c>
      <c r="M168" s="8" t="s">
        <v>2731</v>
      </c>
      <c r="N168" s="8" t="s">
        <v>2734</v>
      </c>
      <c r="O168" s="8" t="s">
        <v>2735</v>
      </c>
    </row>
    <row r="169" spans="1:15" x14ac:dyDescent="0.25">
      <c r="A169" s="5">
        <v>168</v>
      </c>
      <c r="B169" s="10" t="s">
        <v>610</v>
      </c>
      <c r="C169" s="6" t="s">
        <v>2341</v>
      </c>
      <c r="D169" s="88" t="n">
        <f t="shared" si="6"/>
        <v>1.0</v>
      </c>
      <c r="E169" s="88" t="n">
        <f t="shared" si="7"/>
        <v>1.0</v>
      </c>
      <c r="F169" s="88" t="n">
        <f t="shared" si="8"/>
        <v>0.0</v>
      </c>
      <c r="G169" s="8" t="s">
        <v>496</v>
      </c>
      <c r="H169" s="8" t="s">
        <v>2682</v>
      </c>
      <c r="I169" s="14">
        <v>8</v>
      </c>
      <c r="J169" s="8" t="s">
        <v>2724</v>
      </c>
      <c r="K169" s="8" t="s">
        <v>2682</v>
      </c>
      <c r="L169" s="8" t="s">
        <v>2730</v>
      </c>
      <c r="M169" s="8" t="s">
        <v>2731</v>
      </c>
      <c r="N169" s="8" t="s">
        <v>2734</v>
      </c>
      <c r="O169" s="8" t="s">
        <v>2735</v>
      </c>
    </row>
    <row r="170" spans="1:15" x14ac:dyDescent="0.25">
      <c r="A170" s="5">
        <v>169</v>
      </c>
      <c r="B170" s="10" t="s">
        <v>611</v>
      </c>
      <c r="C170" s="6" t="s">
        <v>612</v>
      </c>
      <c r="D170" s="88" t="n">
        <f t="shared" si="6"/>
        <v>1.0</v>
      </c>
      <c r="E170" s="88" t="n">
        <f t="shared" si="7"/>
        <v>1.0</v>
      </c>
      <c r="F170" s="88" t="n">
        <f t="shared" si="8"/>
        <v>0.0</v>
      </c>
      <c r="G170" s="8" t="s">
        <v>496</v>
      </c>
      <c r="H170" s="8" t="s">
        <v>2682</v>
      </c>
      <c r="I170" s="14">
        <v>8</v>
      </c>
      <c r="J170" s="8" t="s">
        <v>2724</v>
      </c>
      <c r="K170" s="8" t="s">
        <v>2682</v>
      </c>
      <c r="L170" s="8" t="s">
        <v>2730</v>
      </c>
      <c r="M170" s="8" t="s">
        <v>2731</v>
      </c>
      <c r="N170" s="8" t="s">
        <v>2734</v>
      </c>
      <c r="O170" s="8" t="s">
        <v>2735</v>
      </c>
    </row>
    <row r="171" spans="1:15" x14ac:dyDescent="0.25">
      <c r="A171" s="5">
        <v>170</v>
      </c>
      <c r="B171" s="10" t="s">
        <v>613</v>
      </c>
      <c r="C171" s="6" t="s">
        <v>121</v>
      </c>
      <c r="D171" s="88" t="n">
        <f t="shared" si="6"/>
        <v>1.0</v>
      </c>
      <c r="E171" s="88" t="n">
        <f t="shared" si="7"/>
        <v>1.0</v>
      </c>
      <c r="F171" s="88" t="n">
        <f t="shared" si="8"/>
        <v>0.0</v>
      </c>
      <c r="G171" s="8" t="s">
        <v>496</v>
      </c>
      <c r="H171" s="8" t="s">
        <v>2682</v>
      </c>
      <c r="I171" s="14">
        <v>8</v>
      </c>
      <c r="J171" s="8" t="s">
        <v>2724</v>
      </c>
      <c r="K171" s="8" t="s">
        <v>2682</v>
      </c>
      <c r="L171" s="8" t="s">
        <v>2730</v>
      </c>
      <c r="M171" s="8" t="s">
        <v>2731</v>
      </c>
      <c r="N171" s="8" t="s">
        <v>2734</v>
      </c>
      <c r="O171" s="8" t="s">
        <v>2735</v>
      </c>
    </row>
    <row r="172" spans="1:15" x14ac:dyDescent="0.25">
      <c r="A172" s="5">
        <v>171</v>
      </c>
      <c r="B172" s="10" t="s">
        <v>614</v>
      </c>
      <c r="C172" s="6" t="s">
        <v>2342</v>
      </c>
      <c r="D172" s="88" t="n">
        <f t="shared" si="6"/>
        <v>1.0</v>
      </c>
      <c r="E172" s="88" t="n">
        <f t="shared" si="7"/>
        <v>1.0</v>
      </c>
      <c r="F172" s="88" t="n">
        <f t="shared" si="8"/>
        <v>0.0</v>
      </c>
      <c r="G172" s="8" t="s">
        <v>496</v>
      </c>
      <c r="H172" s="8" t="s">
        <v>2682</v>
      </c>
      <c r="I172" s="14">
        <v>15</v>
      </c>
      <c r="J172" s="8" t="s">
        <v>2724</v>
      </c>
      <c r="K172" s="8" t="s">
        <v>2682</v>
      </c>
      <c r="L172" s="8" t="s">
        <v>2736</v>
      </c>
      <c r="M172" s="8" t="s">
        <v>2737</v>
      </c>
      <c r="N172" s="8" t="s">
        <v>2738</v>
      </c>
      <c r="O172" s="8" t="s">
        <v>2739</v>
      </c>
    </row>
    <row r="173" spans="1:15" x14ac:dyDescent="0.25">
      <c r="A173" s="5">
        <v>172</v>
      </c>
      <c r="B173" s="10" t="s">
        <v>615</v>
      </c>
      <c r="C173" s="6" t="s">
        <v>616</v>
      </c>
      <c r="D173" s="88" t="n">
        <f t="shared" si="6"/>
        <v>1.0</v>
      </c>
      <c r="E173" s="88" t="n">
        <f t="shared" si="7"/>
        <v>1.0</v>
      </c>
      <c r="F173" s="88" t="n">
        <f t="shared" si="8"/>
        <v>0.0</v>
      </c>
      <c r="G173" s="8" t="s">
        <v>496</v>
      </c>
      <c r="H173" s="8" t="s">
        <v>2682</v>
      </c>
      <c r="I173" s="14">
        <v>15</v>
      </c>
      <c r="J173" s="8" t="s">
        <v>2724</v>
      </c>
      <c r="K173" s="8" t="s">
        <v>2682</v>
      </c>
      <c r="L173" s="8" t="s">
        <v>2736</v>
      </c>
      <c r="M173" s="8" t="s">
        <v>2737</v>
      </c>
      <c r="N173" s="8" t="s">
        <v>2738</v>
      </c>
      <c r="O173" s="8" t="s">
        <v>2739</v>
      </c>
    </row>
    <row r="174" spans="1:15" x14ac:dyDescent="0.25">
      <c r="A174" s="5">
        <v>173</v>
      </c>
      <c r="B174" s="10" t="s">
        <v>617</v>
      </c>
      <c r="C174" s="6" t="s">
        <v>618</v>
      </c>
      <c r="D174" s="88" t="n">
        <f t="shared" si="6"/>
        <v>1.0</v>
      </c>
      <c r="E174" s="88" t="n">
        <f t="shared" si="7"/>
        <v>1.0</v>
      </c>
      <c r="F174" s="88" t="n">
        <f t="shared" si="8"/>
        <v>0.0</v>
      </c>
      <c r="G174" s="8" t="s">
        <v>496</v>
      </c>
      <c r="H174" s="8" t="s">
        <v>2682</v>
      </c>
      <c r="I174" s="14">
        <v>15</v>
      </c>
      <c r="J174" s="8" t="s">
        <v>2724</v>
      </c>
      <c r="K174" s="8" t="s">
        <v>2682</v>
      </c>
      <c r="L174" s="8" t="s">
        <v>2736</v>
      </c>
      <c r="M174" s="8" t="s">
        <v>2737</v>
      </c>
      <c r="N174" s="8" t="s">
        <v>2738</v>
      </c>
      <c r="O174" s="8" t="s">
        <v>2739</v>
      </c>
    </row>
    <row r="175" spans="1:15" x14ac:dyDescent="0.25">
      <c r="A175" s="5">
        <v>174</v>
      </c>
      <c r="B175" s="10" t="s">
        <v>619</v>
      </c>
      <c r="C175" s="6" t="s">
        <v>2343</v>
      </c>
      <c r="D175" s="88" t="n">
        <f t="shared" si="6"/>
        <v>1.0</v>
      </c>
      <c r="E175" s="88" t="n">
        <f t="shared" si="7"/>
        <v>1.0</v>
      </c>
      <c r="F175" s="88" t="n">
        <f t="shared" si="8"/>
        <v>0.0</v>
      </c>
      <c r="G175" s="8" t="s">
        <v>496</v>
      </c>
      <c r="H175" s="8" t="s">
        <v>2682</v>
      </c>
      <c r="I175" s="14">
        <v>15</v>
      </c>
      <c r="J175" s="8" t="s">
        <v>2724</v>
      </c>
      <c r="K175" s="8" t="s">
        <v>2682</v>
      </c>
      <c r="L175" s="8" t="s">
        <v>2736</v>
      </c>
      <c r="M175" s="8" t="s">
        <v>2737</v>
      </c>
      <c r="N175" s="8" t="s">
        <v>2738</v>
      </c>
      <c r="O175" s="8" t="s">
        <v>2739</v>
      </c>
    </row>
    <row r="176" spans="1:15" x14ac:dyDescent="0.25">
      <c r="A176" s="5">
        <v>175</v>
      </c>
      <c r="B176" s="10" t="s">
        <v>621</v>
      </c>
      <c r="C176" s="6" t="s">
        <v>620</v>
      </c>
      <c r="D176" s="88" t="n">
        <f t="shared" si="6"/>
        <v>1.0</v>
      </c>
      <c r="E176" s="88" t="n">
        <f t="shared" si="7"/>
        <v>1.0</v>
      </c>
      <c r="F176" s="88" t="n">
        <f t="shared" si="8"/>
        <v>0.0</v>
      </c>
      <c r="G176" s="8" t="s">
        <v>496</v>
      </c>
      <c r="H176" s="8" t="s">
        <v>2682</v>
      </c>
      <c r="I176" s="14">
        <v>15</v>
      </c>
      <c r="J176" s="8" t="s">
        <v>2724</v>
      </c>
      <c r="K176" s="8" t="s">
        <v>2682</v>
      </c>
      <c r="L176" s="8" t="s">
        <v>2736</v>
      </c>
      <c r="M176" s="8" t="s">
        <v>2737</v>
      </c>
      <c r="N176" s="8" t="s">
        <v>2738</v>
      </c>
      <c r="O176" s="8" t="s">
        <v>2739</v>
      </c>
    </row>
    <row r="177" spans="1:15" x14ac:dyDescent="0.25">
      <c r="A177" s="5">
        <v>176</v>
      </c>
      <c r="B177" s="10" t="s">
        <v>622</v>
      </c>
      <c r="C177" s="6" t="s">
        <v>2344</v>
      </c>
      <c r="D177" s="88" t="n">
        <f t="shared" si="6"/>
        <v>1.0</v>
      </c>
      <c r="E177" s="88" t="n">
        <f t="shared" si="7"/>
        <v>1.0</v>
      </c>
      <c r="F177" s="88" t="n">
        <f t="shared" si="8"/>
        <v>0.0</v>
      </c>
      <c r="G177" s="8" t="s">
        <v>496</v>
      </c>
      <c r="H177" s="8" t="s">
        <v>2682</v>
      </c>
      <c r="I177" s="14">
        <v>15</v>
      </c>
      <c r="J177" s="8" t="s">
        <v>2724</v>
      </c>
      <c r="K177" s="8" t="s">
        <v>2682</v>
      </c>
      <c r="L177" s="8" t="s">
        <v>2736</v>
      </c>
      <c r="M177" s="8" t="s">
        <v>2737</v>
      </c>
      <c r="N177" s="8" t="s">
        <v>2738</v>
      </c>
      <c r="O177" s="8" t="s">
        <v>2739</v>
      </c>
    </row>
    <row r="178" spans="1:15" x14ac:dyDescent="0.25">
      <c r="A178" s="5">
        <v>177</v>
      </c>
      <c r="B178" s="10" t="s">
        <v>623</v>
      </c>
      <c r="C178" s="6" t="s">
        <v>624</v>
      </c>
      <c r="D178" s="88" t="n">
        <f t="shared" si="6"/>
        <v>1.0</v>
      </c>
      <c r="E178" s="88" t="n">
        <f t="shared" si="7"/>
        <v>1.0</v>
      </c>
      <c r="F178" s="88" t="n">
        <f t="shared" si="8"/>
        <v>0.0</v>
      </c>
      <c r="G178" s="8" t="s">
        <v>496</v>
      </c>
      <c r="H178" s="8" t="s">
        <v>2682</v>
      </c>
      <c r="I178" s="14">
        <v>15</v>
      </c>
      <c r="J178" s="8" t="s">
        <v>2724</v>
      </c>
      <c r="K178" s="8" t="s">
        <v>2682</v>
      </c>
      <c r="L178" s="8" t="s">
        <v>2736</v>
      </c>
      <c r="M178" s="8" t="s">
        <v>2737</v>
      </c>
      <c r="N178" s="8" t="s">
        <v>2738</v>
      </c>
      <c r="O178" s="8" t="s">
        <v>2739</v>
      </c>
    </row>
    <row r="179" spans="1:15" x14ac:dyDescent="0.25">
      <c r="A179" s="5">
        <v>178</v>
      </c>
      <c r="B179" s="10" t="s">
        <v>625</v>
      </c>
      <c r="C179" s="6" t="s">
        <v>2345</v>
      </c>
      <c r="D179" s="88" t="n">
        <f t="shared" si="6"/>
        <v>1.0</v>
      </c>
      <c r="E179" s="88" t="n">
        <f t="shared" si="7"/>
        <v>1.0</v>
      </c>
      <c r="F179" s="88" t="n">
        <f t="shared" si="8"/>
        <v>0.0</v>
      </c>
      <c r="G179" s="8" t="s">
        <v>496</v>
      </c>
      <c r="H179" s="8" t="s">
        <v>2682</v>
      </c>
      <c r="I179" s="14">
        <v>15</v>
      </c>
      <c r="J179" s="8" t="s">
        <v>2724</v>
      </c>
      <c r="K179" s="8" t="s">
        <v>2682</v>
      </c>
      <c r="L179" s="8" t="s">
        <v>2736</v>
      </c>
      <c r="M179" s="8" t="s">
        <v>2737</v>
      </c>
      <c r="N179" s="8" t="s">
        <v>2738</v>
      </c>
      <c r="O179" s="8" t="s">
        <v>2739</v>
      </c>
    </row>
    <row r="180" spans="1:15" x14ac:dyDescent="0.25">
      <c r="A180" s="5">
        <v>179</v>
      </c>
      <c r="B180" s="10" t="s">
        <v>626</v>
      </c>
      <c r="C180" s="6" t="s">
        <v>187</v>
      </c>
      <c r="D180" s="88" t="n">
        <f t="shared" si="6"/>
        <v>1.0</v>
      </c>
      <c r="E180" s="88" t="n">
        <f t="shared" si="7"/>
        <v>1.0</v>
      </c>
      <c r="F180" s="88" t="n">
        <f t="shared" si="8"/>
        <v>0.0</v>
      </c>
      <c r="G180" s="8" t="s">
        <v>496</v>
      </c>
      <c r="H180" s="8" t="s">
        <v>2682</v>
      </c>
      <c r="I180" s="14">
        <v>15</v>
      </c>
      <c r="J180" s="8" t="s">
        <v>2724</v>
      </c>
      <c r="K180" s="8" t="s">
        <v>2682</v>
      </c>
      <c r="L180" s="8" t="s">
        <v>2736</v>
      </c>
      <c r="M180" s="8" t="s">
        <v>2737</v>
      </c>
      <c r="N180" s="8" t="s">
        <v>2738</v>
      </c>
      <c r="O180" s="8" t="s">
        <v>2739</v>
      </c>
    </row>
    <row r="181" spans="1:15" x14ac:dyDescent="0.25">
      <c r="A181" s="5">
        <v>180</v>
      </c>
      <c r="B181" s="10" t="s">
        <v>627</v>
      </c>
      <c r="C181" s="6" t="s">
        <v>628</v>
      </c>
      <c r="D181" s="88" t="n">
        <f t="shared" si="6"/>
        <v>1.0</v>
      </c>
      <c r="E181" s="88" t="n">
        <f t="shared" si="7"/>
        <v>1.0</v>
      </c>
      <c r="F181" s="88" t="n">
        <f t="shared" si="8"/>
        <v>0.0</v>
      </c>
      <c r="G181" s="8" t="s">
        <v>496</v>
      </c>
      <c r="H181" s="8" t="s">
        <v>2682</v>
      </c>
      <c r="I181" s="14">
        <v>15</v>
      </c>
      <c r="J181" s="8" t="s">
        <v>2724</v>
      </c>
      <c r="K181" s="8" t="s">
        <v>2682</v>
      </c>
      <c r="L181" s="8" t="s">
        <v>2736</v>
      </c>
      <c r="M181" s="8" t="s">
        <v>2737</v>
      </c>
      <c r="N181" s="8" t="s">
        <v>2738</v>
      </c>
      <c r="O181" s="8" t="s">
        <v>2739</v>
      </c>
    </row>
    <row r="182" spans="1:15" x14ac:dyDescent="0.25">
      <c r="A182" s="5">
        <v>181</v>
      </c>
      <c r="B182" s="10" t="s">
        <v>629</v>
      </c>
      <c r="C182" s="6" t="s">
        <v>630</v>
      </c>
      <c r="D182" s="88" t="n">
        <f t="shared" si="6"/>
        <v>1.0</v>
      </c>
      <c r="E182" s="88" t="n">
        <f t="shared" si="7"/>
        <v>1.0</v>
      </c>
      <c r="F182" s="88" t="n">
        <f t="shared" si="8"/>
        <v>0.0</v>
      </c>
      <c r="G182" s="8" t="s">
        <v>496</v>
      </c>
      <c r="H182" s="8" t="s">
        <v>2682</v>
      </c>
      <c r="I182" s="14">
        <v>15</v>
      </c>
      <c r="J182" s="8" t="s">
        <v>2724</v>
      </c>
      <c r="K182" s="8" t="s">
        <v>2682</v>
      </c>
      <c r="L182" s="8" t="s">
        <v>2736</v>
      </c>
      <c r="M182" s="8" t="s">
        <v>2737</v>
      </c>
      <c r="N182" s="8" t="s">
        <v>2738</v>
      </c>
      <c r="O182" s="8" t="s">
        <v>2739</v>
      </c>
    </row>
    <row r="183" spans="1:15" x14ac:dyDescent="0.25">
      <c r="A183" s="5">
        <v>182</v>
      </c>
      <c r="B183" s="10" t="s">
        <v>631</v>
      </c>
      <c r="C183" s="6" t="s">
        <v>632</v>
      </c>
      <c r="D183" s="88" t="n">
        <f t="shared" si="6"/>
        <v>1.0</v>
      </c>
      <c r="E183" s="88" t="n">
        <f t="shared" si="7"/>
        <v>1.0</v>
      </c>
      <c r="F183" s="88" t="n">
        <f t="shared" si="8"/>
        <v>0.0</v>
      </c>
      <c r="G183" s="8" t="s">
        <v>496</v>
      </c>
      <c r="H183" s="8" t="s">
        <v>2682</v>
      </c>
      <c r="I183" s="14">
        <v>15</v>
      </c>
      <c r="J183" s="8" t="s">
        <v>2724</v>
      </c>
      <c r="K183" s="8" t="s">
        <v>2682</v>
      </c>
      <c r="L183" s="8" t="s">
        <v>2736</v>
      </c>
      <c r="M183" s="8" t="s">
        <v>2737</v>
      </c>
      <c r="N183" s="8" t="s">
        <v>2738</v>
      </c>
      <c r="O183" s="8" t="s">
        <v>2739</v>
      </c>
    </row>
    <row r="184" spans="1:15" x14ac:dyDescent="0.25">
      <c r="A184" s="5">
        <v>183</v>
      </c>
      <c r="B184" s="10" t="s">
        <v>634</v>
      </c>
      <c r="C184" s="6" t="s">
        <v>633</v>
      </c>
      <c r="D184" s="88" t="n">
        <f t="shared" si="6"/>
        <v>1.0</v>
      </c>
      <c r="E184" s="88" t="n">
        <f t="shared" si="7"/>
        <v>1.0</v>
      </c>
      <c r="F184" s="88" t="n">
        <f t="shared" si="8"/>
        <v>0.0</v>
      </c>
      <c r="G184" s="8" t="s">
        <v>496</v>
      </c>
      <c r="H184" s="8" t="s">
        <v>2682</v>
      </c>
      <c r="I184" s="14">
        <v>12</v>
      </c>
      <c r="J184" s="8" t="s">
        <v>2724</v>
      </c>
      <c r="K184" s="8" t="s">
        <v>2682</v>
      </c>
      <c r="L184" s="8" t="s">
        <v>2736</v>
      </c>
      <c r="M184" s="8" t="s">
        <v>2737</v>
      </c>
      <c r="N184" s="8" t="s">
        <v>2738</v>
      </c>
      <c r="O184" s="8" t="s">
        <v>2739</v>
      </c>
    </row>
    <row r="185" spans="1:15" x14ac:dyDescent="0.25">
      <c r="A185" s="5">
        <v>184</v>
      </c>
      <c r="B185" s="10" t="s">
        <v>636</v>
      </c>
      <c r="C185" s="6" t="s">
        <v>635</v>
      </c>
      <c r="D185" s="88" t="n">
        <f t="shared" si="6"/>
        <v>1.0</v>
      </c>
      <c r="E185" s="88" t="n">
        <f t="shared" si="7"/>
        <v>1.0</v>
      </c>
      <c r="F185" s="88" t="n">
        <f t="shared" si="8"/>
        <v>0.0</v>
      </c>
      <c r="G185" s="8" t="s">
        <v>496</v>
      </c>
      <c r="H185" s="8" t="s">
        <v>2682</v>
      </c>
      <c r="I185" s="14">
        <v>12</v>
      </c>
      <c r="J185" s="8" t="s">
        <v>2724</v>
      </c>
      <c r="K185" s="8" t="s">
        <v>2682</v>
      </c>
      <c r="L185" s="8" t="s">
        <v>2740</v>
      </c>
      <c r="M185" s="8" t="s">
        <v>2741</v>
      </c>
      <c r="N185" s="8" t="s">
        <v>2742</v>
      </c>
      <c r="O185" s="8" t="s">
        <v>2743</v>
      </c>
    </row>
    <row r="186" spans="1:15" x14ac:dyDescent="0.25">
      <c r="A186" s="5">
        <v>185</v>
      </c>
      <c r="B186" s="10" t="s">
        <v>637</v>
      </c>
      <c r="C186" s="6" t="s">
        <v>2044</v>
      </c>
      <c r="D186" s="88" t="n">
        <f t="shared" si="6"/>
        <v>1.0</v>
      </c>
      <c r="E186" s="88" t="n">
        <f t="shared" si="7"/>
        <v>1.0</v>
      </c>
      <c r="F186" s="88" t="n">
        <f t="shared" si="8"/>
        <v>0.0</v>
      </c>
      <c r="G186" s="8" t="s">
        <v>496</v>
      </c>
      <c r="H186" s="8" t="s">
        <v>2682</v>
      </c>
      <c r="I186" s="14">
        <v>12</v>
      </c>
      <c r="J186" s="8" t="s">
        <v>2724</v>
      </c>
      <c r="K186" s="8" t="s">
        <v>2682</v>
      </c>
      <c r="L186" s="8" t="s">
        <v>2740</v>
      </c>
      <c r="M186" s="8" t="s">
        <v>2741</v>
      </c>
      <c r="N186" s="8" t="s">
        <v>2742</v>
      </c>
      <c r="O186" s="8" t="s">
        <v>2743</v>
      </c>
    </row>
    <row r="187" spans="1:15" x14ac:dyDescent="0.25">
      <c r="A187" s="5">
        <v>186</v>
      </c>
      <c r="B187" s="10" t="s">
        <v>638</v>
      </c>
      <c r="C187" s="6" t="s">
        <v>639</v>
      </c>
      <c r="D187" s="88" t="n">
        <f t="shared" si="6"/>
        <v>1.0</v>
      </c>
      <c r="E187" s="88" t="n">
        <f t="shared" si="7"/>
        <v>1.0</v>
      </c>
      <c r="F187" s="88" t="n">
        <f t="shared" si="8"/>
        <v>0.0</v>
      </c>
      <c r="G187" s="8" t="s">
        <v>496</v>
      </c>
      <c r="H187" s="8" t="s">
        <v>2682</v>
      </c>
      <c r="I187" s="14">
        <v>12</v>
      </c>
      <c r="J187" s="8" t="s">
        <v>2724</v>
      </c>
      <c r="K187" s="8" t="s">
        <v>2682</v>
      </c>
      <c r="L187" s="8" t="s">
        <v>2740</v>
      </c>
      <c r="M187" s="8" t="s">
        <v>2741</v>
      </c>
      <c r="N187" s="8" t="s">
        <v>2742</v>
      </c>
      <c r="O187" s="8" t="s">
        <v>2743</v>
      </c>
    </row>
    <row r="188" spans="1:15" x14ac:dyDescent="0.25">
      <c r="A188" s="5">
        <v>187</v>
      </c>
      <c r="B188" s="10" t="s">
        <v>641</v>
      </c>
      <c r="C188" s="6" t="s">
        <v>640</v>
      </c>
      <c r="D188" s="88" t="n">
        <f t="shared" si="6"/>
        <v>1.0</v>
      </c>
      <c r="E188" s="88" t="n">
        <f t="shared" si="7"/>
        <v>1.0</v>
      </c>
      <c r="F188" s="88" t="n">
        <f t="shared" si="8"/>
        <v>0.0</v>
      </c>
      <c r="G188" s="8" t="s">
        <v>496</v>
      </c>
      <c r="H188" s="8" t="s">
        <v>2682</v>
      </c>
      <c r="I188" s="14">
        <v>12</v>
      </c>
      <c r="J188" s="8" t="s">
        <v>2724</v>
      </c>
      <c r="K188" s="8" t="s">
        <v>2682</v>
      </c>
      <c r="L188" s="8" t="s">
        <v>2740</v>
      </c>
      <c r="M188" s="8" t="s">
        <v>2741</v>
      </c>
      <c r="N188" s="8" t="s">
        <v>2742</v>
      </c>
      <c r="O188" s="8" t="s">
        <v>2743</v>
      </c>
    </row>
    <row r="189" spans="1:15" x14ac:dyDescent="0.25">
      <c r="A189" s="5">
        <v>188</v>
      </c>
      <c r="B189" s="10" t="s">
        <v>643</v>
      </c>
      <c r="C189" s="6" t="s">
        <v>642</v>
      </c>
      <c r="D189" s="88" t="n">
        <f t="shared" si="6"/>
        <v>1.0</v>
      </c>
      <c r="E189" s="88" t="n">
        <f t="shared" si="7"/>
        <v>1.0</v>
      </c>
      <c r="F189" s="88" t="n">
        <f t="shared" si="8"/>
        <v>0.0</v>
      </c>
      <c r="G189" s="8" t="s">
        <v>650</v>
      </c>
      <c r="H189" s="8" t="s">
        <v>2682</v>
      </c>
      <c r="I189" s="14">
        <v>12</v>
      </c>
      <c r="J189" s="8" t="s">
        <v>2724</v>
      </c>
      <c r="K189" s="8" t="s">
        <v>2682</v>
      </c>
      <c r="L189" s="8" t="s">
        <v>2740</v>
      </c>
      <c r="M189" s="8" t="s">
        <v>2741</v>
      </c>
      <c r="N189" s="8" t="s">
        <v>2742</v>
      </c>
      <c r="O189" s="8" t="s">
        <v>2743</v>
      </c>
    </row>
    <row r="190" spans="1:15" x14ac:dyDescent="0.25">
      <c r="A190" s="5">
        <v>189</v>
      </c>
      <c r="B190" s="10" t="s">
        <v>645</v>
      </c>
      <c r="C190" s="6" t="s">
        <v>644</v>
      </c>
      <c r="D190" s="88" t="n">
        <f t="shared" si="6"/>
        <v>1.0</v>
      </c>
      <c r="E190" s="88" t="n">
        <f t="shared" si="7"/>
        <v>1.0</v>
      </c>
      <c r="F190" s="88" t="n">
        <f t="shared" si="8"/>
        <v>0.0</v>
      </c>
      <c r="G190" s="8" t="s">
        <v>650</v>
      </c>
      <c r="H190" s="8" t="s">
        <v>2682</v>
      </c>
      <c r="I190" s="14">
        <v>12</v>
      </c>
      <c r="J190" s="8" t="s">
        <v>2724</v>
      </c>
      <c r="K190" s="8" t="s">
        <v>2682</v>
      </c>
      <c r="L190" s="8" t="s">
        <v>2740</v>
      </c>
      <c r="M190" s="8" t="s">
        <v>2741</v>
      </c>
      <c r="N190" s="8" t="s">
        <v>2742</v>
      </c>
      <c r="O190" s="8" t="s">
        <v>2743</v>
      </c>
    </row>
    <row r="191" spans="1:15" x14ac:dyDescent="0.25">
      <c r="A191" s="5">
        <v>190</v>
      </c>
      <c r="B191" s="10" t="s">
        <v>647</v>
      </c>
      <c r="C191" s="6" t="s">
        <v>646</v>
      </c>
      <c r="D191" s="88" t="n">
        <f t="shared" si="6"/>
        <v>1.0</v>
      </c>
      <c r="E191" s="88" t="n">
        <f t="shared" si="7"/>
        <v>1.0</v>
      </c>
      <c r="F191" s="88" t="n">
        <f t="shared" si="8"/>
        <v>0.0</v>
      </c>
      <c r="G191" s="8" t="s">
        <v>650</v>
      </c>
      <c r="H191" s="8" t="s">
        <v>2682</v>
      </c>
      <c r="I191" s="14">
        <v>12</v>
      </c>
      <c r="J191" s="8" t="s">
        <v>2724</v>
      </c>
      <c r="K191" s="8" t="s">
        <v>2682</v>
      </c>
      <c r="L191" s="8" t="s">
        <v>2740</v>
      </c>
      <c r="M191" s="8" t="s">
        <v>2741</v>
      </c>
      <c r="N191" s="8" t="s">
        <v>2742</v>
      </c>
      <c r="O191" s="8" t="s">
        <v>2743</v>
      </c>
    </row>
    <row r="192" spans="1:15" x14ac:dyDescent="0.25">
      <c r="A192" s="5">
        <v>191</v>
      </c>
      <c r="B192" s="10" t="s">
        <v>649</v>
      </c>
      <c r="C192" s="6" t="s">
        <v>648</v>
      </c>
      <c r="D192" s="88" t="n">
        <f t="shared" si="6"/>
        <v>1.0</v>
      </c>
      <c r="E192" s="88" t="n">
        <f t="shared" si="7"/>
        <v>1.0</v>
      </c>
      <c r="F192" s="88" t="n">
        <f t="shared" si="8"/>
        <v>0.0</v>
      </c>
      <c r="G192" s="8" t="s">
        <v>650</v>
      </c>
      <c r="H192" s="8" t="s">
        <v>2682</v>
      </c>
      <c r="I192" s="14">
        <v>5</v>
      </c>
      <c r="J192" s="8" t="s">
        <v>2724</v>
      </c>
      <c r="K192" s="8" t="s">
        <v>2682</v>
      </c>
      <c r="L192" s="8" t="s">
        <v>2740</v>
      </c>
      <c r="M192" s="8" t="s">
        <v>2741</v>
      </c>
      <c r="N192" s="8" t="s">
        <v>2744</v>
      </c>
      <c r="O192" s="8" t="s">
        <v>2715</v>
      </c>
    </row>
    <row r="193" spans="1:15" x14ac:dyDescent="0.25">
      <c r="A193" s="5">
        <v>192</v>
      </c>
      <c r="B193" s="10" t="s">
        <v>652</v>
      </c>
      <c r="C193" s="6" t="s">
        <v>2045</v>
      </c>
      <c r="D193" s="88" t="n">
        <f t="shared" si="6"/>
        <v>1.0</v>
      </c>
      <c r="E193" s="88" t="n">
        <f t="shared" si="7"/>
        <v>1.0</v>
      </c>
      <c r="F193" s="88" t="n">
        <f t="shared" si="8"/>
        <v>0.0</v>
      </c>
      <c r="G193" s="8" t="s">
        <v>650</v>
      </c>
      <c r="H193" s="8" t="s">
        <v>2682</v>
      </c>
      <c r="I193" s="14">
        <v>5</v>
      </c>
      <c r="J193" s="8" t="s">
        <v>2724</v>
      </c>
      <c r="K193" s="8" t="s">
        <v>2682</v>
      </c>
      <c r="L193" s="8" t="s">
        <v>2740</v>
      </c>
      <c r="M193" s="8" t="s">
        <v>2741</v>
      </c>
      <c r="N193" s="8" t="s">
        <v>2744</v>
      </c>
      <c r="O193" s="8" t="s">
        <v>2715</v>
      </c>
    </row>
    <row r="194" spans="1:15" x14ac:dyDescent="0.25">
      <c r="A194" s="5">
        <v>193</v>
      </c>
      <c r="B194" s="10" t="s">
        <v>653</v>
      </c>
      <c r="C194" s="6" t="s">
        <v>2346</v>
      </c>
      <c r="D194" s="88" t="n">
        <f t="shared" ref="D194:D257" si="9">COUNTIF($C$2:$C$1091,C194)</f>
        <v>1.0</v>
      </c>
      <c r="E194" s="88" t="n">
        <f t="shared" ref="E194:E257" si="10">COUNTIF($B$2:$B$1091,B194)</f>
        <v>1.0</v>
      </c>
      <c r="F194" s="88" t="n">
        <f t="shared" si="8"/>
        <v>0.0</v>
      </c>
      <c r="G194" s="8" t="s">
        <v>650</v>
      </c>
      <c r="H194" s="8" t="s">
        <v>2682</v>
      </c>
      <c r="I194" s="14">
        <v>5</v>
      </c>
      <c r="J194" s="8" t="s">
        <v>2724</v>
      </c>
      <c r="K194" s="8" t="s">
        <v>2682</v>
      </c>
      <c r="L194" s="8" t="s">
        <v>2740</v>
      </c>
      <c r="M194" s="8" t="s">
        <v>2741</v>
      </c>
      <c r="N194" s="8" t="s">
        <v>2744</v>
      </c>
      <c r="O194" s="8" t="s">
        <v>2715</v>
      </c>
    </row>
    <row r="195" spans="1:15" x14ac:dyDescent="0.25">
      <c r="A195" s="5">
        <v>194</v>
      </c>
      <c r="B195" s="10" t="s">
        <v>654</v>
      </c>
      <c r="C195" s="6" t="s">
        <v>2347</v>
      </c>
      <c r="D195" s="88" t="n">
        <f t="shared" si="9"/>
        <v>1.0</v>
      </c>
      <c r="E195" s="88" t="n">
        <f t="shared" si="10"/>
        <v>1.0</v>
      </c>
      <c r="F195" s="88" t="n">
        <f t="shared" ref="F195:F258" si="11">D195-E195</f>
        <v>0.0</v>
      </c>
      <c r="G195" s="8" t="s">
        <v>650</v>
      </c>
      <c r="H195" s="8" t="s">
        <v>2682</v>
      </c>
      <c r="I195" s="14">
        <v>5</v>
      </c>
      <c r="J195" s="8" t="s">
        <v>2724</v>
      </c>
      <c r="K195" s="8" t="s">
        <v>2682</v>
      </c>
      <c r="L195" s="8" t="s">
        <v>2740</v>
      </c>
      <c r="M195" s="8" t="s">
        <v>2741</v>
      </c>
      <c r="N195" s="8" t="s">
        <v>2744</v>
      </c>
      <c r="O195" s="8" t="s">
        <v>2715</v>
      </c>
    </row>
    <row r="196" spans="1:15" x14ac:dyDescent="0.25">
      <c r="A196" s="5">
        <v>195</v>
      </c>
      <c r="B196" s="10" t="s">
        <v>655</v>
      </c>
      <c r="C196" s="6" t="s">
        <v>656</v>
      </c>
      <c r="D196" s="88" t="n">
        <f t="shared" si="9"/>
        <v>1.0</v>
      </c>
      <c r="E196" s="88" t="n">
        <f t="shared" si="10"/>
        <v>1.0</v>
      </c>
      <c r="F196" s="88" t="n">
        <f t="shared" si="11"/>
        <v>0.0</v>
      </c>
      <c r="G196" s="8" t="s">
        <v>496</v>
      </c>
      <c r="H196" s="8" t="s">
        <v>2682</v>
      </c>
      <c r="I196" s="14">
        <v>5</v>
      </c>
      <c r="J196" s="8" t="s">
        <v>2724</v>
      </c>
      <c r="K196" s="8" t="s">
        <v>2682</v>
      </c>
      <c r="L196" s="8" t="s">
        <v>2740</v>
      </c>
      <c r="M196" s="8" t="s">
        <v>2741</v>
      </c>
      <c r="N196" s="8" t="s">
        <v>2744</v>
      </c>
      <c r="O196" s="8" t="s">
        <v>2715</v>
      </c>
    </row>
    <row r="197" spans="1:15" x14ac:dyDescent="0.25">
      <c r="A197" s="5">
        <v>196</v>
      </c>
      <c r="B197" s="10" t="s">
        <v>657</v>
      </c>
      <c r="C197" s="6" t="s">
        <v>658</v>
      </c>
      <c r="D197" s="88" t="n">
        <f t="shared" si="9"/>
        <v>1.0</v>
      </c>
      <c r="E197" s="88" t="n">
        <f t="shared" si="10"/>
        <v>1.0</v>
      </c>
      <c r="F197" s="88" t="n">
        <f t="shared" si="11"/>
        <v>0.0</v>
      </c>
      <c r="G197" s="8" t="s">
        <v>496</v>
      </c>
      <c r="H197" s="8" t="s">
        <v>2682</v>
      </c>
      <c r="I197" s="14">
        <v>5</v>
      </c>
      <c r="J197" s="8" t="s">
        <v>2724</v>
      </c>
      <c r="K197" s="8" t="s">
        <v>2682</v>
      </c>
      <c r="L197" s="8" t="s">
        <v>2740</v>
      </c>
      <c r="M197" s="8" t="s">
        <v>2741</v>
      </c>
      <c r="N197" s="8" t="s">
        <v>2744</v>
      </c>
      <c r="O197" s="8" t="s">
        <v>2715</v>
      </c>
    </row>
    <row r="198" spans="1:15" x14ac:dyDescent="0.25">
      <c r="A198" s="5">
        <v>197</v>
      </c>
      <c r="B198" s="10" t="s">
        <v>659</v>
      </c>
      <c r="C198" s="6" t="s">
        <v>660</v>
      </c>
      <c r="D198" s="88" t="n">
        <f t="shared" si="9"/>
        <v>1.0</v>
      </c>
      <c r="E198" s="88" t="n">
        <f t="shared" si="10"/>
        <v>1.0</v>
      </c>
      <c r="F198" s="88" t="n">
        <f t="shared" si="11"/>
        <v>0.0</v>
      </c>
      <c r="G198" s="8" t="s">
        <v>496</v>
      </c>
      <c r="H198" s="8" t="s">
        <v>2682</v>
      </c>
      <c r="I198" s="14">
        <v>5</v>
      </c>
      <c r="J198" s="8" t="s">
        <v>2724</v>
      </c>
      <c r="K198" s="8" t="s">
        <v>2682</v>
      </c>
      <c r="L198" s="8" t="s">
        <v>2740</v>
      </c>
      <c r="M198" s="8" t="s">
        <v>2741</v>
      </c>
      <c r="N198" s="8" t="s">
        <v>2744</v>
      </c>
      <c r="O198" s="8" t="s">
        <v>2715</v>
      </c>
    </row>
    <row r="199" spans="1:15" x14ac:dyDescent="0.25">
      <c r="A199" s="5">
        <v>198</v>
      </c>
      <c r="B199" s="10" t="s">
        <v>662</v>
      </c>
      <c r="C199" s="6" t="s">
        <v>661</v>
      </c>
      <c r="D199" s="88" t="n">
        <f t="shared" si="9"/>
        <v>1.0</v>
      </c>
      <c r="E199" s="88" t="n">
        <f t="shared" si="10"/>
        <v>1.0</v>
      </c>
      <c r="F199" s="88" t="n">
        <f t="shared" si="11"/>
        <v>0.0</v>
      </c>
      <c r="G199" s="8" t="s">
        <v>496</v>
      </c>
      <c r="H199" s="8" t="s">
        <v>2682</v>
      </c>
      <c r="I199" s="14">
        <v>14</v>
      </c>
      <c r="J199" s="8" t="s">
        <v>2724</v>
      </c>
      <c r="K199" s="8" t="s">
        <v>2682</v>
      </c>
      <c r="L199" s="8" t="s">
        <v>2745</v>
      </c>
      <c r="M199" s="8" t="s">
        <v>2746</v>
      </c>
      <c r="N199" s="8" t="s">
        <v>2747</v>
      </c>
      <c r="O199" s="8" t="s">
        <v>2748</v>
      </c>
    </row>
    <row r="200" spans="1:15" x14ac:dyDescent="0.25">
      <c r="A200" s="5">
        <v>199</v>
      </c>
      <c r="B200" s="10" t="s">
        <v>664</v>
      </c>
      <c r="C200" s="6" t="s">
        <v>663</v>
      </c>
      <c r="D200" s="88" t="n">
        <f t="shared" si="9"/>
        <v>1.0</v>
      </c>
      <c r="E200" s="88" t="n">
        <f t="shared" si="10"/>
        <v>1.0</v>
      </c>
      <c r="F200" s="88" t="n">
        <f t="shared" si="11"/>
        <v>0.0</v>
      </c>
      <c r="G200" s="8" t="s">
        <v>496</v>
      </c>
      <c r="H200" s="8" t="s">
        <v>2682</v>
      </c>
      <c r="I200" s="14">
        <v>14</v>
      </c>
      <c r="J200" s="8" t="s">
        <v>2724</v>
      </c>
      <c r="K200" s="8" t="s">
        <v>2682</v>
      </c>
      <c r="L200" s="8" t="s">
        <v>2745</v>
      </c>
      <c r="M200" s="8" t="s">
        <v>2746</v>
      </c>
      <c r="N200" s="8" t="s">
        <v>2747</v>
      </c>
      <c r="O200" s="8" t="s">
        <v>2748</v>
      </c>
    </row>
    <row r="201" spans="1:15" x14ac:dyDescent="0.25">
      <c r="A201" s="5">
        <v>200</v>
      </c>
      <c r="B201" s="10" t="s">
        <v>665</v>
      </c>
      <c r="C201" s="6" t="s">
        <v>666</v>
      </c>
      <c r="D201" s="88" t="n">
        <f t="shared" si="9"/>
        <v>1.0</v>
      </c>
      <c r="E201" s="88" t="n">
        <f t="shared" si="10"/>
        <v>1.0</v>
      </c>
      <c r="F201" s="88" t="n">
        <f t="shared" si="11"/>
        <v>0.0</v>
      </c>
      <c r="G201" s="8" t="s">
        <v>496</v>
      </c>
      <c r="H201" s="8" t="s">
        <v>2682</v>
      </c>
      <c r="I201" s="14">
        <v>14</v>
      </c>
      <c r="J201" s="8" t="s">
        <v>2724</v>
      </c>
      <c r="K201" s="8" t="s">
        <v>2682</v>
      </c>
      <c r="L201" s="8" t="s">
        <v>2745</v>
      </c>
      <c r="M201" s="8" t="s">
        <v>2746</v>
      </c>
      <c r="N201" s="8" t="s">
        <v>2747</v>
      </c>
      <c r="O201" s="8" t="s">
        <v>2748</v>
      </c>
    </row>
    <row r="202" spans="1:15" x14ac:dyDescent="0.25">
      <c r="A202" s="5">
        <v>201</v>
      </c>
      <c r="B202" s="10" t="s">
        <v>667</v>
      </c>
      <c r="C202" s="6" t="s">
        <v>2348</v>
      </c>
      <c r="D202" s="88" t="n">
        <f t="shared" si="9"/>
        <v>1.0</v>
      </c>
      <c r="E202" s="88" t="n">
        <f t="shared" si="10"/>
        <v>1.0</v>
      </c>
      <c r="F202" s="88" t="n">
        <f t="shared" si="11"/>
        <v>0.0</v>
      </c>
      <c r="G202" s="8" t="s">
        <v>496</v>
      </c>
      <c r="H202" s="8" t="s">
        <v>2682</v>
      </c>
      <c r="I202" s="14">
        <v>14</v>
      </c>
      <c r="J202" s="8" t="s">
        <v>2724</v>
      </c>
      <c r="K202" s="8" t="s">
        <v>2682</v>
      </c>
      <c r="L202" s="8" t="s">
        <v>2745</v>
      </c>
      <c r="M202" s="8" t="s">
        <v>2746</v>
      </c>
      <c r="N202" s="8" t="s">
        <v>2747</v>
      </c>
      <c r="O202" s="8" t="s">
        <v>2748</v>
      </c>
    </row>
    <row r="203" spans="1:15" x14ac:dyDescent="0.25">
      <c r="A203" s="5">
        <v>202</v>
      </c>
      <c r="B203" s="10" t="s">
        <v>668</v>
      </c>
      <c r="C203" s="6" t="s">
        <v>2349</v>
      </c>
      <c r="D203" s="88" t="n">
        <f t="shared" si="9"/>
        <v>1.0</v>
      </c>
      <c r="E203" s="88" t="n">
        <f t="shared" si="10"/>
        <v>1.0</v>
      </c>
      <c r="F203" s="88" t="n">
        <f t="shared" si="11"/>
        <v>0.0</v>
      </c>
      <c r="G203" s="8" t="s">
        <v>496</v>
      </c>
      <c r="H203" s="8" t="s">
        <v>2682</v>
      </c>
      <c r="I203" s="14">
        <v>14</v>
      </c>
      <c r="J203" s="8" t="s">
        <v>2724</v>
      </c>
      <c r="K203" s="8" t="s">
        <v>2682</v>
      </c>
      <c r="L203" s="8" t="s">
        <v>2745</v>
      </c>
      <c r="M203" s="8" t="s">
        <v>2746</v>
      </c>
      <c r="N203" s="8" t="s">
        <v>2747</v>
      </c>
      <c r="O203" s="8" t="s">
        <v>2748</v>
      </c>
    </row>
    <row r="204" spans="1:15" x14ac:dyDescent="0.25">
      <c r="A204" s="5">
        <v>203</v>
      </c>
      <c r="B204" s="10" t="s">
        <v>669</v>
      </c>
      <c r="C204" s="6" t="s">
        <v>320</v>
      </c>
      <c r="D204" s="88" t="n">
        <f t="shared" si="9"/>
        <v>1.0</v>
      </c>
      <c r="E204" s="88" t="n">
        <f t="shared" si="10"/>
        <v>1.0</v>
      </c>
      <c r="F204" s="88" t="n">
        <f t="shared" si="11"/>
        <v>0.0</v>
      </c>
      <c r="G204" s="8" t="s">
        <v>496</v>
      </c>
      <c r="H204" s="8" t="s">
        <v>2682</v>
      </c>
      <c r="I204" s="14">
        <v>16</v>
      </c>
      <c r="J204" s="8" t="s">
        <v>2724</v>
      </c>
      <c r="K204" s="8" t="s">
        <v>2682</v>
      </c>
      <c r="L204" s="8" t="s">
        <v>2749</v>
      </c>
      <c r="M204" s="8" t="s">
        <v>2750</v>
      </c>
      <c r="N204" s="8" t="s">
        <v>2751</v>
      </c>
      <c r="O204" s="8" t="s">
        <v>2752</v>
      </c>
    </row>
    <row r="205" spans="1:15" x14ac:dyDescent="0.25">
      <c r="A205" s="5">
        <v>204</v>
      </c>
      <c r="B205" s="10" t="s">
        <v>670</v>
      </c>
      <c r="C205" s="6" t="s">
        <v>209</v>
      </c>
      <c r="D205" s="88" t="n">
        <f t="shared" si="9"/>
        <v>1.0</v>
      </c>
      <c r="E205" s="88" t="n">
        <f t="shared" si="10"/>
        <v>1.0</v>
      </c>
      <c r="F205" s="88" t="n">
        <f t="shared" si="11"/>
        <v>0.0</v>
      </c>
      <c r="G205" s="8" t="s">
        <v>496</v>
      </c>
      <c r="H205" s="8" t="s">
        <v>2682</v>
      </c>
      <c r="I205" s="14">
        <v>16</v>
      </c>
      <c r="J205" s="8" t="s">
        <v>2724</v>
      </c>
      <c r="K205" s="8" t="s">
        <v>2682</v>
      </c>
      <c r="L205" s="8" t="s">
        <v>2749</v>
      </c>
      <c r="M205" s="8" t="s">
        <v>2750</v>
      </c>
      <c r="N205" s="8" t="s">
        <v>2751</v>
      </c>
      <c r="O205" s="8" t="s">
        <v>2752</v>
      </c>
    </row>
    <row r="206" spans="1:15" x14ac:dyDescent="0.25">
      <c r="A206" s="5">
        <v>205</v>
      </c>
      <c r="B206" s="10" t="s">
        <v>672</v>
      </c>
      <c r="C206" s="6" t="s">
        <v>671</v>
      </c>
      <c r="D206" s="88" t="n">
        <f t="shared" si="9"/>
        <v>1.0</v>
      </c>
      <c r="E206" s="88" t="n">
        <f t="shared" si="10"/>
        <v>1.0</v>
      </c>
      <c r="F206" s="88" t="n">
        <f t="shared" si="11"/>
        <v>0.0</v>
      </c>
      <c r="G206" s="8" t="s">
        <v>496</v>
      </c>
      <c r="H206" s="8" t="s">
        <v>2682</v>
      </c>
      <c r="I206" s="14">
        <v>16</v>
      </c>
      <c r="J206" s="8" t="s">
        <v>2724</v>
      </c>
      <c r="K206" s="8" t="s">
        <v>2682</v>
      </c>
      <c r="L206" s="8" t="s">
        <v>2749</v>
      </c>
      <c r="M206" s="8" t="s">
        <v>2750</v>
      </c>
      <c r="N206" s="8" t="s">
        <v>2751</v>
      </c>
      <c r="O206" s="8" t="s">
        <v>2752</v>
      </c>
    </row>
    <row r="207" spans="1:15" x14ac:dyDescent="0.25">
      <c r="A207" s="5">
        <v>206</v>
      </c>
      <c r="B207" s="10" t="s">
        <v>673</v>
      </c>
      <c r="C207" s="6" t="s">
        <v>674</v>
      </c>
      <c r="D207" s="88" t="n">
        <f t="shared" si="9"/>
        <v>1.0</v>
      </c>
      <c r="E207" s="88" t="n">
        <f t="shared" si="10"/>
        <v>1.0</v>
      </c>
      <c r="F207" s="88" t="n">
        <f t="shared" si="11"/>
        <v>0.0</v>
      </c>
      <c r="G207" s="8" t="s">
        <v>496</v>
      </c>
      <c r="H207" s="8" t="s">
        <v>2682</v>
      </c>
      <c r="I207" s="14">
        <v>16</v>
      </c>
      <c r="J207" s="8" t="s">
        <v>2724</v>
      </c>
      <c r="K207" s="8" t="s">
        <v>2682</v>
      </c>
      <c r="L207" s="8" t="s">
        <v>2749</v>
      </c>
      <c r="M207" s="8" t="s">
        <v>2750</v>
      </c>
      <c r="N207" s="8" t="s">
        <v>2751</v>
      </c>
      <c r="O207" s="8" t="s">
        <v>2752</v>
      </c>
    </row>
    <row r="208" spans="1:15" x14ac:dyDescent="0.25">
      <c r="A208" s="5">
        <v>207</v>
      </c>
      <c r="B208" s="10" t="s">
        <v>675</v>
      </c>
      <c r="C208" s="6" t="s">
        <v>676</v>
      </c>
      <c r="D208" s="88" t="n">
        <f t="shared" si="9"/>
        <v>1.0</v>
      </c>
      <c r="E208" s="88" t="n">
        <f t="shared" si="10"/>
        <v>1.0</v>
      </c>
      <c r="F208" s="88" t="n">
        <f t="shared" si="11"/>
        <v>0.0</v>
      </c>
      <c r="G208" s="8" t="s">
        <v>496</v>
      </c>
      <c r="H208" s="8" t="s">
        <v>2682</v>
      </c>
      <c r="I208" s="14">
        <v>16</v>
      </c>
      <c r="J208" s="8" t="s">
        <v>2724</v>
      </c>
      <c r="K208" s="8" t="s">
        <v>2682</v>
      </c>
      <c r="L208" s="8" t="s">
        <v>2749</v>
      </c>
      <c r="M208" s="8" t="s">
        <v>2750</v>
      </c>
      <c r="N208" s="8" t="s">
        <v>2751</v>
      </c>
      <c r="O208" s="8" t="s">
        <v>2752</v>
      </c>
    </row>
    <row r="209" spans="1:15" x14ac:dyDescent="0.25">
      <c r="A209" s="5">
        <v>208</v>
      </c>
      <c r="B209" s="10" t="s">
        <v>1864</v>
      </c>
      <c r="C209" s="6" t="s">
        <v>2046</v>
      </c>
      <c r="D209" s="88" t="n">
        <f t="shared" si="9"/>
        <v>1.0</v>
      </c>
      <c r="E209" s="88" t="n">
        <f t="shared" si="10"/>
        <v>1.0</v>
      </c>
      <c r="F209" s="88" t="n">
        <f t="shared" si="11"/>
        <v>0.0</v>
      </c>
      <c r="G209" s="8" t="s">
        <v>496</v>
      </c>
      <c r="H209" s="8" t="s">
        <v>2682</v>
      </c>
      <c r="I209" s="14">
        <v>16</v>
      </c>
      <c r="J209" s="8" t="s">
        <v>2724</v>
      </c>
      <c r="K209" s="8" t="s">
        <v>2682</v>
      </c>
      <c r="L209" s="8" t="s">
        <v>2749</v>
      </c>
      <c r="M209" s="8" t="s">
        <v>2750</v>
      </c>
      <c r="N209" s="8" t="s">
        <v>2751</v>
      </c>
      <c r="O209" s="8" t="s">
        <v>2752</v>
      </c>
    </row>
    <row r="210" spans="1:15" x14ac:dyDescent="0.25">
      <c r="A210" s="5">
        <v>209</v>
      </c>
      <c r="B210" s="10" t="s">
        <v>1865</v>
      </c>
      <c r="C210" s="6" t="s">
        <v>2047</v>
      </c>
      <c r="D210" s="88" t="n">
        <f t="shared" si="9"/>
        <v>1.0</v>
      </c>
      <c r="E210" s="88" t="n">
        <f t="shared" si="10"/>
        <v>1.0</v>
      </c>
      <c r="F210" s="88" t="n">
        <f t="shared" si="11"/>
        <v>0.0</v>
      </c>
      <c r="G210" s="8" t="s">
        <v>496</v>
      </c>
      <c r="H210" s="8" t="s">
        <v>2682</v>
      </c>
      <c r="I210" s="14">
        <v>16</v>
      </c>
      <c r="J210" s="8" t="s">
        <v>2724</v>
      </c>
      <c r="K210" s="8" t="s">
        <v>2682</v>
      </c>
      <c r="L210" s="8" t="s">
        <v>2749</v>
      </c>
      <c r="M210" s="8" t="s">
        <v>2750</v>
      </c>
      <c r="N210" s="8" t="s">
        <v>2751</v>
      </c>
      <c r="O210" s="8" t="s">
        <v>2752</v>
      </c>
    </row>
    <row r="211" spans="1:15" x14ac:dyDescent="0.25">
      <c r="A211" s="5">
        <v>210</v>
      </c>
      <c r="B211" s="10" t="s">
        <v>677</v>
      </c>
      <c r="C211" s="6" t="s">
        <v>2048</v>
      </c>
      <c r="D211" s="88" t="n">
        <f t="shared" si="9"/>
        <v>1.0</v>
      </c>
      <c r="E211" s="88" t="n">
        <f t="shared" si="10"/>
        <v>1.0</v>
      </c>
      <c r="F211" s="88" t="n">
        <f t="shared" si="11"/>
        <v>0.0</v>
      </c>
      <c r="G211" s="8" t="s">
        <v>496</v>
      </c>
      <c r="H211" s="8" t="s">
        <v>2682</v>
      </c>
      <c r="I211" s="14">
        <v>16</v>
      </c>
      <c r="J211" s="8" t="s">
        <v>2724</v>
      </c>
      <c r="K211" s="8" t="s">
        <v>2682</v>
      </c>
      <c r="L211" s="8" t="s">
        <v>2749</v>
      </c>
      <c r="M211" s="8" t="s">
        <v>2750</v>
      </c>
      <c r="N211" s="8" t="s">
        <v>2751</v>
      </c>
      <c r="O211" s="8" t="s">
        <v>2752</v>
      </c>
    </row>
    <row r="212" spans="1:15" x14ac:dyDescent="0.25">
      <c r="A212" s="5">
        <v>211</v>
      </c>
      <c r="B212" s="10" t="s">
        <v>678</v>
      </c>
      <c r="C212" s="6" t="s">
        <v>679</v>
      </c>
      <c r="D212" s="88" t="n">
        <f t="shared" si="9"/>
        <v>1.0</v>
      </c>
      <c r="E212" s="88" t="n">
        <f t="shared" si="10"/>
        <v>1.0</v>
      </c>
      <c r="F212" s="88" t="n">
        <f t="shared" si="11"/>
        <v>0.0</v>
      </c>
      <c r="G212" s="8" t="s">
        <v>496</v>
      </c>
      <c r="H212" s="8" t="s">
        <v>2682</v>
      </c>
      <c r="I212" s="14">
        <v>16</v>
      </c>
      <c r="J212" s="8" t="s">
        <v>2724</v>
      </c>
      <c r="K212" s="8" t="s">
        <v>2682</v>
      </c>
      <c r="L212" s="8" t="s">
        <v>2749</v>
      </c>
      <c r="M212" s="8" t="s">
        <v>2750</v>
      </c>
      <c r="N212" s="8" t="s">
        <v>2751</v>
      </c>
      <c r="O212" s="8" t="s">
        <v>2752</v>
      </c>
    </row>
    <row r="213" spans="1:15" x14ac:dyDescent="0.25">
      <c r="A213" s="5">
        <v>212</v>
      </c>
      <c r="B213" s="10" t="s">
        <v>680</v>
      </c>
      <c r="C213" s="6" t="s">
        <v>2350</v>
      </c>
      <c r="D213" s="88" t="n">
        <f t="shared" si="9"/>
        <v>1.0</v>
      </c>
      <c r="E213" s="88" t="n">
        <f t="shared" si="10"/>
        <v>1.0</v>
      </c>
      <c r="F213" s="88" t="n">
        <f t="shared" si="11"/>
        <v>0.0</v>
      </c>
      <c r="G213" s="8" t="s">
        <v>496</v>
      </c>
      <c r="H213" s="8" t="s">
        <v>2682</v>
      </c>
      <c r="I213" s="14">
        <v>16</v>
      </c>
      <c r="J213" s="8" t="s">
        <v>2724</v>
      </c>
      <c r="K213" s="8" t="s">
        <v>2682</v>
      </c>
      <c r="L213" s="8" t="s">
        <v>2749</v>
      </c>
      <c r="M213" s="8" t="s">
        <v>2750</v>
      </c>
      <c r="N213" s="8" t="s">
        <v>2751</v>
      </c>
      <c r="O213" s="8" t="s">
        <v>2752</v>
      </c>
    </row>
    <row r="214" spans="1:15" x14ac:dyDescent="0.25">
      <c r="A214" s="5">
        <v>213</v>
      </c>
      <c r="B214" s="10" t="s">
        <v>1866</v>
      </c>
      <c r="C214" s="6" t="s">
        <v>2351</v>
      </c>
      <c r="D214" s="88" t="n">
        <f t="shared" si="9"/>
        <v>1.0</v>
      </c>
      <c r="E214" s="88" t="n">
        <f t="shared" si="10"/>
        <v>1.0</v>
      </c>
      <c r="F214" s="88" t="n">
        <f t="shared" si="11"/>
        <v>0.0</v>
      </c>
      <c r="G214" s="8" t="s">
        <v>496</v>
      </c>
      <c r="H214" s="8" t="s">
        <v>2682</v>
      </c>
      <c r="I214" s="14">
        <v>16</v>
      </c>
      <c r="J214" s="8" t="s">
        <v>2724</v>
      </c>
      <c r="K214" s="8" t="s">
        <v>2682</v>
      </c>
      <c r="L214" s="8" t="s">
        <v>2749</v>
      </c>
      <c r="M214" s="8" t="s">
        <v>2750</v>
      </c>
      <c r="N214" s="8" t="s">
        <v>2751</v>
      </c>
      <c r="O214" s="8" t="s">
        <v>2752</v>
      </c>
    </row>
    <row r="215" spans="1:15" x14ac:dyDescent="0.25">
      <c r="A215" s="5">
        <v>214</v>
      </c>
      <c r="B215" s="10" t="s">
        <v>1867</v>
      </c>
      <c r="C215" s="6" t="s">
        <v>2352</v>
      </c>
      <c r="D215" s="88" t="n">
        <f t="shared" si="9"/>
        <v>1.0</v>
      </c>
      <c r="E215" s="88" t="n">
        <f t="shared" si="10"/>
        <v>1.0</v>
      </c>
      <c r="F215" s="88" t="n">
        <f t="shared" si="11"/>
        <v>0.0</v>
      </c>
      <c r="G215" s="8" t="s">
        <v>496</v>
      </c>
      <c r="H215" s="8" t="s">
        <v>2682</v>
      </c>
      <c r="I215" s="14">
        <v>16</v>
      </c>
      <c r="J215" s="8" t="s">
        <v>2724</v>
      </c>
      <c r="K215" s="8" t="s">
        <v>2682</v>
      </c>
      <c r="L215" s="8" t="s">
        <v>2749</v>
      </c>
      <c r="M215" s="8" t="s">
        <v>2750</v>
      </c>
      <c r="N215" s="8" t="s">
        <v>2751</v>
      </c>
      <c r="O215" s="8" t="s">
        <v>2752</v>
      </c>
    </row>
    <row r="216" spans="1:15" x14ac:dyDescent="0.25">
      <c r="A216" s="5">
        <v>215</v>
      </c>
      <c r="B216" s="10" t="s">
        <v>681</v>
      </c>
      <c r="C216" s="6" t="s">
        <v>2353</v>
      </c>
      <c r="D216" s="88" t="n">
        <f t="shared" si="9"/>
        <v>1.0</v>
      </c>
      <c r="E216" s="88" t="n">
        <f t="shared" si="10"/>
        <v>1.0</v>
      </c>
      <c r="F216" s="88" t="n">
        <f t="shared" si="11"/>
        <v>0.0</v>
      </c>
      <c r="G216" s="8" t="s">
        <v>496</v>
      </c>
      <c r="H216" s="8" t="s">
        <v>2682</v>
      </c>
      <c r="I216" s="14">
        <v>16</v>
      </c>
      <c r="J216" s="8" t="s">
        <v>2724</v>
      </c>
      <c r="K216" s="8" t="s">
        <v>2682</v>
      </c>
      <c r="L216" s="8" t="s">
        <v>2749</v>
      </c>
      <c r="M216" s="8" t="s">
        <v>2750</v>
      </c>
      <c r="N216" s="8" t="s">
        <v>2751</v>
      </c>
      <c r="O216" s="8" t="s">
        <v>2752</v>
      </c>
    </row>
    <row r="217" spans="1:15" x14ac:dyDescent="0.25">
      <c r="A217" s="5">
        <v>216</v>
      </c>
      <c r="B217" s="10" t="s">
        <v>683</v>
      </c>
      <c r="C217" s="6" t="s">
        <v>682</v>
      </c>
      <c r="D217" s="88" t="n">
        <f t="shared" si="9"/>
        <v>1.0</v>
      </c>
      <c r="E217" s="88" t="n">
        <f t="shared" si="10"/>
        <v>1.0</v>
      </c>
      <c r="F217" s="88" t="n">
        <f t="shared" si="11"/>
        <v>0.0</v>
      </c>
      <c r="G217" s="8" t="s">
        <v>496</v>
      </c>
      <c r="H217" s="8" t="s">
        <v>2682</v>
      </c>
      <c r="I217" s="14">
        <v>16</v>
      </c>
      <c r="J217" s="8" t="s">
        <v>2724</v>
      </c>
      <c r="K217" s="8" t="s">
        <v>2682</v>
      </c>
      <c r="L217" s="8" t="s">
        <v>2749</v>
      </c>
      <c r="M217" s="8" t="s">
        <v>2750</v>
      </c>
      <c r="N217" s="8" t="s">
        <v>2751</v>
      </c>
      <c r="O217" s="8" t="s">
        <v>2752</v>
      </c>
    </row>
    <row r="218" spans="1:15" x14ac:dyDescent="0.25">
      <c r="A218" s="5">
        <v>217</v>
      </c>
      <c r="B218" s="10" t="s">
        <v>684</v>
      </c>
      <c r="C218" s="6" t="s">
        <v>2354</v>
      </c>
      <c r="D218" s="88" t="n">
        <f t="shared" si="9"/>
        <v>1.0</v>
      </c>
      <c r="E218" s="88" t="n">
        <f t="shared" si="10"/>
        <v>1.0</v>
      </c>
      <c r="F218" s="88" t="n">
        <f t="shared" si="11"/>
        <v>0.0</v>
      </c>
      <c r="G218" s="8" t="s">
        <v>496</v>
      </c>
      <c r="H218" s="8" t="s">
        <v>2682</v>
      </c>
      <c r="I218" s="14">
        <v>16</v>
      </c>
      <c r="J218" s="8" t="s">
        <v>2724</v>
      </c>
      <c r="K218" s="8" t="s">
        <v>2682</v>
      </c>
      <c r="L218" s="8" t="s">
        <v>2749</v>
      </c>
      <c r="M218" s="8" t="s">
        <v>2750</v>
      </c>
      <c r="N218" s="8" t="s">
        <v>2751</v>
      </c>
      <c r="O218" s="8" t="s">
        <v>2752</v>
      </c>
    </row>
    <row r="219" spans="1:15" x14ac:dyDescent="0.25">
      <c r="A219" s="5">
        <v>218</v>
      </c>
      <c r="B219" s="10" t="s">
        <v>685</v>
      </c>
      <c r="C219" s="6" t="s">
        <v>686</v>
      </c>
      <c r="D219" s="88" t="n">
        <f t="shared" si="9"/>
        <v>1.0</v>
      </c>
      <c r="E219" s="88" t="n">
        <f t="shared" si="10"/>
        <v>1.0</v>
      </c>
      <c r="F219" s="88" t="n">
        <f t="shared" si="11"/>
        <v>0.0</v>
      </c>
      <c r="G219" s="8" t="s">
        <v>496</v>
      </c>
      <c r="H219" s="8" t="s">
        <v>2682</v>
      </c>
      <c r="I219" s="14">
        <v>16</v>
      </c>
      <c r="J219" s="8" t="s">
        <v>2724</v>
      </c>
      <c r="K219" s="8" t="s">
        <v>2682</v>
      </c>
      <c r="L219" s="8" t="s">
        <v>2749</v>
      </c>
      <c r="M219" s="8" t="s">
        <v>2750</v>
      </c>
      <c r="N219" s="8" t="s">
        <v>2751</v>
      </c>
      <c r="O219" s="8" t="s">
        <v>2752</v>
      </c>
    </row>
    <row r="220" spans="1:15" x14ac:dyDescent="0.25">
      <c r="A220" s="5">
        <v>219</v>
      </c>
      <c r="B220" s="10" t="s">
        <v>688</v>
      </c>
      <c r="C220" s="6" t="s">
        <v>687</v>
      </c>
      <c r="D220" s="88" t="n">
        <f t="shared" si="9"/>
        <v>1.0</v>
      </c>
      <c r="E220" s="88" t="n">
        <f t="shared" si="10"/>
        <v>1.0</v>
      </c>
      <c r="F220" s="88" t="n">
        <f t="shared" si="11"/>
        <v>0.0</v>
      </c>
      <c r="G220" s="8" t="s">
        <v>496</v>
      </c>
      <c r="H220" s="8" t="s">
        <v>2682</v>
      </c>
      <c r="I220" s="14">
        <v>16</v>
      </c>
      <c r="J220" s="8" t="s">
        <v>2724</v>
      </c>
      <c r="K220" s="8" t="s">
        <v>2682</v>
      </c>
      <c r="L220" s="8" t="s">
        <v>2749</v>
      </c>
      <c r="M220" s="8" t="s">
        <v>2750</v>
      </c>
      <c r="N220" s="8" t="s">
        <v>2751</v>
      </c>
      <c r="O220" s="8" t="s">
        <v>2752</v>
      </c>
    </row>
    <row r="221" spans="1:15" x14ac:dyDescent="0.25">
      <c r="A221" s="5">
        <v>220</v>
      </c>
      <c r="B221" s="10" t="s">
        <v>690</v>
      </c>
      <c r="C221" s="6" t="s">
        <v>689</v>
      </c>
      <c r="D221" s="88" t="n">
        <f t="shared" si="9"/>
        <v>1.0</v>
      </c>
      <c r="E221" s="88" t="n">
        <f t="shared" si="10"/>
        <v>1.0</v>
      </c>
      <c r="F221" s="88" t="n">
        <f t="shared" si="11"/>
        <v>0.0</v>
      </c>
      <c r="G221" s="8" t="s">
        <v>496</v>
      </c>
      <c r="H221" s="8" t="s">
        <v>2682</v>
      </c>
      <c r="I221" s="14">
        <v>16</v>
      </c>
      <c r="J221" s="8" t="s">
        <v>2724</v>
      </c>
      <c r="K221" s="8" t="s">
        <v>2682</v>
      </c>
      <c r="L221" s="8" t="s">
        <v>2749</v>
      </c>
      <c r="M221" s="8" t="s">
        <v>2750</v>
      </c>
      <c r="N221" s="8" t="s">
        <v>2751</v>
      </c>
      <c r="O221" s="8" t="s">
        <v>2752</v>
      </c>
    </row>
    <row r="222" spans="1:15" x14ac:dyDescent="0.25">
      <c r="A222" s="5">
        <v>221</v>
      </c>
      <c r="B222" s="10" t="s">
        <v>691</v>
      </c>
      <c r="C222" s="6" t="s">
        <v>2355</v>
      </c>
      <c r="D222" s="88" t="n">
        <f t="shared" si="9"/>
        <v>1.0</v>
      </c>
      <c r="E222" s="88" t="n">
        <f t="shared" si="10"/>
        <v>1.0</v>
      </c>
      <c r="F222" s="88" t="n">
        <f t="shared" si="11"/>
        <v>0.0</v>
      </c>
      <c r="G222" s="8" t="s">
        <v>496</v>
      </c>
      <c r="H222" s="8" t="s">
        <v>2682</v>
      </c>
      <c r="I222" s="14">
        <v>16</v>
      </c>
      <c r="J222" s="8" t="s">
        <v>2724</v>
      </c>
      <c r="K222" s="8" t="s">
        <v>2682</v>
      </c>
      <c r="L222" s="8" t="s">
        <v>2749</v>
      </c>
      <c r="M222" s="8" t="s">
        <v>2750</v>
      </c>
      <c r="N222" s="8" t="s">
        <v>2751</v>
      </c>
      <c r="O222" s="8" t="s">
        <v>2752</v>
      </c>
    </row>
    <row r="223" spans="1:15" x14ac:dyDescent="0.25">
      <c r="A223" s="5">
        <v>222</v>
      </c>
      <c r="B223" s="10" t="s">
        <v>692</v>
      </c>
      <c r="C223" s="6" t="s">
        <v>693</v>
      </c>
      <c r="D223" s="88" t="n">
        <f t="shared" si="9"/>
        <v>1.0</v>
      </c>
      <c r="E223" s="88" t="n">
        <f t="shared" si="10"/>
        <v>1.0</v>
      </c>
      <c r="F223" s="88" t="n">
        <f t="shared" si="11"/>
        <v>0.0</v>
      </c>
      <c r="G223" s="8" t="s">
        <v>496</v>
      </c>
      <c r="H223" s="8" t="s">
        <v>2682</v>
      </c>
      <c r="I223" s="14">
        <v>16</v>
      </c>
      <c r="J223" s="8" t="s">
        <v>2724</v>
      </c>
      <c r="K223" s="8" t="s">
        <v>2682</v>
      </c>
      <c r="L223" s="8" t="s">
        <v>2749</v>
      </c>
      <c r="M223" s="8" t="s">
        <v>2750</v>
      </c>
      <c r="N223" s="8" t="s">
        <v>2751</v>
      </c>
      <c r="O223" s="8" t="s">
        <v>2752</v>
      </c>
    </row>
    <row r="224" spans="1:15" x14ac:dyDescent="0.25">
      <c r="A224" s="5">
        <v>223</v>
      </c>
      <c r="B224" s="10" t="s">
        <v>695</v>
      </c>
      <c r="C224" s="6" t="s">
        <v>694</v>
      </c>
      <c r="D224" s="88" t="n">
        <f t="shared" si="9"/>
        <v>1.0</v>
      </c>
      <c r="E224" s="88" t="n">
        <f t="shared" si="10"/>
        <v>1.0</v>
      </c>
      <c r="F224" s="88" t="n">
        <f t="shared" si="11"/>
        <v>0.0</v>
      </c>
      <c r="G224" s="8" t="s">
        <v>496</v>
      </c>
      <c r="H224" s="8" t="s">
        <v>2682</v>
      </c>
      <c r="I224" s="14">
        <v>16</v>
      </c>
      <c r="J224" s="8" t="s">
        <v>2724</v>
      </c>
      <c r="K224" s="8" t="s">
        <v>2682</v>
      </c>
      <c r="L224" s="8" t="s">
        <v>2749</v>
      </c>
      <c r="M224" s="8" t="s">
        <v>2750</v>
      </c>
      <c r="N224" s="8" t="s">
        <v>2751</v>
      </c>
      <c r="O224" s="8" t="s">
        <v>2752</v>
      </c>
    </row>
    <row r="225" spans="1:15" x14ac:dyDescent="0.25">
      <c r="A225" s="5">
        <v>224</v>
      </c>
      <c r="B225" s="10" t="s">
        <v>697</v>
      </c>
      <c r="C225" s="6" t="s">
        <v>696</v>
      </c>
      <c r="D225" s="88" t="n">
        <f t="shared" si="9"/>
        <v>1.0</v>
      </c>
      <c r="E225" s="88" t="n">
        <f t="shared" si="10"/>
        <v>1.0</v>
      </c>
      <c r="F225" s="88" t="n">
        <f t="shared" si="11"/>
        <v>0.0</v>
      </c>
      <c r="G225" s="8" t="s">
        <v>496</v>
      </c>
      <c r="H225" s="8" t="s">
        <v>2682</v>
      </c>
      <c r="I225" s="14">
        <v>16</v>
      </c>
      <c r="J225" s="8" t="s">
        <v>2724</v>
      </c>
      <c r="K225" s="8" t="s">
        <v>2682</v>
      </c>
      <c r="L225" s="8" t="s">
        <v>2749</v>
      </c>
      <c r="M225" s="8" t="s">
        <v>2750</v>
      </c>
      <c r="N225" s="8" t="s">
        <v>2751</v>
      </c>
      <c r="O225" s="8" t="s">
        <v>2752</v>
      </c>
    </row>
    <row r="226" spans="1:15" x14ac:dyDescent="0.25">
      <c r="A226" s="5">
        <v>225</v>
      </c>
      <c r="B226" s="10" t="s">
        <v>698</v>
      </c>
      <c r="C226" s="6" t="s">
        <v>699</v>
      </c>
      <c r="D226" s="88" t="n">
        <f t="shared" si="9"/>
        <v>1.0</v>
      </c>
      <c r="E226" s="88" t="n">
        <f t="shared" si="10"/>
        <v>1.0</v>
      </c>
      <c r="F226" s="88" t="n">
        <f t="shared" si="11"/>
        <v>0.0</v>
      </c>
      <c r="G226" s="8" t="s">
        <v>496</v>
      </c>
      <c r="H226" s="8" t="s">
        <v>2682</v>
      </c>
      <c r="I226" s="14">
        <v>16</v>
      </c>
      <c r="J226" s="8" t="s">
        <v>2724</v>
      </c>
      <c r="K226" s="8" t="s">
        <v>2682</v>
      </c>
      <c r="L226" s="8" t="s">
        <v>2749</v>
      </c>
      <c r="M226" s="8" t="s">
        <v>2750</v>
      </c>
      <c r="N226" s="8" t="s">
        <v>2751</v>
      </c>
      <c r="O226" s="8" t="s">
        <v>2752</v>
      </c>
    </row>
    <row r="227" spans="1:15" x14ac:dyDescent="0.25">
      <c r="A227" s="5">
        <v>226</v>
      </c>
      <c r="B227" s="10" t="s">
        <v>700</v>
      </c>
      <c r="C227" s="6" t="s">
        <v>701</v>
      </c>
      <c r="D227" s="88" t="n">
        <f t="shared" si="9"/>
        <v>1.0</v>
      </c>
      <c r="E227" s="88" t="n">
        <f t="shared" si="10"/>
        <v>1.0</v>
      </c>
      <c r="F227" s="88" t="n">
        <f t="shared" si="11"/>
        <v>0.0</v>
      </c>
      <c r="G227" s="8" t="s">
        <v>496</v>
      </c>
      <c r="H227" s="8" t="s">
        <v>2682</v>
      </c>
      <c r="I227" s="14">
        <v>16</v>
      </c>
      <c r="J227" s="8" t="s">
        <v>2724</v>
      </c>
      <c r="K227" s="8" t="s">
        <v>2682</v>
      </c>
      <c r="L227" s="8" t="s">
        <v>2749</v>
      </c>
      <c r="M227" s="8" t="s">
        <v>2750</v>
      </c>
      <c r="N227" s="8" t="s">
        <v>2751</v>
      </c>
      <c r="O227" s="8" t="s">
        <v>2752</v>
      </c>
    </row>
    <row r="228" spans="1:15" x14ac:dyDescent="0.25">
      <c r="A228" s="5">
        <v>227</v>
      </c>
      <c r="B228" s="10" t="s">
        <v>702</v>
      </c>
      <c r="C228" s="6" t="s">
        <v>703</v>
      </c>
      <c r="D228" s="88" t="n">
        <f t="shared" si="9"/>
        <v>1.0</v>
      </c>
      <c r="E228" s="88" t="n">
        <f t="shared" si="10"/>
        <v>1.0</v>
      </c>
      <c r="F228" s="88" t="n">
        <f t="shared" si="11"/>
        <v>0.0</v>
      </c>
      <c r="G228" s="8" t="s">
        <v>496</v>
      </c>
      <c r="H228" s="8" t="s">
        <v>2682</v>
      </c>
      <c r="I228" s="14">
        <v>16</v>
      </c>
      <c r="J228" s="8" t="s">
        <v>2724</v>
      </c>
      <c r="K228" s="8" t="s">
        <v>2682</v>
      </c>
      <c r="L228" s="8" t="s">
        <v>2749</v>
      </c>
      <c r="M228" s="8" t="s">
        <v>2750</v>
      </c>
      <c r="N228" s="8" t="s">
        <v>2751</v>
      </c>
      <c r="O228" s="8" t="s">
        <v>2752</v>
      </c>
    </row>
    <row r="229" spans="1:15" x14ac:dyDescent="0.25">
      <c r="A229" s="5">
        <v>228</v>
      </c>
      <c r="B229" s="10" t="s">
        <v>704</v>
      </c>
      <c r="C229" s="6" t="s">
        <v>2356</v>
      </c>
      <c r="D229" s="88" t="n">
        <f t="shared" si="9"/>
        <v>1.0</v>
      </c>
      <c r="E229" s="88" t="n">
        <f t="shared" si="10"/>
        <v>1.0</v>
      </c>
      <c r="F229" s="88" t="n">
        <f t="shared" si="11"/>
        <v>0.0</v>
      </c>
      <c r="G229" s="8" t="s">
        <v>496</v>
      </c>
      <c r="H229" s="8" t="s">
        <v>2682</v>
      </c>
      <c r="I229" s="14">
        <v>16</v>
      </c>
      <c r="J229" s="8" t="s">
        <v>2724</v>
      </c>
      <c r="K229" s="8" t="s">
        <v>2682</v>
      </c>
      <c r="L229" s="8" t="s">
        <v>2749</v>
      </c>
      <c r="M229" s="8" t="s">
        <v>2750</v>
      </c>
      <c r="N229" s="8" t="s">
        <v>2751</v>
      </c>
      <c r="O229" s="8" t="s">
        <v>2752</v>
      </c>
    </row>
    <row r="230" spans="1:15" x14ac:dyDescent="0.25">
      <c r="A230" s="5">
        <v>229</v>
      </c>
      <c r="B230" s="10" t="s">
        <v>705</v>
      </c>
      <c r="C230" s="6" t="s">
        <v>706</v>
      </c>
      <c r="D230" s="88" t="n">
        <f t="shared" si="9"/>
        <v>1.0</v>
      </c>
      <c r="E230" s="88" t="n">
        <f t="shared" si="10"/>
        <v>1.0</v>
      </c>
      <c r="F230" s="88" t="n">
        <f t="shared" si="11"/>
        <v>0.0</v>
      </c>
      <c r="G230" s="8" t="s">
        <v>496</v>
      </c>
      <c r="H230" s="8" t="s">
        <v>2682</v>
      </c>
      <c r="I230" s="14">
        <v>16</v>
      </c>
      <c r="J230" s="8" t="s">
        <v>2724</v>
      </c>
      <c r="K230" s="8" t="s">
        <v>2682</v>
      </c>
      <c r="L230" s="8" t="s">
        <v>2749</v>
      </c>
      <c r="M230" s="8" t="s">
        <v>2750</v>
      </c>
      <c r="N230" s="8" t="s">
        <v>2751</v>
      </c>
      <c r="O230" s="8" t="s">
        <v>2752</v>
      </c>
    </row>
    <row r="231" spans="1:15" x14ac:dyDescent="0.25">
      <c r="A231" s="5">
        <v>230</v>
      </c>
      <c r="B231" s="10" t="s">
        <v>707</v>
      </c>
      <c r="C231" s="6" t="s">
        <v>164</v>
      </c>
      <c r="D231" s="88" t="n">
        <f t="shared" si="9"/>
        <v>1.0</v>
      </c>
      <c r="E231" s="88" t="n">
        <f t="shared" si="10"/>
        <v>1.0</v>
      </c>
      <c r="F231" s="88" t="n">
        <f t="shared" si="11"/>
        <v>0.0</v>
      </c>
      <c r="G231" s="8" t="s">
        <v>496</v>
      </c>
      <c r="H231" s="8" t="s">
        <v>2682</v>
      </c>
      <c r="I231" s="14">
        <v>16</v>
      </c>
      <c r="J231" s="8" t="s">
        <v>2724</v>
      </c>
      <c r="K231" s="8" t="s">
        <v>2682</v>
      </c>
      <c r="L231" s="8" t="s">
        <v>2749</v>
      </c>
      <c r="M231" s="8" t="s">
        <v>2750</v>
      </c>
      <c r="N231" s="8" t="s">
        <v>2751</v>
      </c>
      <c r="O231" s="8" t="s">
        <v>2752</v>
      </c>
    </row>
    <row r="232" spans="1:15" x14ac:dyDescent="0.25">
      <c r="A232" s="5">
        <v>231</v>
      </c>
      <c r="B232" s="10" t="s">
        <v>709</v>
      </c>
      <c r="C232" s="6" t="s">
        <v>708</v>
      </c>
      <c r="D232" s="88" t="n">
        <f t="shared" si="9"/>
        <v>1.0</v>
      </c>
      <c r="E232" s="88" t="n">
        <f t="shared" si="10"/>
        <v>1.0</v>
      </c>
      <c r="F232" s="88" t="n">
        <f t="shared" si="11"/>
        <v>0.0</v>
      </c>
      <c r="G232" s="8" t="s">
        <v>496</v>
      </c>
      <c r="H232" s="8" t="s">
        <v>2682</v>
      </c>
      <c r="I232" s="14">
        <v>7</v>
      </c>
      <c r="J232" s="8" t="s">
        <v>2724</v>
      </c>
      <c r="K232" s="8" t="s">
        <v>2682</v>
      </c>
      <c r="L232" s="8" t="s">
        <v>2749</v>
      </c>
      <c r="M232" s="8" t="s">
        <v>2750</v>
      </c>
      <c r="N232" s="8">
        <v>21</v>
      </c>
      <c r="O232" s="8" t="s">
        <v>2753</v>
      </c>
    </row>
    <row r="233" spans="1:15" x14ac:dyDescent="0.25">
      <c r="A233" s="5">
        <v>232</v>
      </c>
      <c r="B233" s="10" t="s">
        <v>711</v>
      </c>
      <c r="C233" s="6" t="s">
        <v>710</v>
      </c>
      <c r="D233" s="88" t="n">
        <f t="shared" si="9"/>
        <v>1.0</v>
      </c>
      <c r="E233" s="88" t="n">
        <f t="shared" si="10"/>
        <v>1.0</v>
      </c>
      <c r="F233" s="88" t="n">
        <f t="shared" si="11"/>
        <v>0.0</v>
      </c>
      <c r="G233" s="8" t="s">
        <v>496</v>
      </c>
      <c r="H233" s="8" t="s">
        <v>2682</v>
      </c>
      <c r="I233" s="14">
        <v>7</v>
      </c>
      <c r="J233" s="8" t="s">
        <v>2724</v>
      </c>
      <c r="K233" s="8" t="s">
        <v>2682</v>
      </c>
      <c r="L233" s="8" t="s">
        <v>2749</v>
      </c>
      <c r="M233" s="8" t="s">
        <v>2750</v>
      </c>
      <c r="N233" s="8">
        <v>21</v>
      </c>
      <c r="O233" s="8" t="s">
        <v>2753</v>
      </c>
    </row>
    <row r="234" spans="1:15" x14ac:dyDescent="0.25">
      <c r="A234" s="5">
        <v>233</v>
      </c>
      <c r="B234" s="10" t="s">
        <v>712</v>
      </c>
      <c r="C234" s="6" t="s">
        <v>713</v>
      </c>
      <c r="D234" s="88" t="n">
        <f t="shared" si="9"/>
        <v>1.0</v>
      </c>
      <c r="E234" s="88" t="n">
        <f t="shared" si="10"/>
        <v>1.0</v>
      </c>
      <c r="F234" s="88" t="n">
        <f t="shared" si="11"/>
        <v>0.0</v>
      </c>
      <c r="G234" s="8" t="s">
        <v>496</v>
      </c>
      <c r="H234" s="8" t="s">
        <v>2682</v>
      </c>
      <c r="I234" s="14">
        <v>7</v>
      </c>
      <c r="J234" s="8" t="s">
        <v>2724</v>
      </c>
      <c r="K234" s="8" t="s">
        <v>2682</v>
      </c>
      <c r="L234" s="8" t="s">
        <v>2749</v>
      </c>
      <c r="M234" s="8" t="s">
        <v>2750</v>
      </c>
      <c r="N234" s="8" t="s">
        <v>2751</v>
      </c>
      <c r="O234" s="8" t="s">
        <v>2752</v>
      </c>
    </row>
    <row r="235" spans="1:15" x14ac:dyDescent="0.25">
      <c r="A235" s="5">
        <v>234</v>
      </c>
      <c r="B235" s="10" t="s">
        <v>714</v>
      </c>
      <c r="C235" s="6" t="s">
        <v>2357</v>
      </c>
      <c r="D235" s="88" t="n">
        <f t="shared" si="9"/>
        <v>1.0</v>
      </c>
      <c r="E235" s="88" t="n">
        <f t="shared" si="10"/>
        <v>1.0</v>
      </c>
      <c r="F235" s="88" t="n">
        <f t="shared" si="11"/>
        <v>0.0</v>
      </c>
      <c r="G235" s="8" t="s">
        <v>496</v>
      </c>
      <c r="H235" s="8" t="s">
        <v>2682</v>
      </c>
      <c r="I235" s="14">
        <v>8</v>
      </c>
      <c r="J235" s="8" t="s">
        <v>2724</v>
      </c>
      <c r="K235" s="8" t="s">
        <v>2682</v>
      </c>
      <c r="L235" s="8" t="s">
        <v>2754</v>
      </c>
      <c r="M235" s="8" t="s">
        <v>2755</v>
      </c>
      <c r="N235" s="8" t="s">
        <v>2756</v>
      </c>
      <c r="O235" s="8" t="s">
        <v>2755</v>
      </c>
    </row>
    <row r="236" spans="1:15" x14ac:dyDescent="0.25">
      <c r="A236" s="5">
        <v>235</v>
      </c>
      <c r="B236" s="10" t="s">
        <v>715</v>
      </c>
      <c r="C236" s="6" t="s">
        <v>716</v>
      </c>
      <c r="D236" s="88" t="n">
        <f t="shared" si="9"/>
        <v>1.0</v>
      </c>
      <c r="E236" s="88" t="n">
        <f t="shared" si="10"/>
        <v>1.0</v>
      </c>
      <c r="F236" s="88" t="n">
        <f t="shared" si="11"/>
        <v>0.0</v>
      </c>
      <c r="G236" s="8" t="s">
        <v>496</v>
      </c>
      <c r="H236" s="8" t="s">
        <v>2682</v>
      </c>
      <c r="I236" s="14">
        <v>8</v>
      </c>
      <c r="J236" s="8" t="s">
        <v>2724</v>
      </c>
      <c r="K236" s="8" t="s">
        <v>2682</v>
      </c>
      <c r="L236" s="8" t="s">
        <v>2754</v>
      </c>
      <c r="M236" s="8" t="s">
        <v>2755</v>
      </c>
      <c r="N236" s="8" t="s">
        <v>2756</v>
      </c>
      <c r="O236" s="8" t="s">
        <v>2755</v>
      </c>
    </row>
    <row r="237" spans="1:15" x14ac:dyDescent="0.25">
      <c r="A237" s="5">
        <v>236</v>
      </c>
      <c r="B237" s="10" t="s">
        <v>717</v>
      </c>
      <c r="C237" s="6" t="s">
        <v>718</v>
      </c>
      <c r="D237" s="88" t="n">
        <f t="shared" si="9"/>
        <v>1.0</v>
      </c>
      <c r="E237" s="88" t="n">
        <f t="shared" si="10"/>
        <v>1.0</v>
      </c>
      <c r="F237" s="88" t="n">
        <f t="shared" si="11"/>
        <v>0.0</v>
      </c>
      <c r="G237" s="8" t="s">
        <v>496</v>
      </c>
      <c r="H237" s="8" t="s">
        <v>2682</v>
      </c>
      <c r="I237" s="14">
        <v>8</v>
      </c>
      <c r="J237" s="8" t="s">
        <v>2724</v>
      </c>
      <c r="K237" s="8" t="s">
        <v>2682</v>
      </c>
      <c r="L237" s="8" t="s">
        <v>2754</v>
      </c>
      <c r="M237" s="8" t="s">
        <v>2755</v>
      </c>
      <c r="N237" s="8" t="s">
        <v>2756</v>
      </c>
      <c r="O237" s="8" t="s">
        <v>2755</v>
      </c>
    </row>
    <row r="238" spans="1:15" x14ac:dyDescent="0.25">
      <c r="A238" s="5">
        <v>237</v>
      </c>
      <c r="B238" s="10" t="s">
        <v>719</v>
      </c>
      <c r="C238" s="6" t="s">
        <v>720</v>
      </c>
      <c r="D238" s="88" t="n">
        <f t="shared" si="9"/>
        <v>1.0</v>
      </c>
      <c r="E238" s="88" t="n">
        <f t="shared" si="10"/>
        <v>1.0</v>
      </c>
      <c r="F238" s="88" t="n">
        <f t="shared" si="11"/>
        <v>0.0</v>
      </c>
      <c r="G238" s="8" t="s">
        <v>496</v>
      </c>
      <c r="H238" s="8" t="s">
        <v>2682</v>
      </c>
      <c r="I238" s="14">
        <v>8</v>
      </c>
      <c r="J238" s="8" t="s">
        <v>2724</v>
      </c>
      <c r="K238" s="8" t="s">
        <v>2682</v>
      </c>
      <c r="L238" s="8" t="s">
        <v>2754</v>
      </c>
      <c r="M238" s="8" t="s">
        <v>2755</v>
      </c>
      <c r="N238" s="8" t="s">
        <v>2756</v>
      </c>
      <c r="O238" s="8" t="s">
        <v>2755</v>
      </c>
    </row>
    <row r="239" spans="1:15" x14ac:dyDescent="0.25">
      <c r="A239" s="5">
        <v>238</v>
      </c>
      <c r="B239" s="10" t="s">
        <v>721</v>
      </c>
      <c r="C239" s="6" t="s">
        <v>2358</v>
      </c>
      <c r="D239" s="88" t="n">
        <f t="shared" si="9"/>
        <v>1.0</v>
      </c>
      <c r="E239" s="88" t="n">
        <f t="shared" si="10"/>
        <v>1.0</v>
      </c>
      <c r="F239" s="88" t="n">
        <f t="shared" si="11"/>
        <v>0.0</v>
      </c>
      <c r="G239" s="8" t="s">
        <v>496</v>
      </c>
      <c r="H239" s="8" t="s">
        <v>2682</v>
      </c>
      <c r="I239" s="14">
        <v>8</v>
      </c>
      <c r="J239" s="8" t="s">
        <v>2724</v>
      </c>
      <c r="K239" s="8" t="s">
        <v>2682</v>
      </c>
      <c r="L239" s="8" t="s">
        <v>2754</v>
      </c>
      <c r="M239" s="8" t="s">
        <v>2755</v>
      </c>
      <c r="N239" s="8" t="s">
        <v>2756</v>
      </c>
      <c r="O239" s="8" t="s">
        <v>2755</v>
      </c>
    </row>
    <row r="240" spans="1:15" x14ac:dyDescent="0.25">
      <c r="A240" s="5">
        <v>239</v>
      </c>
      <c r="B240" s="10" t="s">
        <v>722</v>
      </c>
      <c r="C240" s="6" t="s">
        <v>2359</v>
      </c>
      <c r="D240" s="88" t="n">
        <f t="shared" si="9"/>
        <v>1.0</v>
      </c>
      <c r="E240" s="88" t="n">
        <f t="shared" si="10"/>
        <v>1.0</v>
      </c>
      <c r="F240" s="88" t="n">
        <f t="shared" si="11"/>
        <v>0.0</v>
      </c>
      <c r="G240" s="8" t="s">
        <v>496</v>
      </c>
      <c r="H240" s="8" t="s">
        <v>2682</v>
      </c>
      <c r="I240" s="14">
        <v>8</v>
      </c>
      <c r="J240" s="8" t="s">
        <v>2724</v>
      </c>
      <c r="K240" s="8" t="s">
        <v>2682</v>
      </c>
      <c r="L240" s="8" t="s">
        <v>2754</v>
      </c>
      <c r="M240" s="8" t="s">
        <v>2755</v>
      </c>
      <c r="N240" s="8" t="s">
        <v>2756</v>
      </c>
      <c r="O240" s="8" t="s">
        <v>2755</v>
      </c>
    </row>
    <row r="241" spans="1:15" x14ac:dyDescent="0.25">
      <c r="A241" s="5">
        <v>240</v>
      </c>
      <c r="B241" s="10" t="s">
        <v>723</v>
      </c>
      <c r="C241" s="6" t="s">
        <v>212</v>
      </c>
      <c r="D241" s="88" t="n">
        <f t="shared" si="9"/>
        <v>1.0</v>
      </c>
      <c r="E241" s="88" t="n">
        <f t="shared" si="10"/>
        <v>1.0</v>
      </c>
      <c r="F241" s="88" t="n">
        <f t="shared" si="11"/>
        <v>0.0</v>
      </c>
      <c r="G241" s="8" t="s">
        <v>496</v>
      </c>
      <c r="H241" s="8" t="s">
        <v>2682</v>
      </c>
      <c r="I241" s="14">
        <v>8</v>
      </c>
      <c r="J241" s="8" t="s">
        <v>2724</v>
      </c>
      <c r="K241" s="8" t="s">
        <v>2682</v>
      </c>
      <c r="L241" s="8" t="s">
        <v>2754</v>
      </c>
      <c r="M241" s="8" t="s">
        <v>2755</v>
      </c>
      <c r="N241" s="8" t="s">
        <v>2756</v>
      </c>
      <c r="O241" s="8" t="s">
        <v>2755</v>
      </c>
    </row>
    <row r="242" spans="1:15" x14ac:dyDescent="0.25">
      <c r="A242" s="5">
        <v>241</v>
      </c>
      <c r="B242" s="10" t="s">
        <v>724</v>
      </c>
      <c r="C242" s="6" t="s">
        <v>725</v>
      </c>
      <c r="D242" s="88" t="n">
        <f t="shared" si="9"/>
        <v>1.0</v>
      </c>
      <c r="E242" s="88" t="n">
        <f t="shared" si="10"/>
        <v>1.0</v>
      </c>
      <c r="F242" s="88" t="n">
        <f t="shared" si="11"/>
        <v>0.0</v>
      </c>
      <c r="G242" s="8" t="s">
        <v>496</v>
      </c>
      <c r="H242" s="8" t="s">
        <v>2682</v>
      </c>
      <c r="I242" s="14">
        <v>8</v>
      </c>
      <c r="J242" s="8" t="s">
        <v>2724</v>
      </c>
      <c r="K242" s="8" t="s">
        <v>2682</v>
      </c>
      <c r="L242" s="8" t="s">
        <v>2754</v>
      </c>
      <c r="M242" s="8" t="s">
        <v>2755</v>
      </c>
      <c r="N242" s="8" t="s">
        <v>2756</v>
      </c>
      <c r="O242" s="8" t="s">
        <v>2755</v>
      </c>
    </row>
    <row r="243" spans="1:15" x14ac:dyDescent="0.25">
      <c r="A243" s="5">
        <v>242</v>
      </c>
      <c r="B243" s="10" t="s">
        <v>726</v>
      </c>
      <c r="C243" s="6" t="s">
        <v>215</v>
      </c>
      <c r="D243" s="88" t="n">
        <f t="shared" si="9"/>
        <v>1.0</v>
      </c>
      <c r="E243" s="88" t="n">
        <f t="shared" si="10"/>
        <v>1.0</v>
      </c>
      <c r="F243" s="88" t="n">
        <f t="shared" si="11"/>
        <v>0.0</v>
      </c>
      <c r="G243" s="8" t="s">
        <v>496</v>
      </c>
      <c r="H243" s="8" t="s">
        <v>2682</v>
      </c>
      <c r="I243" s="14">
        <v>8</v>
      </c>
      <c r="J243" s="8" t="s">
        <v>2724</v>
      </c>
      <c r="K243" s="8" t="s">
        <v>2682</v>
      </c>
      <c r="L243" s="8" t="s">
        <v>2754</v>
      </c>
      <c r="M243" s="8" t="s">
        <v>2755</v>
      </c>
      <c r="N243" s="8" t="s">
        <v>2756</v>
      </c>
      <c r="O243" s="8" t="s">
        <v>2755</v>
      </c>
    </row>
    <row r="244" spans="1:15" x14ac:dyDescent="0.25">
      <c r="A244" s="5">
        <v>243</v>
      </c>
      <c r="B244" s="10" t="s">
        <v>728</v>
      </c>
      <c r="C244" s="6" t="s">
        <v>727</v>
      </c>
      <c r="D244" s="88" t="n">
        <f t="shared" si="9"/>
        <v>1.0</v>
      </c>
      <c r="E244" s="88" t="n">
        <f t="shared" si="10"/>
        <v>1.0</v>
      </c>
      <c r="F244" s="88" t="n">
        <f t="shared" si="11"/>
        <v>0.0</v>
      </c>
      <c r="G244" s="8" t="s">
        <v>496</v>
      </c>
      <c r="H244" s="8" t="s">
        <v>2682</v>
      </c>
      <c r="I244" s="14">
        <v>16</v>
      </c>
      <c r="J244" s="8" t="s">
        <v>2724</v>
      </c>
      <c r="K244" s="8" t="s">
        <v>2682</v>
      </c>
      <c r="L244" s="8" t="s">
        <v>2757</v>
      </c>
      <c r="M244" s="8" t="s">
        <v>2758</v>
      </c>
      <c r="N244" s="8" t="s">
        <v>2759</v>
      </c>
      <c r="O244" s="8" t="s">
        <v>2760</v>
      </c>
    </row>
    <row r="245" spans="1:15" x14ac:dyDescent="0.25">
      <c r="A245" s="5">
        <v>244</v>
      </c>
      <c r="B245" s="10" t="s">
        <v>730</v>
      </c>
      <c r="C245" s="6" t="s">
        <v>729</v>
      </c>
      <c r="D245" s="88" t="n">
        <f t="shared" si="9"/>
        <v>1.0</v>
      </c>
      <c r="E245" s="88" t="n">
        <f t="shared" si="10"/>
        <v>1.0</v>
      </c>
      <c r="F245" s="88" t="n">
        <f t="shared" si="11"/>
        <v>0.0</v>
      </c>
      <c r="G245" s="8" t="s">
        <v>496</v>
      </c>
      <c r="H245" s="8" t="s">
        <v>2682</v>
      </c>
      <c r="I245" s="14">
        <v>16</v>
      </c>
      <c r="J245" s="8" t="s">
        <v>2724</v>
      </c>
      <c r="K245" s="8" t="s">
        <v>2682</v>
      </c>
      <c r="L245" s="8" t="s">
        <v>2757</v>
      </c>
      <c r="M245" s="8" t="s">
        <v>2758</v>
      </c>
      <c r="N245" s="8" t="s">
        <v>2759</v>
      </c>
      <c r="O245" s="8" t="s">
        <v>2760</v>
      </c>
    </row>
    <row r="246" spans="1:15" x14ac:dyDescent="0.25">
      <c r="A246" s="5">
        <v>245</v>
      </c>
      <c r="B246" s="10" t="s">
        <v>731</v>
      </c>
      <c r="C246" s="6" t="s">
        <v>732</v>
      </c>
      <c r="D246" s="88" t="n">
        <f t="shared" si="9"/>
        <v>1.0</v>
      </c>
      <c r="E246" s="88" t="n">
        <f t="shared" si="10"/>
        <v>1.0</v>
      </c>
      <c r="F246" s="88" t="n">
        <f t="shared" si="11"/>
        <v>0.0</v>
      </c>
      <c r="G246" s="8" t="s">
        <v>496</v>
      </c>
      <c r="H246" s="8" t="s">
        <v>2682</v>
      </c>
      <c r="I246" s="14">
        <v>16</v>
      </c>
      <c r="J246" s="8" t="s">
        <v>2724</v>
      </c>
      <c r="K246" s="8" t="s">
        <v>2682</v>
      </c>
      <c r="L246" s="8" t="s">
        <v>2757</v>
      </c>
      <c r="M246" s="8" t="s">
        <v>2758</v>
      </c>
      <c r="N246" s="8" t="s">
        <v>2759</v>
      </c>
      <c r="O246" s="8" t="s">
        <v>2760</v>
      </c>
    </row>
    <row r="247" spans="1:15" x14ac:dyDescent="0.25">
      <c r="A247" s="5">
        <v>246</v>
      </c>
      <c r="B247" s="10" t="s">
        <v>733</v>
      </c>
      <c r="C247" s="6" t="s">
        <v>734</v>
      </c>
      <c r="D247" s="88" t="n">
        <f t="shared" si="9"/>
        <v>1.0</v>
      </c>
      <c r="E247" s="88" t="n">
        <f t="shared" si="10"/>
        <v>1.0</v>
      </c>
      <c r="F247" s="88" t="n">
        <f t="shared" si="11"/>
        <v>0.0</v>
      </c>
      <c r="G247" s="8" t="s">
        <v>496</v>
      </c>
      <c r="H247" s="8" t="s">
        <v>2682</v>
      </c>
      <c r="I247" s="14">
        <v>16</v>
      </c>
      <c r="J247" s="8" t="s">
        <v>2724</v>
      </c>
      <c r="K247" s="8" t="s">
        <v>2682</v>
      </c>
      <c r="L247" s="8" t="s">
        <v>2757</v>
      </c>
      <c r="M247" s="8" t="s">
        <v>2758</v>
      </c>
      <c r="N247" s="8" t="s">
        <v>2759</v>
      </c>
      <c r="O247" s="8" t="s">
        <v>2760</v>
      </c>
    </row>
    <row r="248" spans="1:15" x14ac:dyDescent="0.25">
      <c r="A248" s="5">
        <v>247</v>
      </c>
      <c r="B248" s="10" t="s">
        <v>736</v>
      </c>
      <c r="C248" s="6" t="s">
        <v>735</v>
      </c>
      <c r="D248" s="88" t="n">
        <f t="shared" si="9"/>
        <v>1.0</v>
      </c>
      <c r="E248" s="88" t="n">
        <f t="shared" si="10"/>
        <v>1.0</v>
      </c>
      <c r="F248" s="88" t="n">
        <f t="shared" si="11"/>
        <v>0.0</v>
      </c>
      <c r="G248" s="8" t="s">
        <v>496</v>
      </c>
      <c r="H248" s="8" t="s">
        <v>2682</v>
      </c>
      <c r="I248" s="14">
        <v>16</v>
      </c>
      <c r="J248" s="8" t="s">
        <v>2724</v>
      </c>
      <c r="K248" s="8" t="s">
        <v>2682</v>
      </c>
      <c r="L248" s="8" t="s">
        <v>2757</v>
      </c>
      <c r="M248" s="8" t="s">
        <v>2758</v>
      </c>
      <c r="N248" s="8" t="s">
        <v>2759</v>
      </c>
      <c r="O248" s="8" t="s">
        <v>2760</v>
      </c>
    </row>
    <row r="249" spans="1:15" x14ac:dyDescent="0.25">
      <c r="A249" s="5">
        <v>248</v>
      </c>
      <c r="B249" s="10" t="s">
        <v>737</v>
      </c>
      <c r="C249" s="6" t="s">
        <v>738</v>
      </c>
      <c r="D249" s="88" t="n">
        <f t="shared" si="9"/>
        <v>1.0</v>
      </c>
      <c r="E249" s="88" t="n">
        <f t="shared" si="10"/>
        <v>1.0</v>
      </c>
      <c r="F249" s="88" t="n">
        <f t="shared" si="11"/>
        <v>0.0</v>
      </c>
      <c r="G249" s="8" t="s">
        <v>496</v>
      </c>
      <c r="H249" s="8" t="s">
        <v>2682</v>
      </c>
      <c r="I249" s="14">
        <v>16</v>
      </c>
      <c r="J249" s="8" t="s">
        <v>2724</v>
      </c>
      <c r="K249" s="8" t="s">
        <v>2682</v>
      </c>
      <c r="L249" s="8" t="s">
        <v>2757</v>
      </c>
      <c r="M249" s="8" t="s">
        <v>2758</v>
      </c>
      <c r="N249" s="8" t="s">
        <v>2759</v>
      </c>
      <c r="O249" s="8" t="s">
        <v>2760</v>
      </c>
    </row>
    <row r="250" spans="1:15" x14ac:dyDescent="0.25">
      <c r="A250" s="5">
        <v>249</v>
      </c>
      <c r="B250" s="10" t="s">
        <v>739</v>
      </c>
      <c r="C250" s="6" t="s">
        <v>740</v>
      </c>
      <c r="D250" s="88" t="n">
        <f t="shared" si="9"/>
        <v>1.0</v>
      </c>
      <c r="E250" s="88" t="n">
        <f t="shared" si="10"/>
        <v>1.0</v>
      </c>
      <c r="F250" s="88" t="n">
        <f t="shared" si="11"/>
        <v>0.0</v>
      </c>
      <c r="G250" s="8" t="s">
        <v>496</v>
      </c>
      <c r="H250" s="8" t="s">
        <v>2682</v>
      </c>
      <c r="I250" s="14">
        <v>16</v>
      </c>
      <c r="J250" s="8" t="s">
        <v>2724</v>
      </c>
      <c r="K250" s="8" t="s">
        <v>2682</v>
      </c>
      <c r="L250" s="8" t="s">
        <v>2757</v>
      </c>
      <c r="M250" s="8" t="s">
        <v>2758</v>
      </c>
      <c r="N250" s="8" t="s">
        <v>2759</v>
      </c>
      <c r="O250" s="8" t="s">
        <v>2760</v>
      </c>
    </row>
    <row r="251" spans="1:15" x14ac:dyDescent="0.25">
      <c r="A251" s="5">
        <v>250</v>
      </c>
      <c r="B251" s="10" t="s">
        <v>741</v>
      </c>
      <c r="C251" s="6" t="s">
        <v>2360</v>
      </c>
      <c r="D251" s="88" t="n">
        <f t="shared" si="9"/>
        <v>1.0</v>
      </c>
      <c r="E251" s="88" t="n">
        <f t="shared" si="10"/>
        <v>1.0</v>
      </c>
      <c r="F251" s="88" t="n">
        <f t="shared" si="11"/>
        <v>0.0</v>
      </c>
      <c r="G251" s="8" t="s">
        <v>496</v>
      </c>
      <c r="H251" s="8" t="s">
        <v>2682</v>
      </c>
      <c r="I251" s="14">
        <v>16</v>
      </c>
      <c r="J251" s="8" t="s">
        <v>2724</v>
      </c>
      <c r="K251" s="8" t="s">
        <v>2682</v>
      </c>
      <c r="L251" s="8" t="s">
        <v>2757</v>
      </c>
      <c r="M251" s="8" t="s">
        <v>2758</v>
      </c>
      <c r="N251" s="8" t="s">
        <v>2759</v>
      </c>
      <c r="O251" s="8" t="s">
        <v>2760</v>
      </c>
    </row>
    <row r="252" spans="1:15" x14ac:dyDescent="0.25">
      <c r="A252" s="5">
        <v>251</v>
      </c>
      <c r="B252" s="10" t="s">
        <v>743</v>
      </c>
      <c r="C252" s="6" t="s">
        <v>742</v>
      </c>
      <c r="D252" s="88" t="n">
        <f t="shared" si="9"/>
        <v>1.0</v>
      </c>
      <c r="E252" s="88" t="n">
        <f t="shared" si="10"/>
        <v>1.0</v>
      </c>
      <c r="F252" s="88" t="n">
        <f t="shared" si="11"/>
        <v>0.0</v>
      </c>
      <c r="G252" s="8" t="s">
        <v>496</v>
      </c>
      <c r="H252" s="8" t="s">
        <v>2682</v>
      </c>
      <c r="I252" s="14">
        <v>16</v>
      </c>
      <c r="J252" s="8" t="s">
        <v>2724</v>
      </c>
      <c r="K252" s="8" t="s">
        <v>2682</v>
      </c>
      <c r="L252" s="8" t="s">
        <v>2757</v>
      </c>
      <c r="M252" s="8" t="s">
        <v>2758</v>
      </c>
      <c r="N252" s="8" t="s">
        <v>2759</v>
      </c>
      <c r="O252" s="8" t="s">
        <v>2760</v>
      </c>
    </row>
    <row r="253" spans="1:15" x14ac:dyDescent="0.25">
      <c r="A253" s="5">
        <v>252</v>
      </c>
      <c r="B253" s="10" t="s">
        <v>745</v>
      </c>
      <c r="C253" s="6" t="s">
        <v>744</v>
      </c>
      <c r="D253" s="88" t="n">
        <f t="shared" si="9"/>
        <v>1.0</v>
      </c>
      <c r="E253" s="88" t="n">
        <f t="shared" si="10"/>
        <v>1.0</v>
      </c>
      <c r="F253" s="88" t="n">
        <f t="shared" si="11"/>
        <v>0.0</v>
      </c>
      <c r="G253" s="8" t="s">
        <v>496</v>
      </c>
      <c r="H253" s="8" t="s">
        <v>2682</v>
      </c>
      <c r="I253" s="14">
        <v>16</v>
      </c>
      <c r="J253" s="8" t="s">
        <v>2724</v>
      </c>
      <c r="K253" s="8" t="s">
        <v>2682</v>
      </c>
      <c r="L253" s="8" t="s">
        <v>2757</v>
      </c>
      <c r="M253" s="8" t="s">
        <v>2758</v>
      </c>
      <c r="N253" s="8" t="s">
        <v>2759</v>
      </c>
      <c r="O253" s="8" t="s">
        <v>2760</v>
      </c>
    </row>
    <row r="254" spans="1:15" x14ac:dyDescent="0.25">
      <c r="A254" s="5">
        <v>253</v>
      </c>
      <c r="B254" s="10" t="s">
        <v>746</v>
      </c>
      <c r="C254" s="6" t="s">
        <v>165</v>
      </c>
      <c r="D254" s="88" t="n">
        <f t="shared" si="9"/>
        <v>1.0</v>
      </c>
      <c r="E254" s="88" t="n">
        <f t="shared" si="10"/>
        <v>1.0</v>
      </c>
      <c r="F254" s="88" t="n">
        <f t="shared" si="11"/>
        <v>0.0</v>
      </c>
      <c r="G254" s="8" t="s">
        <v>496</v>
      </c>
      <c r="H254" s="8" t="s">
        <v>2682</v>
      </c>
      <c r="I254" s="14">
        <v>16</v>
      </c>
      <c r="J254" s="8" t="s">
        <v>2724</v>
      </c>
      <c r="K254" s="8" t="s">
        <v>2682</v>
      </c>
      <c r="L254" s="8" t="s">
        <v>2757</v>
      </c>
      <c r="M254" s="8" t="s">
        <v>2758</v>
      </c>
      <c r="N254" s="8" t="s">
        <v>2759</v>
      </c>
      <c r="O254" s="8" t="s">
        <v>2760</v>
      </c>
    </row>
    <row r="255" spans="1:15" x14ac:dyDescent="0.25">
      <c r="A255" s="5">
        <v>254</v>
      </c>
      <c r="B255" s="10" t="s">
        <v>747</v>
      </c>
      <c r="C255" s="6" t="s">
        <v>748</v>
      </c>
      <c r="D255" s="88" t="n">
        <f t="shared" si="9"/>
        <v>1.0</v>
      </c>
      <c r="E255" s="88" t="n">
        <f t="shared" si="10"/>
        <v>1.0</v>
      </c>
      <c r="F255" s="88" t="n">
        <f t="shared" si="11"/>
        <v>0.0</v>
      </c>
      <c r="G255" s="8" t="s">
        <v>496</v>
      </c>
      <c r="H255" s="8" t="s">
        <v>2682</v>
      </c>
      <c r="I255" s="14">
        <v>16</v>
      </c>
      <c r="J255" s="8" t="s">
        <v>2724</v>
      </c>
      <c r="K255" s="8" t="s">
        <v>2682</v>
      </c>
      <c r="L255" s="8" t="s">
        <v>2757</v>
      </c>
      <c r="M255" s="8" t="s">
        <v>2758</v>
      </c>
      <c r="N255" s="8" t="s">
        <v>2759</v>
      </c>
      <c r="O255" s="8" t="s">
        <v>2760</v>
      </c>
    </row>
    <row r="256" spans="1:15" x14ac:dyDescent="0.25">
      <c r="A256" s="5">
        <v>255</v>
      </c>
      <c r="B256" s="10" t="s">
        <v>749</v>
      </c>
      <c r="C256" s="6" t="s">
        <v>750</v>
      </c>
      <c r="D256" s="88" t="n">
        <f t="shared" si="9"/>
        <v>1.0</v>
      </c>
      <c r="E256" s="88" t="n">
        <f t="shared" si="10"/>
        <v>1.0</v>
      </c>
      <c r="F256" s="88" t="n">
        <f t="shared" si="11"/>
        <v>0.0</v>
      </c>
      <c r="G256" s="8" t="s">
        <v>496</v>
      </c>
      <c r="H256" s="8" t="s">
        <v>2682</v>
      </c>
      <c r="I256" s="14">
        <v>16</v>
      </c>
      <c r="J256" s="8" t="s">
        <v>2724</v>
      </c>
      <c r="K256" s="8" t="s">
        <v>2682</v>
      </c>
      <c r="L256" s="8" t="s">
        <v>2757</v>
      </c>
      <c r="M256" s="8" t="s">
        <v>2758</v>
      </c>
      <c r="N256" s="8" t="s">
        <v>2759</v>
      </c>
      <c r="O256" s="8" t="s">
        <v>2760</v>
      </c>
    </row>
    <row r="257" spans="1:15" x14ac:dyDescent="0.25">
      <c r="A257" s="5">
        <v>256</v>
      </c>
      <c r="B257" s="10" t="s">
        <v>751</v>
      </c>
      <c r="C257" s="6" t="s">
        <v>2361</v>
      </c>
      <c r="D257" s="88" t="n">
        <f t="shared" si="9"/>
        <v>1.0</v>
      </c>
      <c r="E257" s="88" t="n">
        <f t="shared" si="10"/>
        <v>1.0</v>
      </c>
      <c r="F257" s="88" t="n">
        <f t="shared" si="11"/>
        <v>0.0</v>
      </c>
      <c r="G257" s="8" t="s">
        <v>496</v>
      </c>
      <c r="H257" s="8" t="s">
        <v>2682</v>
      </c>
      <c r="I257" s="14">
        <v>16</v>
      </c>
      <c r="J257" s="8" t="s">
        <v>2724</v>
      </c>
      <c r="K257" s="8" t="s">
        <v>2682</v>
      </c>
      <c r="L257" s="8" t="s">
        <v>2757</v>
      </c>
      <c r="M257" s="8" t="s">
        <v>2758</v>
      </c>
      <c r="N257" s="8" t="s">
        <v>2759</v>
      </c>
      <c r="O257" s="8" t="s">
        <v>2760</v>
      </c>
    </row>
    <row r="258" spans="1:15" x14ac:dyDescent="0.25">
      <c r="A258" s="5">
        <v>257</v>
      </c>
      <c r="B258" s="10" t="s">
        <v>752</v>
      </c>
      <c r="C258" s="6" t="s">
        <v>2362</v>
      </c>
      <c r="D258" s="88" t="n">
        <f t="shared" ref="D258:D321" si="12">COUNTIF($C$2:$C$1091,C258)</f>
        <v>1.0</v>
      </c>
      <c r="E258" s="88" t="n">
        <f t="shared" ref="E258:E321" si="13">COUNTIF($B$2:$B$1091,B258)</f>
        <v>1.0</v>
      </c>
      <c r="F258" s="88" t="n">
        <f t="shared" si="11"/>
        <v>0.0</v>
      </c>
      <c r="G258" s="8" t="s">
        <v>496</v>
      </c>
      <c r="H258" s="8" t="s">
        <v>2682</v>
      </c>
      <c r="I258" s="14">
        <v>16</v>
      </c>
      <c r="J258" s="8" t="s">
        <v>2724</v>
      </c>
      <c r="K258" s="8" t="s">
        <v>2682</v>
      </c>
      <c r="L258" s="8" t="s">
        <v>2757</v>
      </c>
      <c r="M258" s="8" t="s">
        <v>2758</v>
      </c>
      <c r="N258" s="8" t="s">
        <v>2759</v>
      </c>
      <c r="O258" s="8" t="s">
        <v>2760</v>
      </c>
    </row>
    <row r="259" spans="1:15" x14ac:dyDescent="0.25">
      <c r="A259" s="5">
        <v>258</v>
      </c>
      <c r="B259" s="10" t="s">
        <v>754</v>
      </c>
      <c r="C259" s="6" t="s">
        <v>753</v>
      </c>
      <c r="D259" s="88" t="n">
        <f t="shared" si="12"/>
        <v>1.0</v>
      </c>
      <c r="E259" s="88" t="n">
        <f t="shared" si="13"/>
        <v>1.0</v>
      </c>
      <c r="F259" s="88" t="n">
        <f t="shared" ref="F259:F322" si="14">D259-E259</f>
        <v>0.0</v>
      </c>
      <c r="G259" s="8" t="s">
        <v>496</v>
      </c>
      <c r="H259" s="8" t="s">
        <v>2682</v>
      </c>
      <c r="I259" s="14">
        <v>16</v>
      </c>
      <c r="J259" s="8" t="s">
        <v>2724</v>
      </c>
      <c r="K259" s="8" t="s">
        <v>2682</v>
      </c>
      <c r="L259" s="8" t="s">
        <v>2757</v>
      </c>
      <c r="M259" s="8" t="s">
        <v>2758</v>
      </c>
      <c r="N259" s="8" t="s">
        <v>2759</v>
      </c>
      <c r="O259" s="8" t="s">
        <v>2760</v>
      </c>
    </row>
    <row r="260" spans="1:15" x14ac:dyDescent="0.25">
      <c r="A260" s="5">
        <v>259</v>
      </c>
      <c r="B260" s="10" t="s">
        <v>756</v>
      </c>
      <c r="C260" s="6" t="s">
        <v>755</v>
      </c>
      <c r="D260" s="88" t="n">
        <f t="shared" si="12"/>
        <v>1.0</v>
      </c>
      <c r="E260" s="88" t="n">
        <f t="shared" si="13"/>
        <v>1.0</v>
      </c>
      <c r="F260" s="88" t="n">
        <f t="shared" si="14"/>
        <v>0.0</v>
      </c>
      <c r="G260" s="8" t="s">
        <v>496</v>
      </c>
      <c r="H260" s="8" t="s">
        <v>2682</v>
      </c>
      <c r="I260" s="14">
        <v>16</v>
      </c>
      <c r="J260" s="8" t="s">
        <v>2724</v>
      </c>
      <c r="K260" s="8" t="s">
        <v>2682</v>
      </c>
      <c r="L260" s="8" t="s">
        <v>2757</v>
      </c>
      <c r="M260" s="8" t="s">
        <v>2758</v>
      </c>
      <c r="N260" s="8" t="s">
        <v>2759</v>
      </c>
      <c r="O260" s="8" t="s">
        <v>2760</v>
      </c>
    </row>
    <row r="261" spans="1:15" x14ac:dyDescent="0.25">
      <c r="A261" s="5">
        <v>260</v>
      </c>
      <c r="B261" s="10" t="s">
        <v>757</v>
      </c>
      <c r="C261" s="6" t="s">
        <v>2363</v>
      </c>
      <c r="D261" s="88" t="n">
        <f t="shared" si="12"/>
        <v>1.0</v>
      </c>
      <c r="E261" s="88" t="n">
        <f t="shared" si="13"/>
        <v>1.0</v>
      </c>
      <c r="F261" s="88" t="n">
        <f t="shared" si="14"/>
        <v>0.0</v>
      </c>
      <c r="G261" s="8" t="s">
        <v>496</v>
      </c>
      <c r="H261" s="8" t="s">
        <v>2682</v>
      </c>
      <c r="I261" s="14">
        <v>17</v>
      </c>
      <c r="J261" s="8" t="s">
        <v>2724</v>
      </c>
      <c r="K261" s="8" t="s">
        <v>2682</v>
      </c>
      <c r="L261" s="8" t="s">
        <v>2757</v>
      </c>
      <c r="M261" s="8" t="s">
        <v>2758</v>
      </c>
      <c r="N261" s="8" t="s">
        <v>2759</v>
      </c>
      <c r="O261" s="8" t="s">
        <v>2760</v>
      </c>
    </row>
    <row r="262" spans="1:15" x14ac:dyDescent="0.25">
      <c r="A262" s="5">
        <v>261</v>
      </c>
      <c r="B262" s="10" t="s">
        <v>758</v>
      </c>
      <c r="C262" s="6" t="s">
        <v>759</v>
      </c>
      <c r="D262" s="88" t="n">
        <f t="shared" si="12"/>
        <v>1.0</v>
      </c>
      <c r="E262" s="88" t="n">
        <f t="shared" si="13"/>
        <v>1.0</v>
      </c>
      <c r="F262" s="88" t="n">
        <f t="shared" si="14"/>
        <v>0.0</v>
      </c>
      <c r="G262" s="8" t="s">
        <v>496</v>
      </c>
      <c r="H262" s="8" t="s">
        <v>2682</v>
      </c>
      <c r="I262" s="14">
        <v>16</v>
      </c>
      <c r="J262" s="8" t="s">
        <v>2724</v>
      </c>
      <c r="K262" s="8" t="s">
        <v>2682</v>
      </c>
      <c r="L262" s="8" t="s">
        <v>2757</v>
      </c>
      <c r="M262" s="8" t="s">
        <v>2758</v>
      </c>
      <c r="N262" s="8" t="s">
        <v>2759</v>
      </c>
      <c r="O262" s="8" t="s">
        <v>2760</v>
      </c>
    </row>
    <row r="263" spans="1:15" x14ac:dyDescent="0.25">
      <c r="A263" s="5">
        <v>262</v>
      </c>
      <c r="B263" s="10" t="s">
        <v>760</v>
      </c>
      <c r="C263" s="6" t="s">
        <v>761</v>
      </c>
      <c r="D263" s="88" t="n">
        <f t="shared" si="12"/>
        <v>1.0</v>
      </c>
      <c r="E263" s="88" t="n">
        <f t="shared" si="13"/>
        <v>1.0</v>
      </c>
      <c r="F263" s="88" t="n">
        <f t="shared" si="14"/>
        <v>0.0</v>
      </c>
      <c r="G263" s="8" t="s">
        <v>496</v>
      </c>
      <c r="H263" s="8" t="s">
        <v>2682</v>
      </c>
      <c r="I263" s="14">
        <v>16</v>
      </c>
      <c r="J263" s="8" t="s">
        <v>2724</v>
      </c>
      <c r="K263" s="8" t="s">
        <v>2682</v>
      </c>
      <c r="L263" s="8" t="s">
        <v>2757</v>
      </c>
      <c r="M263" s="8" t="s">
        <v>2758</v>
      </c>
      <c r="N263" s="8" t="s">
        <v>2759</v>
      </c>
      <c r="O263" s="8" t="s">
        <v>2760</v>
      </c>
    </row>
    <row r="264" spans="1:15" x14ac:dyDescent="0.25">
      <c r="A264" s="5">
        <v>263</v>
      </c>
      <c r="B264" s="10" t="s">
        <v>762</v>
      </c>
      <c r="C264" s="6" t="s">
        <v>2364</v>
      </c>
      <c r="D264" s="88" t="n">
        <f t="shared" si="12"/>
        <v>1.0</v>
      </c>
      <c r="E264" s="88" t="n">
        <f t="shared" si="13"/>
        <v>1.0</v>
      </c>
      <c r="F264" s="88" t="n">
        <f t="shared" si="14"/>
        <v>0.0</v>
      </c>
      <c r="G264" s="8" t="s">
        <v>496</v>
      </c>
      <c r="H264" s="8" t="s">
        <v>2682</v>
      </c>
      <c r="I264" s="14">
        <v>16</v>
      </c>
      <c r="J264" s="8" t="s">
        <v>2724</v>
      </c>
      <c r="K264" s="8" t="s">
        <v>2682</v>
      </c>
      <c r="L264" s="8" t="s">
        <v>2757</v>
      </c>
      <c r="M264" s="8" t="s">
        <v>2758</v>
      </c>
      <c r="N264" s="8" t="s">
        <v>2759</v>
      </c>
      <c r="O264" s="8" t="s">
        <v>2760</v>
      </c>
    </row>
    <row r="265" spans="1:15" x14ac:dyDescent="0.25">
      <c r="A265" s="5">
        <v>264</v>
      </c>
      <c r="B265" s="10" t="s">
        <v>763</v>
      </c>
      <c r="C265" s="6" t="s">
        <v>764</v>
      </c>
      <c r="D265" s="88" t="n">
        <f t="shared" si="12"/>
        <v>1.0</v>
      </c>
      <c r="E265" s="88" t="n">
        <f t="shared" si="13"/>
        <v>1.0</v>
      </c>
      <c r="F265" s="88" t="n">
        <f t="shared" si="14"/>
        <v>0.0</v>
      </c>
      <c r="G265" s="8" t="s">
        <v>496</v>
      </c>
      <c r="H265" s="8" t="s">
        <v>2682</v>
      </c>
      <c r="I265" s="14">
        <v>18</v>
      </c>
      <c r="J265" s="8" t="s">
        <v>2724</v>
      </c>
      <c r="K265" s="8" t="s">
        <v>2682</v>
      </c>
      <c r="L265" s="8" t="s">
        <v>2757</v>
      </c>
      <c r="M265" s="8" t="s">
        <v>2758</v>
      </c>
      <c r="N265" s="8" t="s">
        <v>2759</v>
      </c>
      <c r="O265" s="8" t="s">
        <v>2760</v>
      </c>
    </row>
    <row r="266" spans="1:15" x14ac:dyDescent="0.25">
      <c r="A266" s="5">
        <v>265</v>
      </c>
      <c r="B266" s="10" t="s">
        <v>765</v>
      </c>
      <c r="C266" s="6" t="s">
        <v>766</v>
      </c>
      <c r="D266" s="88" t="n">
        <f t="shared" si="12"/>
        <v>1.0</v>
      </c>
      <c r="E266" s="88" t="n">
        <f t="shared" si="13"/>
        <v>1.0</v>
      </c>
      <c r="F266" s="88" t="n">
        <f t="shared" si="14"/>
        <v>0.0</v>
      </c>
      <c r="G266" s="8" t="s">
        <v>496</v>
      </c>
      <c r="H266" s="8" t="s">
        <v>2682</v>
      </c>
      <c r="I266" s="14">
        <v>16</v>
      </c>
      <c r="J266" s="8" t="s">
        <v>2724</v>
      </c>
      <c r="K266" s="8" t="s">
        <v>2682</v>
      </c>
      <c r="L266" s="8" t="s">
        <v>2757</v>
      </c>
      <c r="M266" s="8" t="s">
        <v>2758</v>
      </c>
      <c r="N266" s="8" t="s">
        <v>2759</v>
      </c>
      <c r="O266" s="8" t="s">
        <v>2760</v>
      </c>
    </row>
    <row r="267" spans="1:15" x14ac:dyDescent="0.25">
      <c r="A267" s="5">
        <v>266</v>
      </c>
      <c r="B267" s="10" t="s">
        <v>767</v>
      </c>
      <c r="C267" s="6" t="s">
        <v>768</v>
      </c>
      <c r="D267" s="88" t="n">
        <f t="shared" si="12"/>
        <v>1.0</v>
      </c>
      <c r="E267" s="88" t="n">
        <f t="shared" si="13"/>
        <v>1.0</v>
      </c>
      <c r="F267" s="88" t="n">
        <f t="shared" si="14"/>
        <v>0.0</v>
      </c>
      <c r="G267" s="8" t="s">
        <v>496</v>
      </c>
      <c r="H267" s="8" t="s">
        <v>2682</v>
      </c>
      <c r="I267" s="14">
        <v>16</v>
      </c>
      <c r="J267" s="8" t="s">
        <v>2724</v>
      </c>
      <c r="K267" s="8" t="s">
        <v>2682</v>
      </c>
      <c r="L267" s="8" t="s">
        <v>2757</v>
      </c>
      <c r="M267" s="8" t="s">
        <v>2758</v>
      </c>
      <c r="N267" s="8" t="s">
        <v>2759</v>
      </c>
      <c r="O267" s="8" t="s">
        <v>2760</v>
      </c>
    </row>
    <row r="268" spans="1:15" x14ac:dyDescent="0.25">
      <c r="A268" s="5">
        <v>267</v>
      </c>
      <c r="B268" s="10" t="s">
        <v>770</v>
      </c>
      <c r="C268" s="6" t="s">
        <v>769</v>
      </c>
      <c r="D268" s="88" t="n">
        <f t="shared" si="12"/>
        <v>1.0</v>
      </c>
      <c r="E268" s="88" t="n">
        <f t="shared" si="13"/>
        <v>1.0</v>
      </c>
      <c r="F268" s="88" t="n">
        <f t="shared" si="14"/>
        <v>0.0</v>
      </c>
      <c r="G268" s="8" t="s">
        <v>496</v>
      </c>
      <c r="H268" s="8" t="s">
        <v>2682</v>
      </c>
      <c r="I268" s="14">
        <v>16</v>
      </c>
      <c r="J268" s="8" t="s">
        <v>2724</v>
      </c>
      <c r="K268" s="8" t="s">
        <v>2682</v>
      </c>
      <c r="L268" s="8" t="s">
        <v>2757</v>
      </c>
      <c r="M268" s="8" t="s">
        <v>2758</v>
      </c>
      <c r="N268" s="8" t="s">
        <v>2759</v>
      </c>
      <c r="O268" s="8" t="s">
        <v>2760</v>
      </c>
    </row>
    <row r="269" spans="1:15" x14ac:dyDescent="0.25">
      <c r="A269" s="5">
        <v>268</v>
      </c>
      <c r="B269" s="10" t="s">
        <v>2259</v>
      </c>
      <c r="C269" s="6" t="s">
        <v>771</v>
      </c>
      <c r="D269" s="88" t="n">
        <f t="shared" si="12"/>
        <v>1.0</v>
      </c>
      <c r="E269" s="88" t="n">
        <f t="shared" si="13"/>
        <v>1.0</v>
      </c>
      <c r="F269" s="88" t="n">
        <f t="shared" si="14"/>
        <v>0.0</v>
      </c>
      <c r="G269" s="8" t="s">
        <v>496</v>
      </c>
      <c r="H269" s="8" t="s">
        <v>2682</v>
      </c>
      <c r="I269" s="14">
        <v>16</v>
      </c>
      <c r="J269" s="8" t="s">
        <v>2724</v>
      </c>
      <c r="K269" s="8" t="s">
        <v>2682</v>
      </c>
      <c r="L269" s="8" t="s">
        <v>2757</v>
      </c>
      <c r="M269" s="8" t="s">
        <v>2758</v>
      </c>
      <c r="N269" s="8" t="s">
        <v>2759</v>
      </c>
      <c r="O269" s="8" t="s">
        <v>2760</v>
      </c>
    </row>
    <row r="270" spans="1:15" x14ac:dyDescent="0.25">
      <c r="A270" s="5">
        <v>269</v>
      </c>
      <c r="B270" s="10" t="s">
        <v>772</v>
      </c>
      <c r="C270" s="6" t="s">
        <v>2365</v>
      </c>
      <c r="D270" s="88" t="n">
        <f t="shared" si="12"/>
        <v>1.0</v>
      </c>
      <c r="E270" s="88" t="n">
        <f t="shared" si="13"/>
        <v>1.0</v>
      </c>
      <c r="F270" s="88" t="n">
        <f t="shared" si="14"/>
        <v>0.0</v>
      </c>
      <c r="G270" s="8" t="s">
        <v>496</v>
      </c>
      <c r="H270" s="8" t="s">
        <v>2682</v>
      </c>
      <c r="I270" s="14">
        <v>16</v>
      </c>
      <c r="J270" s="8" t="s">
        <v>2724</v>
      </c>
      <c r="K270" s="8" t="s">
        <v>2682</v>
      </c>
      <c r="L270" s="8" t="s">
        <v>2757</v>
      </c>
      <c r="M270" s="8" t="s">
        <v>2758</v>
      </c>
      <c r="N270" s="8" t="s">
        <v>2759</v>
      </c>
      <c r="O270" s="8" t="s">
        <v>2760</v>
      </c>
    </row>
    <row r="271" spans="1:15" x14ac:dyDescent="0.25">
      <c r="A271" s="5">
        <v>270</v>
      </c>
      <c r="B271" s="10" t="s">
        <v>773</v>
      </c>
      <c r="C271" s="6" t="s">
        <v>299</v>
      </c>
      <c r="D271" s="88" t="n">
        <f t="shared" si="12"/>
        <v>1.0</v>
      </c>
      <c r="E271" s="88" t="n">
        <f t="shared" si="13"/>
        <v>1.0</v>
      </c>
      <c r="F271" s="88" t="n">
        <f t="shared" si="14"/>
        <v>0.0</v>
      </c>
      <c r="G271" s="8" t="s">
        <v>496</v>
      </c>
      <c r="H271" s="8" t="s">
        <v>2682</v>
      </c>
      <c r="I271" s="14">
        <v>16</v>
      </c>
      <c r="J271" s="8" t="s">
        <v>2724</v>
      </c>
      <c r="K271" s="8" t="s">
        <v>2682</v>
      </c>
      <c r="L271" s="8" t="s">
        <v>2757</v>
      </c>
      <c r="M271" s="8" t="s">
        <v>2758</v>
      </c>
      <c r="N271" s="8" t="s">
        <v>2759</v>
      </c>
      <c r="O271" s="8" t="s">
        <v>2760</v>
      </c>
    </row>
    <row r="272" spans="1:15" x14ac:dyDescent="0.25">
      <c r="A272" s="5">
        <v>271</v>
      </c>
      <c r="B272" s="10" t="s">
        <v>775</v>
      </c>
      <c r="C272" s="6" t="s">
        <v>774</v>
      </c>
      <c r="D272" s="88" t="n">
        <f t="shared" si="12"/>
        <v>1.0</v>
      </c>
      <c r="E272" s="88" t="n">
        <f t="shared" si="13"/>
        <v>1.0</v>
      </c>
      <c r="F272" s="88" t="n">
        <f t="shared" si="14"/>
        <v>0.0</v>
      </c>
      <c r="G272" s="8" t="s">
        <v>496</v>
      </c>
      <c r="H272" s="8" t="s">
        <v>2682</v>
      </c>
      <c r="I272" s="14">
        <v>16</v>
      </c>
      <c r="J272" s="8" t="s">
        <v>2724</v>
      </c>
      <c r="K272" s="8" t="s">
        <v>2682</v>
      </c>
      <c r="L272" s="8" t="s">
        <v>2757</v>
      </c>
      <c r="M272" s="8" t="s">
        <v>2758</v>
      </c>
      <c r="N272" s="8" t="s">
        <v>2759</v>
      </c>
      <c r="O272" s="8" t="s">
        <v>2760</v>
      </c>
    </row>
    <row r="273" spans="1:15" x14ac:dyDescent="0.25">
      <c r="A273" s="5">
        <v>272</v>
      </c>
      <c r="B273" s="10" t="s">
        <v>776</v>
      </c>
      <c r="C273" s="6" t="s">
        <v>300</v>
      </c>
      <c r="D273" s="88" t="n">
        <f t="shared" si="12"/>
        <v>1.0</v>
      </c>
      <c r="E273" s="88" t="n">
        <f t="shared" si="13"/>
        <v>1.0</v>
      </c>
      <c r="F273" s="88" t="n">
        <f t="shared" si="14"/>
        <v>0.0</v>
      </c>
      <c r="G273" s="8" t="s">
        <v>496</v>
      </c>
      <c r="H273" s="8" t="s">
        <v>2682</v>
      </c>
      <c r="I273" s="14">
        <v>16</v>
      </c>
      <c r="J273" s="8" t="s">
        <v>2724</v>
      </c>
      <c r="K273" s="8" t="s">
        <v>2682</v>
      </c>
      <c r="L273" s="8" t="s">
        <v>2757</v>
      </c>
      <c r="M273" s="8" t="s">
        <v>2758</v>
      </c>
      <c r="N273" s="8" t="s">
        <v>2759</v>
      </c>
      <c r="O273" s="8" t="s">
        <v>2760</v>
      </c>
    </row>
    <row r="274" spans="1:15" x14ac:dyDescent="0.25">
      <c r="A274" s="5">
        <v>273</v>
      </c>
      <c r="B274" s="10" t="s">
        <v>778</v>
      </c>
      <c r="C274" s="6" t="s">
        <v>777</v>
      </c>
      <c r="D274" s="88" t="n">
        <f t="shared" si="12"/>
        <v>1.0</v>
      </c>
      <c r="E274" s="88" t="n">
        <f t="shared" si="13"/>
        <v>1.0</v>
      </c>
      <c r="F274" s="88" t="n">
        <f t="shared" si="14"/>
        <v>0.0</v>
      </c>
      <c r="G274" s="8" t="s">
        <v>496</v>
      </c>
      <c r="H274" s="8" t="s">
        <v>2682</v>
      </c>
      <c r="I274" s="14">
        <v>16</v>
      </c>
      <c r="J274" s="8" t="s">
        <v>2724</v>
      </c>
      <c r="K274" s="8" t="s">
        <v>2682</v>
      </c>
      <c r="L274" s="8" t="s">
        <v>2757</v>
      </c>
      <c r="M274" s="8" t="s">
        <v>2758</v>
      </c>
      <c r="N274" s="8" t="s">
        <v>2759</v>
      </c>
      <c r="O274" s="8" t="s">
        <v>2760</v>
      </c>
    </row>
    <row r="275" spans="1:15" x14ac:dyDescent="0.25">
      <c r="A275" s="5">
        <v>274</v>
      </c>
      <c r="B275" s="10" t="s">
        <v>779</v>
      </c>
      <c r="C275" s="6" t="s">
        <v>780</v>
      </c>
      <c r="D275" s="88" t="n">
        <f t="shared" si="12"/>
        <v>1.0</v>
      </c>
      <c r="E275" s="88" t="n">
        <f t="shared" si="13"/>
        <v>1.0</v>
      </c>
      <c r="F275" s="88" t="n">
        <f t="shared" si="14"/>
        <v>0.0</v>
      </c>
      <c r="G275" s="8" t="s">
        <v>496</v>
      </c>
      <c r="H275" s="8" t="s">
        <v>2682</v>
      </c>
      <c r="I275" s="14">
        <v>16</v>
      </c>
      <c r="J275" s="8" t="s">
        <v>2724</v>
      </c>
      <c r="K275" s="8" t="s">
        <v>2682</v>
      </c>
      <c r="L275" s="8" t="s">
        <v>2757</v>
      </c>
      <c r="M275" s="8" t="s">
        <v>2758</v>
      </c>
      <c r="N275" s="8" t="s">
        <v>2759</v>
      </c>
      <c r="O275" s="8" t="s">
        <v>2760</v>
      </c>
    </row>
    <row r="276" spans="1:15" x14ac:dyDescent="0.25">
      <c r="A276" s="5">
        <v>275</v>
      </c>
      <c r="B276" s="10" t="s">
        <v>781</v>
      </c>
      <c r="C276" s="6" t="s">
        <v>782</v>
      </c>
      <c r="D276" s="88" t="n">
        <f t="shared" si="12"/>
        <v>1.0</v>
      </c>
      <c r="E276" s="88" t="n">
        <f t="shared" si="13"/>
        <v>1.0</v>
      </c>
      <c r="F276" s="88" t="n">
        <f t="shared" si="14"/>
        <v>0.0</v>
      </c>
      <c r="G276" s="8" t="s">
        <v>496</v>
      </c>
      <c r="H276" s="8" t="s">
        <v>2682</v>
      </c>
      <c r="I276" s="14">
        <v>16</v>
      </c>
      <c r="J276" s="8" t="s">
        <v>2724</v>
      </c>
      <c r="K276" s="8" t="s">
        <v>2682</v>
      </c>
      <c r="L276" s="8" t="s">
        <v>2757</v>
      </c>
      <c r="M276" s="8" t="s">
        <v>2758</v>
      </c>
      <c r="N276" s="8" t="s">
        <v>2759</v>
      </c>
      <c r="O276" s="8" t="s">
        <v>2760</v>
      </c>
    </row>
    <row r="277" spans="1:15" x14ac:dyDescent="0.25">
      <c r="A277" s="5">
        <v>276</v>
      </c>
      <c r="B277" s="10" t="s">
        <v>783</v>
      </c>
      <c r="C277" s="6" t="s">
        <v>784</v>
      </c>
      <c r="D277" s="88" t="n">
        <f t="shared" si="12"/>
        <v>1.0</v>
      </c>
      <c r="E277" s="88" t="n">
        <f t="shared" si="13"/>
        <v>1.0</v>
      </c>
      <c r="F277" s="88" t="n">
        <f t="shared" si="14"/>
        <v>0.0</v>
      </c>
      <c r="G277" s="8" t="s">
        <v>496</v>
      </c>
      <c r="H277" s="8" t="s">
        <v>2682</v>
      </c>
      <c r="I277" s="14">
        <v>16</v>
      </c>
      <c r="J277" s="8" t="s">
        <v>2724</v>
      </c>
      <c r="K277" s="8" t="s">
        <v>2682</v>
      </c>
      <c r="L277" s="8" t="s">
        <v>2757</v>
      </c>
      <c r="M277" s="8" t="s">
        <v>2758</v>
      </c>
      <c r="N277" s="8" t="s">
        <v>2759</v>
      </c>
      <c r="O277" s="8" t="s">
        <v>2760</v>
      </c>
    </row>
    <row r="278" spans="1:15" x14ac:dyDescent="0.25">
      <c r="A278" s="5">
        <v>277</v>
      </c>
      <c r="B278" s="10" t="s">
        <v>785</v>
      </c>
      <c r="C278" s="6" t="s">
        <v>786</v>
      </c>
      <c r="D278" s="88" t="n">
        <f t="shared" si="12"/>
        <v>1.0</v>
      </c>
      <c r="E278" s="88" t="n">
        <f t="shared" si="13"/>
        <v>1.0</v>
      </c>
      <c r="F278" s="88" t="n">
        <f t="shared" si="14"/>
        <v>0.0</v>
      </c>
      <c r="G278" s="8" t="s">
        <v>496</v>
      </c>
      <c r="H278" s="8" t="s">
        <v>2682</v>
      </c>
      <c r="I278" s="14">
        <v>16</v>
      </c>
      <c r="J278" s="8" t="s">
        <v>2724</v>
      </c>
      <c r="K278" s="8" t="s">
        <v>2682</v>
      </c>
      <c r="L278" s="8" t="s">
        <v>2757</v>
      </c>
      <c r="M278" s="8" t="s">
        <v>2758</v>
      </c>
      <c r="N278" s="8" t="s">
        <v>2759</v>
      </c>
      <c r="O278" s="8" t="s">
        <v>2760</v>
      </c>
    </row>
    <row r="279" spans="1:15" x14ac:dyDescent="0.25">
      <c r="A279" s="5">
        <v>278</v>
      </c>
      <c r="B279" s="10" t="s">
        <v>787</v>
      </c>
      <c r="C279" s="6" t="s">
        <v>2366</v>
      </c>
      <c r="D279" s="88" t="n">
        <f t="shared" si="12"/>
        <v>1.0</v>
      </c>
      <c r="E279" s="88" t="n">
        <f t="shared" si="13"/>
        <v>1.0</v>
      </c>
      <c r="F279" s="88" t="n">
        <f t="shared" si="14"/>
        <v>0.0</v>
      </c>
      <c r="G279" s="8" t="s">
        <v>496</v>
      </c>
      <c r="H279" s="8" t="s">
        <v>2682</v>
      </c>
      <c r="I279" s="14">
        <v>16</v>
      </c>
      <c r="J279" s="8" t="s">
        <v>2724</v>
      </c>
      <c r="K279" s="8" t="s">
        <v>2682</v>
      </c>
      <c r="L279" s="8" t="s">
        <v>2757</v>
      </c>
      <c r="M279" s="8" t="s">
        <v>2758</v>
      </c>
      <c r="N279" s="8" t="s">
        <v>2759</v>
      </c>
      <c r="O279" s="8" t="s">
        <v>2760</v>
      </c>
    </row>
    <row r="280" spans="1:15" x14ac:dyDescent="0.25">
      <c r="A280" s="5">
        <v>279</v>
      </c>
      <c r="B280" s="10" t="s">
        <v>788</v>
      </c>
      <c r="C280" s="6" t="s">
        <v>789</v>
      </c>
      <c r="D280" s="88" t="n">
        <f t="shared" si="12"/>
        <v>1.0</v>
      </c>
      <c r="E280" s="88" t="n">
        <f t="shared" si="13"/>
        <v>1.0</v>
      </c>
      <c r="F280" s="88" t="n">
        <f t="shared" si="14"/>
        <v>0.0</v>
      </c>
      <c r="G280" s="8" t="s">
        <v>496</v>
      </c>
      <c r="H280" s="8" t="s">
        <v>2682</v>
      </c>
      <c r="I280" s="14">
        <v>16</v>
      </c>
      <c r="J280" s="8" t="s">
        <v>2724</v>
      </c>
      <c r="K280" s="8" t="s">
        <v>2682</v>
      </c>
      <c r="L280" s="8" t="s">
        <v>2757</v>
      </c>
      <c r="M280" s="8" t="s">
        <v>2758</v>
      </c>
      <c r="N280" s="8" t="s">
        <v>2759</v>
      </c>
      <c r="O280" s="8" t="s">
        <v>2760</v>
      </c>
    </row>
    <row r="281" spans="1:15" x14ac:dyDescent="0.25">
      <c r="A281" s="5">
        <v>280</v>
      </c>
      <c r="B281" s="10" t="s">
        <v>791</v>
      </c>
      <c r="C281" s="6" t="s">
        <v>790</v>
      </c>
      <c r="D281" s="88" t="n">
        <f t="shared" si="12"/>
        <v>1.0</v>
      </c>
      <c r="E281" s="88" t="n">
        <f t="shared" si="13"/>
        <v>1.0</v>
      </c>
      <c r="F281" s="88" t="n">
        <f t="shared" si="14"/>
        <v>0.0</v>
      </c>
      <c r="G281" s="8" t="s">
        <v>496</v>
      </c>
      <c r="H281" s="8" t="s">
        <v>2682</v>
      </c>
      <c r="I281" s="14">
        <v>17</v>
      </c>
      <c r="J281" s="8" t="s">
        <v>2724</v>
      </c>
      <c r="K281" s="8" t="s">
        <v>2682</v>
      </c>
      <c r="L281" s="8" t="s">
        <v>2761</v>
      </c>
      <c r="M281" s="8" t="s">
        <v>2762</v>
      </c>
      <c r="N281" s="8" t="s">
        <v>2763</v>
      </c>
      <c r="O281" s="8" t="s">
        <v>2764</v>
      </c>
    </row>
    <row r="282" spans="1:15" x14ac:dyDescent="0.25">
      <c r="A282" s="5">
        <v>281</v>
      </c>
      <c r="B282" s="10" t="s">
        <v>792</v>
      </c>
      <c r="C282" s="6" t="s">
        <v>2367</v>
      </c>
      <c r="D282" s="88" t="n">
        <f t="shared" si="12"/>
        <v>1.0</v>
      </c>
      <c r="E282" s="88" t="n">
        <f t="shared" si="13"/>
        <v>1.0</v>
      </c>
      <c r="F282" s="88" t="n">
        <f t="shared" si="14"/>
        <v>0.0</v>
      </c>
      <c r="G282" s="8" t="s">
        <v>496</v>
      </c>
      <c r="H282" s="8" t="s">
        <v>2682</v>
      </c>
      <c r="I282" s="14">
        <v>16</v>
      </c>
      <c r="J282" s="8" t="s">
        <v>2724</v>
      </c>
      <c r="K282" s="8" t="s">
        <v>2682</v>
      </c>
      <c r="L282" s="8" t="s">
        <v>2761</v>
      </c>
      <c r="M282" s="8" t="s">
        <v>2762</v>
      </c>
      <c r="N282" s="8" t="s">
        <v>2763</v>
      </c>
      <c r="O282" s="8" t="s">
        <v>2764</v>
      </c>
    </row>
    <row r="283" spans="1:15" x14ac:dyDescent="0.25">
      <c r="A283" s="5">
        <v>282</v>
      </c>
      <c r="B283" s="10" t="s">
        <v>794</v>
      </c>
      <c r="C283" s="6" t="s">
        <v>793</v>
      </c>
      <c r="D283" s="88" t="n">
        <f t="shared" si="12"/>
        <v>1.0</v>
      </c>
      <c r="E283" s="88" t="n">
        <f t="shared" si="13"/>
        <v>1.0</v>
      </c>
      <c r="F283" s="88" t="n">
        <f t="shared" si="14"/>
        <v>0.0</v>
      </c>
      <c r="G283" s="8" t="s">
        <v>496</v>
      </c>
      <c r="H283" s="8" t="s">
        <v>2682</v>
      </c>
      <c r="I283" s="14">
        <v>16</v>
      </c>
      <c r="J283" s="8" t="s">
        <v>2724</v>
      </c>
      <c r="K283" s="8" t="s">
        <v>2682</v>
      </c>
      <c r="L283" s="8" t="s">
        <v>2761</v>
      </c>
      <c r="M283" s="8" t="s">
        <v>2762</v>
      </c>
      <c r="N283" s="8" t="s">
        <v>2763</v>
      </c>
      <c r="O283" s="8" t="s">
        <v>2764</v>
      </c>
    </row>
    <row r="284" spans="1:15" x14ac:dyDescent="0.25">
      <c r="A284" s="5">
        <v>283</v>
      </c>
      <c r="B284" s="10" t="s">
        <v>796</v>
      </c>
      <c r="C284" s="6" t="s">
        <v>795</v>
      </c>
      <c r="D284" s="88" t="n">
        <f t="shared" si="12"/>
        <v>1.0</v>
      </c>
      <c r="E284" s="88" t="n">
        <f t="shared" si="13"/>
        <v>1.0</v>
      </c>
      <c r="F284" s="88" t="n">
        <f t="shared" si="14"/>
        <v>0.0</v>
      </c>
      <c r="G284" s="8" t="s">
        <v>496</v>
      </c>
      <c r="H284" s="8" t="s">
        <v>2682</v>
      </c>
      <c r="I284" s="14">
        <v>16</v>
      </c>
      <c r="J284" s="8" t="s">
        <v>2724</v>
      </c>
      <c r="K284" s="8" t="s">
        <v>2682</v>
      </c>
      <c r="L284" s="8" t="s">
        <v>2761</v>
      </c>
      <c r="M284" s="8" t="s">
        <v>2762</v>
      </c>
      <c r="N284" s="8" t="s">
        <v>2763</v>
      </c>
      <c r="O284" s="8" t="s">
        <v>2764</v>
      </c>
    </row>
    <row r="285" spans="1:15" x14ac:dyDescent="0.25">
      <c r="A285" s="5">
        <v>284</v>
      </c>
      <c r="B285" s="10" t="s">
        <v>797</v>
      </c>
      <c r="C285" s="6" t="s">
        <v>2368</v>
      </c>
      <c r="D285" s="88" t="n">
        <f t="shared" si="12"/>
        <v>1.0</v>
      </c>
      <c r="E285" s="88" t="n">
        <f t="shared" si="13"/>
        <v>1.0</v>
      </c>
      <c r="F285" s="88" t="n">
        <f t="shared" si="14"/>
        <v>0.0</v>
      </c>
      <c r="G285" s="8" t="s">
        <v>496</v>
      </c>
      <c r="H285" s="8" t="s">
        <v>2682</v>
      </c>
      <c r="I285" s="14">
        <v>16</v>
      </c>
      <c r="J285" s="8" t="s">
        <v>2724</v>
      </c>
      <c r="K285" s="8" t="s">
        <v>2682</v>
      </c>
      <c r="L285" s="8" t="s">
        <v>2761</v>
      </c>
      <c r="M285" s="8" t="s">
        <v>2762</v>
      </c>
      <c r="N285" s="8" t="s">
        <v>2763</v>
      </c>
      <c r="O285" s="8" t="s">
        <v>2764</v>
      </c>
    </row>
    <row r="286" spans="1:15" x14ac:dyDescent="0.25">
      <c r="A286" s="5">
        <v>285</v>
      </c>
      <c r="B286" s="10" t="s">
        <v>798</v>
      </c>
      <c r="C286" s="6" t="s">
        <v>2369</v>
      </c>
      <c r="D286" s="88" t="n">
        <f t="shared" si="12"/>
        <v>1.0</v>
      </c>
      <c r="E286" s="88" t="n">
        <f t="shared" si="13"/>
        <v>1.0</v>
      </c>
      <c r="F286" s="88" t="n">
        <f t="shared" si="14"/>
        <v>0.0</v>
      </c>
      <c r="G286" s="8" t="s">
        <v>496</v>
      </c>
      <c r="H286" s="8" t="s">
        <v>2682</v>
      </c>
      <c r="I286" s="14">
        <v>16</v>
      </c>
      <c r="J286" s="8" t="s">
        <v>2724</v>
      </c>
      <c r="K286" s="8" t="s">
        <v>2682</v>
      </c>
      <c r="L286" s="8" t="s">
        <v>2761</v>
      </c>
      <c r="M286" s="8" t="s">
        <v>2762</v>
      </c>
      <c r="N286" s="8" t="s">
        <v>2763</v>
      </c>
      <c r="O286" s="8" t="s">
        <v>2764</v>
      </c>
    </row>
    <row r="287" spans="1:15" x14ac:dyDescent="0.25">
      <c r="A287" s="5">
        <v>286</v>
      </c>
      <c r="B287" s="10" t="s">
        <v>799</v>
      </c>
      <c r="C287" s="6" t="s">
        <v>270</v>
      </c>
      <c r="D287" s="88" t="n">
        <f t="shared" si="12"/>
        <v>1.0</v>
      </c>
      <c r="E287" s="88" t="n">
        <f t="shared" si="13"/>
        <v>1.0</v>
      </c>
      <c r="F287" s="88" t="n">
        <f t="shared" si="14"/>
        <v>0.0</v>
      </c>
      <c r="G287" s="8" t="s">
        <v>496</v>
      </c>
      <c r="H287" s="8" t="s">
        <v>2682</v>
      </c>
      <c r="I287" s="14">
        <v>19</v>
      </c>
      <c r="J287" s="8" t="s">
        <v>2724</v>
      </c>
      <c r="K287" s="8" t="s">
        <v>2682</v>
      </c>
      <c r="L287" s="8" t="s">
        <v>2761</v>
      </c>
      <c r="M287" s="8" t="s">
        <v>2762</v>
      </c>
      <c r="N287" s="8" t="s">
        <v>2763</v>
      </c>
      <c r="O287" s="8" t="s">
        <v>2764</v>
      </c>
    </row>
    <row r="288" spans="1:15" x14ac:dyDescent="0.25">
      <c r="A288" s="5">
        <v>287</v>
      </c>
      <c r="B288" s="10" t="s">
        <v>800</v>
      </c>
      <c r="C288" s="6" t="s">
        <v>236</v>
      </c>
      <c r="D288" s="88" t="n">
        <f t="shared" si="12"/>
        <v>1.0</v>
      </c>
      <c r="E288" s="88" t="n">
        <f t="shared" si="13"/>
        <v>1.0</v>
      </c>
      <c r="F288" s="88" t="n">
        <f t="shared" si="14"/>
        <v>0.0</v>
      </c>
      <c r="G288" s="8" t="s">
        <v>496</v>
      </c>
      <c r="H288" s="8" t="s">
        <v>2682</v>
      </c>
      <c r="I288" s="14">
        <v>16</v>
      </c>
      <c r="J288" s="8" t="s">
        <v>2724</v>
      </c>
      <c r="K288" s="8" t="s">
        <v>2682</v>
      </c>
      <c r="L288" s="8" t="s">
        <v>2761</v>
      </c>
      <c r="M288" s="8" t="s">
        <v>2762</v>
      </c>
      <c r="N288" s="8" t="s">
        <v>2763</v>
      </c>
      <c r="O288" s="8" t="s">
        <v>2764</v>
      </c>
    </row>
    <row r="289" spans="1:15" x14ac:dyDescent="0.25">
      <c r="A289" s="5">
        <v>288</v>
      </c>
      <c r="B289" s="10" t="s">
        <v>801</v>
      </c>
      <c r="C289" s="6" t="s">
        <v>253</v>
      </c>
      <c r="D289" s="88" t="n">
        <f t="shared" si="12"/>
        <v>1.0</v>
      </c>
      <c r="E289" s="88" t="n">
        <f t="shared" si="13"/>
        <v>1.0</v>
      </c>
      <c r="F289" s="88" t="n">
        <f t="shared" si="14"/>
        <v>0.0</v>
      </c>
      <c r="G289" s="8" t="s">
        <v>496</v>
      </c>
      <c r="H289" s="8" t="s">
        <v>2682</v>
      </c>
      <c r="I289" s="14">
        <v>20</v>
      </c>
      <c r="J289" s="8" t="s">
        <v>2724</v>
      </c>
      <c r="K289" s="8" t="s">
        <v>2682</v>
      </c>
      <c r="L289" s="8" t="s">
        <v>2761</v>
      </c>
      <c r="M289" s="8" t="s">
        <v>2762</v>
      </c>
      <c r="N289" s="8" t="s">
        <v>2763</v>
      </c>
      <c r="O289" s="8" t="s">
        <v>2764</v>
      </c>
    </row>
    <row r="290" spans="1:15" x14ac:dyDescent="0.25">
      <c r="A290" s="5">
        <v>289</v>
      </c>
      <c r="B290" s="10" t="s">
        <v>802</v>
      </c>
      <c r="C290" s="6" t="s">
        <v>316</v>
      </c>
      <c r="D290" s="88" t="n">
        <f t="shared" si="12"/>
        <v>1.0</v>
      </c>
      <c r="E290" s="88" t="n">
        <f t="shared" si="13"/>
        <v>1.0</v>
      </c>
      <c r="F290" s="88" t="n">
        <f t="shared" si="14"/>
        <v>0.0</v>
      </c>
      <c r="G290" s="8" t="s">
        <v>496</v>
      </c>
      <c r="H290" s="8" t="s">
        <v>2682</v>
      </c>
      <c r="I290" s="14">
        <v>20</v>
      </c>
      <c r="J290" s="8" t="s">
        <v>2724</v>
      </c>
      <c r="K290" s="8" t="s">
        <v>2682</v>
      </c>
      <c r="L290" s="8" t="s">
        <v>2761</v>
      </c>
      <c r="M290" s="8" t="s">
        <v>2762</v>
      </c>
      <c r="N290" s="8" t="s">
        <v>2763</v>
      </c>
      <c r="O290" s="8" t="s">
        <v>2764</v>
      </c>
    </row>
    <row r="291" spans="1:15" x14ac:dyDescent="0.25">
      <c r="A291" s="5">
        <v>290</v>
      </c>
      <c r="B291" s="10" t="s">
        <v>803</v>
      </c>
      <c r="C291" s="6" t="s">
        <v>804</v>
      </c>
      <c r="D291" s="88" t="n">
        <f t="shared" si="12"/>
        <v>1.0</v>
      </c>
      <c r="E291" s="88" t="n">
        <f t="shared" si="13"/>
        <v>1.0</v>
      </c>
      <c r="F291" s="88" t="n">
        <f t="shared" si="14"/>
        <v>0.0</v>
      </c>
      <c r="G291" s="8" t="s">
        <v>496</v>
      </c>
      <c r="H291" s="8" t="s">
        <v>2682</v>
      </c>
      <c r="I291" s="14">
        <v>16</v>
      </c>
      <c r="J291" s="8" t="s">
        <v>2724</v>
      </c>
      <c r="K291" s="8" t="s">
        <v>2682</v>
      </c>
      <c r="L291" s="8" t="s">
        <v>2761</v>
      </c>
      <c r="M291" s="8" t="s">
        <v>2762</v>
      </c>
      <c r="N291" s="8" t="s">
        <v>2763</v>
      </c>
      <c r="O291" s="8" t="s">
        <v>2764</v>
      </c>
    </row>
    <row r="292" spans="1:15" x14ac:dyDescent="0.25">
      <c r="A292" s="5">
        <v>291</v>
      </c>
      <c r="B292" s="10" t="s">
        <v>805</v>
      </c>
      <c r="C292" s="6" t="s">
        <v>2370</v>
      </c>
      <c r="D292" s="88" t="n">
        <f t="shared" si="12"/>
        <v>1.0</v>
      </c>
      <c r="E292" s="88" t="n">
        <f t="shared" si="13"/>
        <v>1.0</v>
      </c>
      <c r="F292" s="88" t="n">
        <f t="shared" si="14"/>
        <v>0.0</v>
      </c>
      <c r="G292" s="8" t="s">
        <v>496</v>
      </c>
      <c r="H292" s="8" t="s">
        <v>2682</v>
      </c>
      <c r="I292" s="14">
        <v>16</v>
      </c>
      <c r="J292" s="8" t="s">
        <v>2724</v>
      </c>
      <c r="K292" s="8" t="s">
        <v>2682</v>
      </c>
      <c r="L292" s="8" t="s">
        <v>2761</v>
      </c>
      <c r="M292" s="8" t="s">
        <v>2762</v>
      </c>
      <c r="N292" s="8" t="s">
        <v>2763</v>
      </c>
      <c r="O292" s="8" t="s">
        <v>2764</v>
      </c>
    </row>
    <row r="293" spans="1:15" x14ac:dyDescent="0.25">
      <c r="A293" s="5">
        <v>292</v>
      </c>
      <c r="B293" s="10" t="s">
        <v>806</v>
      </c>
      <c r="C293" s="6" t="s">
        <v>807</v>
      </c>
      <c r="D293" s="88" t="n">
        <f t="shared" si="12"/>
        <v>1.0</v>
      </c>
      <c r="E293" s="88" t="n">
        <f t="shared" si="13"/>
        <v>1.0</v>
      </c>
      <c r="F293" s="88" t="n">
        <f t="shared" si="14"/>
        <v>0.0</v>
      </c>
      <c r="G293" s="8" t="s">
        <v>496</v>
      </c>
      <c r="H293" s="8" t="s">
        <v>2682</v>
      </c>
      <c r="I293" s="14">
        <v>16</v>
      </c>
      <c r="J293" s="8" t="s">
        <v>2724</v>
      </c>
      <c r="K293" s="8" t="s">
        <v>2682</v>
      </c>
      <c r="L293" s="8" t="s">
        <v>2761</v>
      </c>
      <c r="M293" s="8" t="s">
        <v>2762</v>
      </c>
      <c r="N293" s="8" t="s">
        <v>2763</v>
      </c>
      <c r="O293" s="8" t="s">
        <v>2764</v>
      </c>
    </row>
    <row r="294" spans="1:15" x14ac:dyDescent="0.25">
      <c r="A294" s="5">
        <v>293</v>
      </c>
      <c r="B294" s="10" t="s">
        <v>808</v>
      </c>
      <c r="C294" s="6" t="s">
        <v>809</v>
      </c>
      <c r="D294" s="88" t="n">
        <f t="shared" si="12"/>
        <v>1.0</v>
      </c>
      <c r="E294" s="88" t="n">
        <f t="shared" si="13"/>
        <v>1.0</v>
      </c>
      <c r="F294" s="88" t="n">
        <f t="shared" si="14"/>
        <v>0.0</v>
      </c>
      <c r="G294" s="8" t="s">
        <v>496</v>
      </c>
      <c r="H294" s="8" t="s">
        <v>2682</v>
      </c>
      <c r="I294" s="14">
        <v>16</v>
      </c>
      <c r="J294" s="8" t="s">
        <v>2724</v>
      </c>
      <c r="K294" s="8" t="s">
        <v>2682</v>
      </c>
      <c r="L294" s="8" t="s">
        <v>2761</v>
      </c>
      <c r="M294" s="8" t="s">
        <v>2762</v>
      </c>
      <c r="N294" s="8" t="s">
        <v>2763</v>
      </c>
      <c r="O294" s="8" t="s">
        <v>2764</v>
      </c>
    </row>
    <row r="295" spans="1:15" x14ac:dyDescent="0.25">
      <c r="A295" s="5">
        <v>294</v>
      </c>
      <c r="B295" s="10" t="s">
        <v>810</v>
      </c>
      <c r="C295" s="6" t="s">
        <v>2371</v>
      </c>
      <c r="D295" s="88" t="n">
        <f t="shared" si="12"/>
        <v>1.0</v>
      </c>
      <c r="E295" s="88" t="n">
        <f t="shared" si="13"/>
        <v>1.0</v>
      </c>
      <c r="F295" s="88" t="n">
        <f t="shared" si="14"/>
        <v>0.0</v>
      </c>
      <c r="G295" s="8" t="s">
        <v>496</v>
      </c>
      <c r="H295" s="8" t="s">
        <v>2682</v>
      </c>
      <c r="I295" s="14">
        <v>16</v>
      </c>
      <c r="J295" s="8" t="s">
        <v>2724</v>
      </c>
      <c r="K295" s="8" t="s">
        <v>2682</v>
      </c>
      <c r="L295" s="8" t="s">
        <v>2761</v>
      </c>
      <c r="M295" s="8" t="s">
        <v>2762</v>
      </c>
      <c r="N295" s="8" t="s">
        <v>2763</v>
      </c>
      <c r="O295" s="8" t="s">
        <v>2764</v>
      </c>
    </row>
    <row r="296" spans="1:15" x14ac:dyDescent="0.25">
      <c r="A296" s="5">
        <v>295</v>
      </c>
      <c r="B296" s="10" t="s">
        <v>812</v>
      </c>
      <c r="C296" s="6" t="s">
        <v>811</v>
      </c>
      <c r="D296" s="88" t="n">
        <f t="shared" si="12"/>
        <v>1.0</v>
      </c>
      <c r="E296" s="88" t="n">
        <f t="shared" si="13"/>
        <v>1.0</v>
      </c>
      <c r="F296" s="88" t="n">
        <f t="shared" si="14"/>
        <v>0.0</v>
      </c>
      <c r="G296" s="8" t="s">
        <v>496</v>
      </c>
      <c r="H296" s="8" t="s">
        <v>2682</v>
      </c>
      <c r="I296" s="14">
        <v>16</v>
      </c>
      <c r="J296" s="8" t="s">
        <v>2724</v>
      </c>
      <c r="K296" s="8" t="s">
        <v>2682</v>
      </c>
      <c r="L296" s="8" t="s">
        <v>2761</v>
      </c>
      <c r="M296" s="8" t="s">
        <v>2762</v>
      </c>
      <c r="N296" s="8" t="s">
        <v>2763</v>
      </c>
      <c r="O296" s="8" t="s">
        <v>2764</v>
      </c>
    </row>
    <row r="297" spans="1:15" x14ac:dyDescent="0.25">
      <c r="A297" s="5">
        <v>296</v>
      </c>
      <c r="B297" s="10" t="s">
        <v>813</v>
      </c>
      <c r="C297" s="6" t="s">
        <v>2372</v>
      </c>
      <c r="D297" s="88" t="n">
        <f t="shared" si="12"/>
        <v>1.0</v>
      </c>
      <c r="E297" s="88" t="n">
        <f t="shared" si="13"/>
        <v>1.0</v>
      </c>
      <c r="F297" s="88" t="n">
        <f t="shared" si="14"/>
        <v>0.0</v>
      </c>
      <c r="G297" s="8" t="s">
        <v>496</v>
      </c>
      <c r="H297" s="8" t="s">
        <v>2682</v>
      </c>
      <c r="I297" s="14">
        <v>16</v>
      </c>
      <c r="J297" s="8" t="s">
        <v>2724</v>
      </c>
      <c r="K297" s="8" t="s">
        <v>2682</v>
      </c>
      <c r="L297" s="8" t="s">
        <v>2761</v>
      </c>
      <c r="M297" s="8" t="s">
        <v>2762</v>
      </c>
      <c r="N297" s="8" t="s">
        <v>2763</v>
      </c>
      <c r="O297" s="8" t="s">
        <v>2764</v>
      </c>
    </row>
    <row r="298" spans="1:15" x14ac:dyDescent="0.25">
      <c r="A298" s="5">
        <v>297</v>
      </c>
      <c r="B298" s="10" t="s">
        <v>814</v>
      </c>
      <c r="C298" s="6" t="s">
        <v>815</v>
      </c>
      <c r="D298" s="88" t="n">
        <f t="shared" si="12"/>
        <v>1.0</v>
      </c>
      <c r="E298" s="88" t="n">
        <f t="shared" si="13"/>
        <v>1.0</v>
      </c>
      <c r="F298" s="88" t="n">
        <f t="shared" si="14"/>
        <v>0.0</v>
      </c>
      <c r="G298" s="8" t="s">
        <v>496</v>
      </c>
      <c r="H298" s="8" t="s">
        <v>2682</v>
      </c>
      <c r="I298" s="14">
        <v>16</v>
      </c>
      <c r="J298" s="8" t="s">
        <v>2724</v>
      </c>
      <c r="K298" s="8" t="s">
        <v>2682</v>
      </c>
      <c r="L298" s="8" t="s">
        <v>2761</v>
      </c>
      <c r="M298" s="8" t="s">
        <v>2762</v>
      </c>
      <c r="N298" s="8" t="s">
        <v>2763</v>
      </c>
      <c r="O298" s="8" t="s">
        <v>2764</v>
      </c>
    </row>
    <row r="299" spans="1:15" x14ac:dyDescent="0.25">
      <c r="A299" s="5">
        <v>298</v>
      </c>
      <c r="B299" s="10" t="s">
        <v>817</v>
      </c>
      <c r="C299" s="6" t="s">
        <v>816</v>
      </c>
      <c r="D299" s="88" t="n">
        <f t="shared" si="12"/>
        <v>1.0</v>
      </c>
      <c r="E299" s="88" t="n">
        <f t="shared" si="13"/>
        <v>1.0</v>
      </c>
      <c r="F299" s="88" t="n">
        <f t="shared" si="14"/>
        <v>0.0</v>
      </c>
      <c r="G299" s="8" t="s">
        <v>496</v>
      </c>
      <c r="H299" s="8" t="s">
        <v>2682</v>
      </c>
      <c r="I299" s="14">
        <v>16</v>
      </c>
      <c r="J299" s="8" t="s">
        <v>2724</v>
      </c>
      <c r="K299" s="8" t="s">
        <v>2682</v>
      </c>
      <c r="L299" s="8" t="s">
        <v>2761</v>
      </c>
      <c r="M299" s="8" t="s">
        <v>2762</v>
      </c>
      <c r="N299" s="8" t="s">
        <v>2763</v>
      </c>
      <c r="O299" s="8" t="s">
        <v>2764</v>
      </c>
    </row>
    <row r="300" spans="1:15" x14ac:dyDescent="0.25">
      <c r="A300" s="5">
        <v>299</v>
      </c>
      <c r="B300" s="10" t="s">
        <v>819</v>
      </c>
      <c r="C300" s="6" t="s">
        <v>818</v>
      </c>
      <c r="D300" s="88" t="n">
        <f t="shared" si="12"/>
        <v>1.0</v>
      </c>
      <c r="E300" s="88" t="n">
        <f t="shared" si="13"/>
        <v>1.0</v>
      </c>
      <c r="F300" s="88" t="n">
        <f t="shared" si="14"/>
        <v>0.0</v>
      </c>
      <c r="G300" s="8" t="s">
        <v>496</v>
      </c>
      <c r="H300" s="8" t="s">
        <v>2682</v>
      </c>
      <c r="I300" s="14">
        <v>16</v>
      </c>
      <c r="J300" s="8" t="s">
        <v>2724</v>
      </c>
      <c r="K300" s="8" t="s">
        <v>2682</v>
      </c>
      <c r="L300" s="8" t="s">
        <v>2761</v>
      </c>
      <c r="M300" s="8" t="s">
        <v>2762</v>
      </c>
      <c r="N300" s="8" t="s">
        <v>2763</v>
      </c>
      <c r="O300" s="8" t="s">
        <v>2764</v>
      </c>
    </row>
    <row r="301" spans="1:15" x14ac:dyDescent="0.25">
      <c r="A301" s="5">
        <v>300</v>
      </c>
      <c r="B301" s="10" t="s">
        <v>821</v>
      </c>
      <c r="C301" s="6" t="s">
        <v>820</v>
      </c>
      <c r="D301" s="88" t="n">
        <f t="shared" si="12"/>
        <v>1.0</v>
      </c>
      <c r="E301" s="88" t="n">
        <f t="shared" si="13"/>
        <v>1.0</v>
      </c>
      <c r="F301" s="88" t="n">
        <f t="shared" si="14"/>
        <v>0.0</v>
      </c>
      <c r="G301" s="8" t="s">
        <v>496</v>
      </c>
      <c r="H301" s="8" t="s">
        <v>2682</v>
      </c>
      <c r="I301" s="14">
        <v>16</v>
      </c>
      <c r="J301" s="8" t="s">
        <v>2724</v>
      </c>
      <c r="K301" s="8" t="s">
        <v>2682</v>
      </c>
      <c r="L301" s="8" t="s">
        <v>2761</v>
      </c>
      <c r="M301" s="8" t="s">
        <v>2762</v>
      </c>
      <c r="N301" s="8" t="s">
        <v>2763</v>
      </c>
      <c r="O301" s="8" t="s">
        <v>2764</v>
      </c>
    </row>
    <row r="302" spans="1:15" x14ac:dyDescent="0.25">
      <c r="A302" s="5">
        <v>301</v>
      </c>
      <c r="B302" s="10" t="s">
        <v>822</v>
      </c>
      <c r="C302" s="6" t="s">
        <v>823</v>
      </c>
      <c r="D302" s="88" t="n">
        <f t="shared" si="12"/>
        <v>1.0</v>
      </c>
      <c r="E302" s="88" t="n">
        <f t="shared" si="13"/>
        <v>1.0</v>
      </c>
      <c r="F302" s="88" t="n">
        <f t="shared" si="14"/>
        <v>0.0</v>
      </c>
      <c r="G302" s="8" t="s">
        <v>496</v>
      </c>
      <c r="H302" s="8" t="s">
        <v>2682</v>
      </c>
      <c r="I302" s="14">
        <v>17</v>
      </c>
      <c r="J302" s="8" t="s">
        <v>2724</v>
      </c>
      <c r="K302" s="8" t="s">
        <v>2682</v>
      </c>
      <c r="L302" s="8" t="s">
        <v>2761</v>
      </c>
      <c r="M302" s="8" t="s">
        <v>2762</v>
      </c>
      <c r="N302" s="8" t="s">
        <v>2763</v>
      </c>
      <c r="O302" s="8" t="s">
        <v>2764</v>
      </c>
    </row>
    <row r="303" spans="1:15" x14ac:dyDescent="0.25">
      <c r="A303" s="5">
        <v>302</v>
      </c>
      <c r="B303" s="10" t="s">
        <v>824</v>
      </c>
      <c r="C303" s="6" t="s">
        <v>825</v>
      </c>
      <c r="D303" s="88" t="n">
        <f t="shared" si="12"/>
        <v>1.0</v>
      </c>
      <c r="E303" s="88" t="n">
        <f t="shared" si="13"/>
        <v>1.0</v>
      </c>
      <c r="F303" s="88" t="n">
        <f t="shared" si="14"/>
        <v>0.0</v>
      </c>
      <c r="G303" s="8" t="s">
        <v>496</v>
      </c>
      <c r="H303" s="8" t="s">
        <v>2682</v>
      </c>
      <c r="I303" s="14">
        <v>13</v>
      </c>
      <c r="J303" s="8" t="s">
        <v>2724</v>
      </c>
      <c r="K303" s="8" t="s">
        <v>2682</v>
      </c>
      <c r="L303" s="8" t="s">
        <v>2761</v>
      </c>
      <c r="M303" s="8" t="s">
        <v>2762</v>
      </c>
      <c r="N303" s="8" t="s">
        <v>2763</v>
      </c>
      <c r="O303" s="8" t="s">
        <v>2764</v>
      </c>
    </row>
    <row r="304" spans="1:15" x14ac:dyDescent="0.25">
      <c r="A304" s="5">
        <v>303</v>
      </c>
      <c r="B304" s="10" t="s">
        <v>826</v>
      </c>
      <c r="C304" s="6" t="s">
        <v>827</v>
      </c>
      <c r="D304" s="88" t="n">
        <f t="shared" si="12"/>
        <v>1.0</v>
      </c>
      <c r="E304" s="88" t="n">
        <f t="shared" si="13"/>
        <v>1.0</v>
      </c>
      <c r="F304" s="88" t="n">
        <f t="shared" si="14"/>
        <v>0.0</v>
      </c>
      <c r="G304" s="8" t="s">
        <v>496</v>
      </c>
      <c r="H304" s="8" t="s">
        <v>2682</v>
      </c>
      <c r="I304" s="14">
        <v>13</v>
      </c>
      <c r="J304" s="8" t="s">
        <v>2724</v>
      </c>
      <c r="K304" s="8" t="s">
        <v>2682</v>
      </c>
      <c r="L304" s="8" t="s">
        <v>2761</v>
      </c>
      <c r="M304" s="8" t="s">
        <v>2762</v>
      </c>
      <c r="N304" s="8" t="s">
        <v>2763</v>
      </c>
      <c r="O304" s="8" t="s">
        <v>2764</v>
      </c>
    </row>
    <row r="305" spans="1:15" x14ac:dyDescent="0.25">
      <c r="A305" s="5">
        <v>304</v>
      </c>
      <c r="B305" s="10" t="s">
        <v>828</v>
      </c>
      <c r="C305" s="6" t="s">
        <v>829</v>
      </c>
      <c r="D305" s="88" t="n">
        <f t="shared" si="12"/>
        <v>1.0</v>
      </c>
      <c r="E305" s="88" t="n">
        <f t="shared" si="13"/>
        <v>1.0</v>
      </c>
      <c r="F305" s="88" t="n">
        <f t="shared" si="14"/>
        <v>0.0</v>
      </c>
      <c r="G305" s="8" t="s">
        <v>496</v>
      </c>
      <c r="H305" s="8" t="s">
        <v>2682</v>
      </c>
      <c r="I305" s="14">
        <v>13</v>
      </c>
      <c r="J305" s="8" t="s">
        <v>2724</v>
      </c>
      <c r="K305" s="8" t="s">
        <v>2682</v>
      </c>
      <c r="L305" s="8" t="s">
        <v>2761</v>
      </c>
      <c r="M305" s="8" t="s">
        <v>2762</v>
      </c>
      <c r="N305" s="8" t="s">
        <v>2763</v>
      </c>
      <c r="O305" s="8" t="s">
        <v>2764</v>
      </c>
    </row>
    <row r="306" spans="1:15" x14ac:dyDescent="0.25">
      <c r="A306" s="5">
        <v>305</v>
      </c>
      <c r="B306" s="10" t="s">
        <v>831</v>
      </c>
      <c r="C306" s="6" t="s">
        <v>830</v>
      </c>
      <c r="D306" s="88" t="n">
        <f t="shared" si="12"/>
        <v>1.0</v>
      </c>
      <c r="E306" s="88" t="n">
        <f t="shared" si="13"/>
        <v>1.0</v>
      </c>
      <c r="F306" s="88" t="n">
        <f t="shared" si="14"/>
        <v>0.0</v>
      </c>
      <c r="G306" s="8" t="s">
        <v>496</v>
      </c>
      <c r="H306" s="8" t="s">
        <v>2682</v>
      </c>
      <c r="I306" s="14">
        <v>13</v>
      </c>
      <c r="J306" s="8" t="s">
        <v>2724</v>
      </c>
      <c r="K306" s="8" t="s">
        <v>2682</v>
      </c>
      <c r="L306" s="8" t="s">
        <v>2761</v>
      </c>
      <c r="M306" s="8" t="s">
        <v>2762</v>
      </c>
      <c r="N306" s="8" t="s">
        <v>2763</v>
      </c>
      <c r="O306" s="8" t="s">
        <v>2764</v>
      </c>
    </row>
    <row r="307" spans="1:15" x14ac:dyDescent="0.25">
      <c r="A307" s="5">
        <v>306</v>
      </c>
      <c r="B307" s="10" t="s">
        <v>832</v>
      </c>
      <c r="C307" s="6" t="s">
        <v>303</v>
      </c>
      <c r="D307" s="88" t="n">
        <f t="shared" si="12"/>
        <v>1.0</v>
      </c>
      <c r="E307" s="88" t="n">
        <f t="shared" si="13"/>
        <v>1.0</v>
      </c>
      <c r="F307" s="88" t="n">
        <f t="shared" si="14"/>
        <v>0.0</v>
      </c>
      <c r="G307" s="8" t="s">
        <v>496</v>
      </c>
      <c r="H307" s="8" t="s">
        <v>2682</v>
      </c>
      <c r="I307" s="14">
        <v>13</v>
      </c>
      <c r="J307" s="8" t="s">
        <v>2724</v>
      </c>
      <c r="K307" s="8" t="s">
        <v>2682</v>
      </c>
      <c r="L307" s="8" t="s">
        <v>2765</v>
      </c>
      <c r="M307" s="8" t="s">
        <v>2766</v>
      </c>
      <c r="N307" s="8" t="s">
        <v>2767</v>
      </c>
      <c r="O307" s="8" t="s">
        <v>2768</v>
      </c>
    </row>
    <row r="308" spans="1:15" x14ac:dyDescent="0.25">
      <c r="A308" s="5">
        <v>307</v>
      </c>
      <c r="B308" s="10" t="s">
        <v>834</v>
      </c>
      <c r="C308" s="6" t="s">
        <v>833</v>
      </c>
      <c r="D308" s="88" t="n">
        <f t="shared" si="12"/>
        <v>1.0</v>
      </c>
      <c r="E308" s="88" t="n">
        <f t="shared" si="13"/>
        <v>1.0</v>
      </c>
      <c r="F308" s="88" t="n">
        <f t="shared" si="14"/>
        <v>0.0</v>
      </c>
      <c r="G308" s="8" t="s">
        <v>496</v>
      </c>
      <c r="H308" s="8" t="s">
        <v>2682</v>
      </c>
      <c r="I308" s="14">
        <v>13</v>
      </c>
      <c r="J308" s="8" t="s">
        <v>2724</v>
      </c>
      <c r="K308" s="8" t="s">
        <v>2682</v>
      </c>
      <c r="L308" s="8" t="s">
        <v>2765</v>
      </c>
      <c r="M308" s="8" t="s">
        <v>2766</v>
      </c>
      <c r="N308" s="8" t="s">
        <v>2767</v>
      </c>
      <c r="O308" s="8" t="s">
        <v>2768</v>
      </c>
    </row>
    <row r="309" spans="1:15" x14ac:dyDescent="0.25">
      <c r="A309" s="5">
        <v>308</v>
      </c>
      <c r="B309" s="10" t="s">
        <v>835</v>
      </c>
      <c r="C309" s="6" t="s">
        <v>119</v>
      </c>
      <c r="D309" s="88" t="n">
        <f t="shared" si="12"/>
        <v>1.0</v>
      </c>
      <c r="E309" s="88" t="n">
        <f t="shared" si="13"/>
        <v>1.0</v>
      </c>
      <c r="F309" s="88" t="n">
        <f t="shared" si="14"/>
        <v>0.0</v>
      </c>
      <c r="G309" s="8" t="s">
        <v>496</v>
      </c>
      <c r="H309" s="8" t="s">
        <v>2682</v>
      </c>
      <c r="I309" s="14">
        <v>13</v>
      </c>
      <c r="J309" s="8" t="s">
        <v>2724</v>
      </c>
      <c r="K309" s="8" t="s">
        <v>2682</v>
      </c>
      <c r="L309" s="8" t="s">
        <v>2765</v>
      </c>
      <c r="M309" s="8" t="s">
        <v>2766</v>
      </c>
      <c r="N309" s="8" t="s">
        <v>2767</v>
      </c>
      <c r="O309" s="8" t="s">
        <v>2768</v>
      </c>
    </row>
    <row r="310" spans="1:15" x14ac:dyDescent="0.25">
      <c r="A310" s="5">
        <v>309</v>
      </c>
      <c r="B310" s="10" t="s">
        <v>836</v>
      </c>
      <c r="C310" s="6" t="s">
        <v>201</v>
      </c>
      <c r="D310" s="88" t="n">
        <f t="shared" si="12"/>
        <v>1.0</v>
      </c>
      <c r="E310" s="88" t="n">
        <f t="shared" si="13"/>
        <v>1.0</v>
      </c>
      <c r="F310" s="88" t="n">
        <f t="shared" si="14"/>
        <v>0.0</v>
      </c>
      <c r="G310" s="8" t="s">
        <v>496</v>
      </c>
      <c r="H310" s="8" t="s">
        <v>2682</v>
      </c>
      <c r="I310" s="14">
        <v>13</v>
      </c>
      <c r="J310" s="8" t="s">
        <v>2724</v>
      </c>
      <c r="K310" s="8" t="s">
        <v>2682</v>
      </c>
      <c r="L310" s="8" t="s">
        <v>2765</v>
      </c>
      <c r="M310" s="8" t="s">
        <v>2766</v>
      </c>
      <c r="N310" s="8" t="s">
        <v>2767</v>
      </c>
      <c r="O310" s="8" t="s">
        <v>2768</v>
      </c>
    </row>
    <row r="311" spans="1:15" x14ac:dyDescent="0.25">
      <c r="A311" s="5">
        <v>310</v>
      </c>
      <c r="B311" s="10" t="s">
        <v>837</v>
      </c>
      <c r="C311" s="6" t="s">
        <v>2373</v>
      </c>
      <c r="D311" s="88" t="n">
        <f t="shared" si="12"/>
        <v>1.0</v>
      </c>
      <c r="E311" s="88" t="n">
        <f t="shared" si="13"/>
        <v>1.0</v>
      </c>
      <c r="F311" s="88" t="n">
        <f t="shared" si="14"/>
        <v>0.0</v>
      </c>
      <c r="G311" s="8" t="s">
        <v>496</v>
      </c>
      <c r="H311" s="8" t="s">
        <v>2682</v>
      </c>
      <c r="I311" s="14">
        <v>13</v>
      </c>
      <c r="J311" s="8" t="s">
        <v>2724</v>
      </c>
      <c r="K311" s="8" t="s">
        <v>2682</v>
      </c>
      <c r="L311" s="8" t="s">
        <v>2761</v>
      </c>
      <c r="M311" s="8" t="s">
        <v>2762</v>
      </c>
      <c r="N311" s="8" t="s">
        <v>2763</v>
      </c>
      <c r="O311" s="8" t="s">
        <v>2764</v>
      </c>
    </row>
    <row r="312" spans="1:15" x14ac:dyDescent="0.25">
      <c r="A312" s="5">
        <v>311</v>
      </c>
      <c r="B312" s="10" t="s">
        <v>838</v>
      </c>
      <c r="C312" s="6" t="s">
        <v>839</v>
      </c>
      <c r="D312" s="88" t="n">
        <f t="shared" si="12"/>
        <v>1.0</v>
      </c>
      <c r="E312" s="88" t="n">
        <f t="shared" si="13"/>
        <v>1.0</v>
      </c>
      <c r="F312" s="88" t="n">
        <f t="shared" si="14"/>
        <v>0.0</v>
      </c>
      <c r="G312" s="8" t="s">
        <v>496</v>
      </c>
      <c r="H312" s="8" t="s">
        <v>2682</v>
      </c>
      <c r="I312" s="14">
        <v>13</v>
      </c>
      <c r="J312" s="8" t="s">
        <v>2724</v>
      </c>
      <c r="K312" s="8" t="s">
        <v>2682</v>
      </c>
      <c r="L312" s="8" t="s">
        <v>2761</v>
      </c>
      <c r="M312" s="8" t="s">
        <v>2762</v>
      </c>
      <c r="N312" s="8" t="s">
        <v>2763</v>
      </c>
      <c r="O312" s="8" t="s">
        <v>2764</v>
      </c>
    </row>
    <row r="313" spans="1:15" x14ac:dyDescent="0.25">
      <c r="A313" s="5">
        <v>312</v>
      </c>
      <c r="B313" s="10" t="s">
        <v>841</v>
      </c>
      <c r="C313" s="6" t="s">
        <v>840</v>
      </c>
      <c r="D313" s="88" t="n">
        <f t="shared" si="12"/>
        <v>1.0</v>
      </c>
      <c r="E313" s="88" t="n">
        <f t="shared" si="13"/>
        <v>1.0</v>
      </c>
      <c r="F313" s="88" t="n">
        <f t="shared" si="14"/>
        <v>0.0</v>
      </c>
      <c r="G313" s="8" t="s">
        <v>496</v>
      </c>
      <c r="H313" s="8" t="s">
        <v>2682</v>
      </c>
      <c r="I313" s="14">
        <v>13</v>
      </c>
      <c r="J313" s="8" t="s">
        <v>2724</v>
      </c>
      <c r="K313" s="8" t="s">
        <v>2682</v>
      </c>
      <c r="L313" s="8" t="s">
        <v>2761</v>
      </c>
      <c r="M313" s="8" t="s">
        <v>2762</v>
      </c>
      <c r="N313" s="8" t="s">
        <v>2763</v>
      </c>
      <c r="O313" s="8" t="s">
        <v>2764</v>
      </c>
    </row>
    <row r="314" spans="1:15" x14ac:dyDescent="0.25">
      <c r="A314" s="5">
        <v>313</v>
      </c>
      <c r="B314" s="10" t="s">
        <v>842</v>
      </c>
      <c r="C314" s="6" t="s">
        <v>2374</v>
      </c>
      <c r="D314" s="88" t="n">
        <f t="shared" si="12"/>
        <v>1.0</v>
      </c>
      <c r="E314" s="88" t="n">
        <f t="shared" si="13"/>
        <v>1.0</v>
      </c>
      <c r="F314" s="88" t="n">
        <f t="shared" si="14"/>
        <v>0.0</v>
      </c>
      <c r="G314" s="8" t="s">
        <v>496</v>
      </c>
      <c r="H314" s="8" t="s">
        <v>2682</v>
      </c>
      <c r="I314" s="14">
        <v>13</v>
      </c>
      <c r="J314" s="8" t="s">
        <v>2724</v>
      </c>
      <c r="K314" s="8" t="s">
        <v>2682</v>
      </c>
      <c r="L314" s="8" t="s">
        <v>2761</v>
      </c>
      <c r="M314" s="8" t="s">
        <v>2762</v>
      </c>
      <c r="N314" s="8" t="s">
        <v>2763</v>
      </c>
      <c r="O314" s="8" t="s">
        <v>2764</v>
      </c>
    </row>
    <row r="315" spans="1:15" x14ac:dyDescent="0.25">
      <c r="A315" s="5">
        <v>314</v>
      </c>
      <c r="B315" s="10" t="s">
        <v>843</v>
      </c>
      <c r="C315" s="6" t="s">
        <v>2375</v>
      </c>
      <c r="D315" s="88" t="n">
        <f t="shared" si="12"/>
        <v>1.0</v>
      </c>
      <c r="E315" s="88" t="n">
        <f t="shared" si="13"/>
        <v>1.0</v>
      </c>
      <c r="F315" s="88" t="n">
        <f t="shared" si="14"/>
        <v>0.0</v>
      </c>
      <c r="G315" s="8" t="s">
        <v>496</v>
      </c>
      <c r="H315" s="8" t="s">
        <v>2682</v>
      </c>
      <c r="I315" s="14">
        <v>13</v>
      </c>
      <c r="J315" s="8" t="s">
        <v>2724</v>
      </c>
      <c r="K315" s="8" t="s">
        <v>2682</v>
      </c>
      <c r="L315" s="8" t="s">
        <v>2761</v>
      </c>
      <c r="M315" s="8" t="s">
        <v>2762</v>
      </c>
      <c r="N315" s="8" t="s">
        <v>2763</v>
      </c>
      <c r="O315" s="8" t="s">
        <v>2764</v>
      </c>
    </row>
    <row r="316" spans="1:15" x14ac:dyDescent="0.25">
      <c r="A316" s="5">
        <v>315</v>
      </c>
      <c r="B316" s="10" t="s">
        <v>845</v>
      </c>
      <c r="C316" s="6" t="s">
        <v>844</v>
      </c>
      <c r="D316" s="88" t="n">
        <f t="shared" si="12"/>
        <v>1.0</v>
      </c>
      <c r="E316" s="88" t="n">
        <f t="shared" si="13"/>
        <v>1.0</v>
      </c>
      <c r="F316" s="88" t="n">
        <f t="shared" si="14"/>
        <v>0.0</v>
      </c>
      <c r="G316" s="8" t="s">
        <v>496</v>
      </c>
      <c r="H316" s="8" t="s">
        <v>2682</v>
      </c>
      <c r="I316" s="14">
        <v>13</v>
      </c>
      <c r="J316" s="8" t="s">
        <v>2724</v>
      </c>
      <c r="K316" s="8" t="s">
        <v>2682</v>
      </c>
      <c r="L316" s="8" t="s">
        <v>2761</v>
      </c>
      <c r="M316" s="8" t="s">
        <v>2762</v>
      </c>
      <c r="N316" s="8" t="s">
        <v>2763</v>
      </c>
      <c r="O316" s="8" t="s">
        <v>2764</v>
      </c>
    </row>
    <row r="317" spans="1:15" x14ac:dyDescent="0.25">
      <c r="A317" s="5">
        <v>316</v>
      </c>
      <c r="B317" s="10" t="s">
        <v>846</v>
      </c>
      <c r="C317" s="6" t="s">
        <v>847</v>
      </c>
      <c r="D317" s="88" t="n">
        <f t="shared" si="12"/>
        <v>1.0</v>
      </c>
      <c r="E317" s="88" t="n">
        <f t="shared" si="13"/>
        <v>1.0</v>
      </c>
      <c r="F317" s="88" t="n">
        <f t="shared" si="14"/>
        <v>0.0</v>
      </c>
      <c r="G317" s="8" t="s">
        <v>496</v>
      </c>
      <c r="H317" s="8" t="s">
        <v>2682</v>
      </c>
      <c r="I317" s="14">
        <v>13</v>
      </c>
      <c r="J317" s="8" t="s">
        <v>2724</v>
      </c>
      <c r="K317" s="8" t="s">
        <v>2682</v>
      </c>
      <c r="L317" s="8" t="s">
        <v>2765</v>
      </c>
      <c r="M317" s="8" t="s">
        <v>2766</v>
      </c>
      <c r="N317" s="8" t="s">
        <v>2767</v>
      </c>
      <c r="O317" s="8" t="s">
        <v>2768</v>
      </c>
    </row>
    <row r="318" spans="1:15" x14ac:dyDescent="0.25">
      <c r="A318" s="5">
        <v>317</v>
      </c>
      <c r="B318" s="10" t="s">
        <v>848</v>
      </c>
      <c r="C318" s="6" t="s">
        <v>2376</v>
      </c>
      <c r="D318" s="88" t="n">
        <f t="shared" si="12"/>
        <v>1.0</v>
      </c>
      <c r="E318" s="88" t="n">
        <f t="shared" si="13"/>
        <v>1.0</v>
      </c>
      <c r="F318" s="88" t="n">
        <f t="shared" si="14"/>
        <v>0.0</v>
      </c>
      <c r="G318" s="8" t="s">
        <v>496</v>
      </c>
      <c r="H318" s="8" t="s">
        <v>2682</v>
      </c>
      <c r="I318" s="14">
        <v>13</v>
      </c>
      <c r="J318" s="8" t="s">
        <v>2724</v>
      </c>
      <c r="K318" s="8" t="s">
        <v>2682</v>
      </c>
      <c r="L318" s="8" t="s">
        <v>2765</v>
      </c>
      <c r="M318" s="8" t="s">
        <v>2766</v>
      </c>
      <c r="N318" s="8" t="s">
        <v>2767</v>
      </c>
      <c r="O318" s="8" t="s">
        <v>2768</v>
      </c>
    </row>
    <row r="319" spans="1:15" x14ac:dyDescent="0.25">
      <c r="A319" s="5">
        <v>318</v>
      </c>
      <c r="B319" s="10" t="s">
        <v>849</v>
      </c>
      <c r="C319" s="6" t="s">
        <v>220</v>
      </c>
      <c r="D319" s="88" t="n">
        <f t="shared" si="12"/>
        <v>1.0</v>
      </c>
      <c r="E319" s="88" t="n">
        <f t="shared" si="13"/>
        <v>1.0</v>
      </c>
      <c r="F319" s="88" t="n">
        <f t="shared" si="14"/>
        <v>0.0</v>
      </c>
      <c r="G319" s="8" t="s">
        <v>496</v>
      </c>
      <c r="H319" s="8" t="s">
        <v>2682</v>
      </c>
      <c r="I319" s="14">
        <v>13</v>
      </c>
      <c r="J319" s="8" t="s">
        <v>2724</v>
      </c>
      <c r="K319" s="8" t="s">
        <v>2682</v>
      </c>
      <c r="L319" s="8" t="s">
        <v>2765</v>
      </c>
      <c r="M319" s="8" t="s">
        <v>2766</v>
      </c>
      <c r="N319" s="8" t="s">
        <v>2767</v>
      </c>
      <c r="O319" s="8" t="s">
        <v>2768</v>
      </c>
    </row>
    <row r="320" spans="1:15" x14ac:dyDescent="0.25">
      <c r="A320" s="5">
        <v>319</v>
      </c>
      <c r="B320" s="10" t="s">
        <v>850</v>
      </c>
      <c r="C320" s="6" t="s">
        <v>223</v>
      </c>
      <c r="D320" s="88" t="n">
        <f t="shared" si="12"/>
        <v>1.0</v>
      </c>
      <c r="E320" s="88" t="n">
        <f t="shared" si="13"/>
        <v>1.0</v>
      </c>
      <c r="F320" s="88" t="n">
        <f t="shared" si="14"/>
        <v>0.0</v>
      </c>
      <c r="G320" s="8" t="s">
        <v>496</v>
      </c>
      <c r="H320" s="8" t="s">
        <v>2682</v>
      </c>
      <c r="I320" s="14">
        <v>13</v>
      </c>
      <c r="J320" s="8" t="s">
        <v>2724</v>
      </c>
      <c r="K320" s="8" t="s">
        <v>2682</v>
      </c>
      <c r="L320" s="8" t="s">
        <v>2761</v>
      </c>
      <c r="M320" s="8" t="s">
        <v>2762</v>
      </c>
      <c r="N320" s="8" t="s">
        <v>2763</v>
      </c>
      <c r="O320" s="8" t="s">
        <v>2764</v>
      </c>
    </row>
    <row r="321" spans="1:15" x14ac:dyDescent="0.25">
      <c r="A321" s="5">
        <v>320</v>
      </c>
      <c r="B321" s="10" t="s">
        <v>851</v>
      </c>
      <c r="C321" s="6" t="s">
        <v>224</v>
      </c>
      <c r="D321" s="88" t="n">
        <f t="shared" si="12"/>
        <v>1.0</v>
      </c>
      <c r="E321" s="88" t="n">
        <f t="shared" si="13"/>
        <v>1.0</v>
      </c>
      <c r="F321" s="88" t="n">
        <f t="shared" si="14"/>
        <v>0.0</v>
      </c>
      <c r="G321" s="8" t="s">
        <v>496</v>
      </c>
      <c r="H321" s="8" t="s">
        <v>2682</v>
      </c>
      <c r="I321" s="14">
        <v>13</v>
      </c>
      <c r="J321" s="8" t="s">
        <v>2724</v>
      </c>
      <c r="K321" s="8" t="s">
        <v>2682</v>
      </c>
      <c r="L321" s="8" t="s">
        <v>2761</v>
      </c>
      <c r="M321" s="8" t="s">
        <v>2762</v>
      </c>
      <c r="N321" s="8" t="s">
        <v>2763</v>
      </c>
      <c r="O321" s="8" t="s">
        <v>2764</v>
      </c>
    </row>
    <row r="322" spans="1:15" x14ac:dyDescent="0.25">
      <c r="A322" s="5">
        <v>321</v>
      </c>
      <c r="B322" s="10" t="s">
        <v>852</v>
      </c>
      <c r="C322" s="6" t="s">
        <v>853</v>
      </c>
      <c r="D322" s="88" t="n">
        <f t="shared" ref="D322:D385" si="15">COUNTIF($C$2:$C$1091,C322)</f>
        <v>1.0</v>
      </c>
      <c r="E322" s="88" t="n">
        <f t="shared" ref="E322:E385" si="16">COUNTIF($B$2:$B$1091,B322)</f>
        <v>1.0</v>
      </c>
      <c r="F322" s="88" t="n">
        <f t="shared" si="14"/>
        <v>0.0</v>
      </c>
      <c r="G322" s="8" t="s">
        <v>496</v>
      </c>
      <c r="H322" s="8" t="s">
        <v>2682</v>
      </c>
      <c r="I322" s="14">
        <v>13</v>
      </c>
      <c r="J322" s="8" t="s">
        <v>2724</v>
      </c>
      <c r="K322" s="8" t="s">
        <v>2682</v>
      </c>
      <c r="L322" s="8" t="s">
        <v>2761</v>
      </c>
      <c r="M322" s="8" t="s">
        <v>2762</v>
      </c>
      <c r="N322" s="8" t="s">
        <v>2763</v>
      </c>
      <c r="O322" s="8" t="s">
        <v>2764</v>
      </c>
    </row>
    <row r="323" spans="1:15" x14ac:dyDescent="0.25">
      <c r="A323" s="5">
        <v>322</v>
      </c>
      <c r="B323" s="10" t="s">
        <v>854</v>
      </c>
      <c r="C323" s="6" t="s">
        <v>2377</v>
      </c>
      <c r="D323" s="88" t="n">
        <f t="shared" si="15"/>
        <v>1.0</v>
      </c>
      <c r="E323" s="88" t="n">
        <f t="shared" si="16"/>
        <v>1.0</v>
      </c>
      <c r="F323" s="88" t="n">
        <f t="shared" ref="F323:F386" si="17">D323-E323</f>
        <v>0.0</v>
      </c>
      <c r="G323" s="8" t="s">
        <v>496</v>
      </c>
      <c r="H323" s="8" t="s">
        <v>2682</v>
      </c>
      <c r="I323" s="14">
        <v>13</v>
      </c>
      <c r="J323" s="8" t="s">
        <v>2724</v>
      </c>
      <c r="K323" s="8" t="s">
        <v>2682</v>
      </c>
      <c r="L323" s="8" t="s">
        <v>2761</v>
      </c>
      <c r="M323" s="8" t="s">
        <v>2762</v>
      </c>
      <c r="N323" s="8" t="s">
        <v>2763</v>
      </c>
      <c r="O323" s="8" t="s">
        <v>2764</v>
      </c>
    </row>
    <row r="324" spans="1:15" x14ac:dyDescent="0.25">
      <c r="A324" s="5">
        <v>323</v>
      </c>
      <c r="B324" s="10" t="s">
        <v>855</v>
      </c>
      <c r="C324" s="6" t="s">
        <v>2378</v>
      </c>
      <c r="D324" s="88" t="n">
        <f t="shared" si="15"/>
        <v>1.0</v>
      </c>
      <c r="E324" s="88" t="n">
        <f t="shared" si="16"/>
        <v>1.0</v>
      </c>
      <c r="F324" s="88" t="n">
        <f t="shared" si="17"/>
        <v>0.0</v>
      </c>
      <c r="G324" s="8" t="s">
        <v>496</v>
      </c>
      <c r="H324" s="8" t="s">
        <v>2682</v>
      </c>
      <c r="I324" s="14">
        <v>13</v>
      </c>
      <c r="J324" s="8" t="s">
        <v>2724</v>
      </c>
      <c r="K324" s="8" t="s">
        <v>2682</v>
      </c>
      <c r="L324" s="8" t="s">
        <v>2769</v>
      </c>
      <c r="M324" s="8" t="s">
        <v>2770</v>
      </c>
      <c r="N324" s="8" t="s">
        <v>2767</v>
      </c>
      <c r="O324" s="8" t="s">
        <v>2768</v>
      </c>
    </row>
    <row r="325" spans="1:15" x14ac:dyDescent="0.25">
      <c r="A325" s="5">
        <v>324</v>
      </c>
      <c r="B325" s="10" t="s">
        <v>856</v>
      </c>
      <c r="C325" s="6" t="s">
        <v>2379</v>
      </c>
      <c r="D325" s="88" t="n">
        <f t="shared" si="15"/>
        <v>1.0</v>
      </c>
      <c r="E325" s="88" t="n">
        <f t="shared" si="16"/>
        <v>1.0</v>
      </c>
      <c r="F325" s="88" t="n">
        <f t="shared" si="17"/>
        <v>0.0</v>
      </c>
      <c r="G325" s="8" t="s">
        <v>496</v>
      </c>
      <c r="H325" s="8" t="s">
        <v>2682</v>
      </c>
      <c r="I325" s="14">
        <v>13</v>
      </c>
      <c r="J325" s="8" t="s">
        <v>2724</v>
      </c>
      <c r="K325" s="8" t="s">
        <v>2682</v>
      </c>
      <c r="L325" s="8" t="s">
        <v>2765</v>
      </c>
      <c r="M325" s="8" t="s">
        <v>2766</v>
      </c>
      <c r="N325" s="8" t="s">
        <v>2767</v>
      </c>
      <c r="O325" s="8" t="s">
        <v>2768</v>
      </c>
    </row>
    <row r="326" spans="1:15" x14ac:dyDescent="0.25">
      <c r="A326" s="5">
        <v>325</v>
      </c>
      <c r="B326" s="10" t="s">
        <v>857</v>
      </c>
      <c r="C326" s="6" t="s">
        <v>222</v>
      </c>
      <c r="D326" s="88" t="n">
        <f t="shared" si="15"/>
        <v>1.0</v>
      </c>
      <c r="E326" s="88" t="n">
        <f t="shared" si="16"/>
        <v>1.0</v>
      </c>
      <c r="F326" s="88" t="n">
        <f t="shared" si="17"/>
        <v>0.0</v>
      </c>
      <c r="G326" s="8" t="s">
        <v>496</v>
      </c>
      <c r="H326" s="8" t="s">
        <v>2682</v>
      </c>
      <c r="I326" s="14">
        <v>13</v>
      </c>
      <c r="J326" s="8" t="s">
        <v>2724</v>
      </c>
      <c r="K326" s="8" t="s">
        <v>2682</v>
      </c>
      <c r="L326" s="8" t="s">
        <v>2761</v>
      </c>
      <c r="M326" s="8" t="s">
        <v>2762</v>
      </c>
      <c r="N326" s="8" t="s">
        <v>2763</v>
      </c>
      <c r="O326" s="8" t="s">
        <v>2764</v>
      </c>
    </row>
    <row r="327" spans="1:15" x14ac:dyDescent="0.25">
      <c r="A327" s="5">
        <v>326</v>
      </c>
      <c r="B327" s="10" t="s">
        <v>858</v>
      </c>
      <c r="C327" s="6" t="s">
        <v>2049</v>
      </c>
      <c r="D327" s="88" t="n">
        <f t="shared" si="15"/>
        <v>1.0</v>
      </c>
      <c r="E327" s="88" t="n">
        <f t="shared" si="16"/>
        <v>1.0</v>
      </c>
      <c r="F327" s="88" t="n">
        <f t="shared" si="17"/>
        <v>0.0</v>
      </c>
      <c r="G327" s="8" t="s">
        <v>496</v>
      </c>
      <c r="H327" s="8" t="s">
        <v>2682</v>
      </c>
      <c r="I327" s="14">
        <v>5</v>
      </c>
      <c r="J327" s="8" t="s">
        <v>2724</v>
      </c>
      <c r="K327" s="8" t="s">
        <v>2682</v>
      </c>
      <c r="L327" s="8" t="s">
        <v>2769</v>
      </c>
      <c r="M327" s="8" t="s">
        <v>2770</v>
      </c>
      <c r="N327" s="8">
        <v>27</v>
      </c>
      <c r="O327" s="8" t="s">
        <v>2771</v>
      </c>
    </row>
    <row r="328" spans="1:15" x14ac:dyDescent="0.25">
      <c r="A328" s="5">
        <v>327</v>
      </c>
      <c r="B328" s="10" t="s">
        <v>859</v>
      </c>
      <c r="C328" s="6" t="s">
        <v>2050</v>
      </c>
      <c r="D328" s="88" t="n">
        <f t="shared" si="15"/>
        <v>1.0</v>
      </c>
      <c r="E328" s="88" t="n">
        <f t="shared" si="16"/>
        <v>1.0</v>
      </c>
      <c r="F328" s="88" t="n">
        <f t="shared" si="17"/>
        <v>0.0</v>
      </c>
      <c r="G328" s="8" t="s">
        <v>496</v>
      </c>
      <c r="H328" s="8" t="s">
        <v>2682</v>
      </c>
      <c r="I328" s="14">
        <v>5</v>
      </c>
      <c r="J328" s="8" t="s">
        <v>2724</v>
      </c>
      <c r="K328" s="8" t="s">
        <v>2682</v>
      </c>
      <c r="L328" s="8" t="s">
        <v>2769</v>
      </c>
      <c r="M328" s="8" t="s">
        <v>2770</v>
      </c>
      <c r="N328" s="8">
        <v>27</v>
      </c>
      <c r="O328" s="8" t="s">
        <v>2771</v>
      </c>
    </row>
    <row r="329" spans="1:15" x14ac:dyDescent="0.25">
      <c r="A329" s="5">
        <v>328</v>
      </c>
      <c r="B329" s="10" t="s">
        <v>861</v>
      </c>
      <c r="C329" s="6" t="s">
        <v>860</v>
      </c>
      <c r="D329" s="88" t="n">
        <f t="shared" si="15"/>
        <v>1.0</v>
      </c>
      <c r="E329" s="88" t="n">
        <f t="shared" si="16"/>
        <v>1.0</v>
      </c>
      <c r="F329" s="88" t="n">
        <f t="shared" si="17"/>
        <v>0.0</v>
      </c>
      <c r="G329" s="8" t="s">
        <v>496</v>
      </c>
      <c r="H329" s="8" t="s">
        <v>2682</v>
      </c>
      <c r="I329" s="14">
        <v>5</v>
      </c>
      <c r="J329" s="8" t="s">
        <v>2724</v>
      </c>
      <c r="K329" s="8" t="s">
        <v>2682</v>
      </c>
      <c r="L329" s="8" t="s">
        <v>2769</v>
      </c>
      <c r="M329" s="8" t="s">
        <v>2770</v>
      </c>
      <c r="N329" s="8" t="s">
        <v>2772</v>
      </c>
      <c r="O329" s="8" t="s">
        <v>2773</v>
      </c>
    </row>
    <row r="330" spans="1:15" x14ac:dyDescent="0.25">
      <c r="A330" s="5">
        <v>329</v>
      </c>
      <c r="B330" s="10" t="s">
        <v>862</v>
      </c>
      <c r="C330" s="6" t="s">
        <v>863</v>
      </c>
      <c r="D330" s="88" t="n">
        <f t="shared" si="15"/>
        <v>1.0</v>
      </c>
      <c r="E330" s="88" t="n">
        <f t="shared" si="16"/>
        <v>1.0</v>
      </c>
      <c r="F330" s="88" t="n">
        <f t="shared" si="17"/>
        <v>0.0</v>
      </c>
      <c r="G330" s="8" t="s">
        <v>496</v>
      </c>
      <c r="H330" s="8" t="s">
        <v>2682</v>
      </c>
      <c r="I330" s="14">
        <v>5</v>
      </c>
      <c r="J330" s="8" t="s">
        <v>2724</v>
      </c>
      <c r="K330" s="8" t="s">
        <v>2682</v>
      </c>
      <c r="L330" s="8" t="s">
        <v>2769</v>
      </c>
      <c r="M330" s="8" t="s">
        <v>2770</v>
      </c>
      <c r="N330" s="8" t="s">
        <v>2772</v>
      </c>
      <c r="O330" s="8" t="s">
        <v>2773</v>
      </c>
    </row>
    <row r="331" spans="1:15" x14ac:dyDescent="0.25">
      <c r="A331" s="5">
        <v>330</v>
      </c>
      <c r="B331" s="10" t="s">
        <v>864</v>
      </c>
      <c r="C331" s="6" t="s">
        <v>865</v>
      </c>
      <c r="D331" s="88" t="n">
        <f t="shared" si="15"/>
        <v>1.0</v>
      </c>
      <c r="E331" s="88" t="n">
        <f t="shared" si="16"/>
        <v>1.0</v>
      </c>
      <c r="F331" s="88" t="n">
        <f t="shared" si="17"/>
        <v>0.0</v>
      </c>
      <c r="G331" s="8" t="s">
        <v>496</v>
      </c>
      <c r="H331" s="8" t="s">
        <v>2682</v>
      </c>
      <c r="I331" s="14">
        <v>5</v>
      </c>
      <c r="J331" s="8" t="s">
        <v>2724</v>
      </c>
      <c r="K331" s="8" t="s">
        <v>2682</v>
      </c>
      <c r="L331" s="8" t="s">
        <v>2769</v>
      </c>
      <c r="M331" s="8" t="s">
        <v>2770</v>
      </c>
      <c r="N331" s="8" t="s">
        <v>2772</v>
      </c>
      <c r="O331" s="8" t="s">
        <v>2773</v>
      </c>
    </row>
    <row r="332" spans="1:15" x14ac:dyDescent="0.25">
      <c r="A332" s="5">
        <v>331</v>
      </c>
      <c r="B332" s="10" t="s">
        <v>866</v>
      </c>
      <c r="C332" s="6" t="s">
        <v>2380</v>
      </c>
      <c r="D332" s="88" t="n">
        <f t="shared" si="15"/>
        <v>1.0</v>
      </c>
      <c r="E332" s="88" t="n">
        <f t="shared" si="16"/>
        <v>1.0</v>
      </c>
      <c r="F332" s="88" t="n">
        <f t="shared" si="17"/>
        <v>0.0</v>
      </c>
      <c r="G332" s="8" t="s">
        <v>496</v>
      </c>
      <c r="H332" s="8" t="s">
        <v>2682</v>
      </c>
      <c r="I332" s="14">
        <v>5</v>
      </c>
      <c r="J332" s="8" t="s">
        <v>2724</v>
      </c>
      <c r="K332" s="8" t="s">
        <v>2682</v>
      </c>
      <c r="L332" s="8" t="s">
        <v>2769</v>
      </c>
      <c r="M332" s="8" t="s">
        <v>2770</v>
      </c>
      <c r="N332" s="8" t="s">
        <v>2772</v>
      </c>
      <c r="O332" s="8" t="s">
        <v>2773</v>
      </c>
    </row>
    <row r="333" spans="1:15" x14ac:dyDescent="0.25">
      <c r="A333" s="5">
        <v>332</v>
      </c>
      <c r="B333" s="10" t="s">
        <v>867</v>
      </c>
      <c r="C333" s="6" t="s">
        <v>868</v>
      </c>
      <c r="D333" s="88" t="n">
        <f t="shared" si="15"/>
        <v>1.0</v>
      </c>
      <c r="E333" s="88" t="n">
        <f t="shared" si="16"/>
        <v>1.0</v>
      </c>
      <c r="F333" s="88" t="n">
        <f t="shared" si="17"/>
        <v>0.0</v>
      </c>
      <c r="G333" s="8" t="s">
        <v>496</v>
      </c>
      <c r="H333" s="8" t="s">
        <v>2682</v>
      </c>
      <c r="I333" s="14">
        <v>5</v>
      </c>
      <c r="J333" s="8" t="s">
        <v>2724</v>
      </c>
      <c r="K333" s="8" t="s">
        <v>2682</v>
      </c>
      <c r="L333" s="8" t="s">
        <v>2769</v>
      </c>
      <c r="M333" s="8" t="s">
        <v>2770</v>
      </c>
      <c r="N333" s="8" t="s">
        <v>2772</v>
      </c>
      <c r="O333" s="8" t="s">
        <v>2773</v>
      </c>
    </row>
    <row r="334" spans="1:15" x14ac:dyDescent="0.25">
      <c r="A334" s="5">
        <v>333</v>
      </c>
      <c r="B334" s="10" t="s">
        <v>869</v>
      </c>
      <c r="C334" s="6" t="s">
        <v>870</v>
      </c>
      <c r="D334" s="88" t="n">
        <f t="shared" si="15"/>
        <v>1.0</v>
      </c>
      <c r="E334" s="88" t="n">
        <f t="shared" si="16"/>
        <v>1.0</v>
      </c>
      <c r="F334" s="88" t="n">
        <f t="shared" si="17"/>
        <v>0.0</v>
      </c>
      <c r="G334" s="8" t="s">
        <v>496</v>
      </c>
      <c r="H334" s="8" t="s">
        <v>2682</v>
      </c>
      <c r="I334" s="14">
        <v>5</v>
      </c>
      <c r="J334" s="8" t="s">
        <v>2724</v>
      </c>
      <c r="K334" s="8" t="s">
        <v>2682</v>
      </c>
      <c r="L334" s="8" t="s">
        <v>2769</v>
      </c>
      <c r="M334" s="8" t="s">
        <v>2770</v>
      </c>
      <c r="N334" s="8">
        <v>27</v>
      </c>
      <c r="O334" s="8" t="s">
        <v>2771</v>
      </c>
    </row>
    <row r="335" spans="1:15" x14ac:dyDescent="0.25">
      <c r="A335" s="5">
        <v>334</v>
      </c>
      <c r="B335" s="10" t="s">
        <v>871</v>
      </c>
      <c r="C335" s="6" t="s">
        <v>872</v>
      </c>
      <c r="D335" s="88" t="n">
        <f t="shared" si="15"/>
        <v>1.0</v>
      </c>
      <c r="E335" s="88" t="n">
        <f t="shared" si="16"/>
        <v>1.0</v>
      </c>
      <c r="F335" s="88" t="n">
        <f t="shared" si="17"/>
        <v>0.0</v>
      </c>
      <c r="G335" s="8" t="s">
        <v>496</v>
      </c>
      <c r="H335" s="8" t="s">
        <v>2682</v>
      </c>
      <c r="I335" s="14">
        <v>5</v>
      </c>
      <c r="J335" s="8" t="s">
        <v>2724</v>
      </c>
      <c r="K335" s="8" t="s">
        <v>2682</v>
      </c>
      <c r="L335" s="8" t="s">
        <v>2769</v>
      </c>
      <c r="M335" s="8" t="s">
        <v>2770</v>
      </c>
      <c r="N335" s="8" t="s">
        <v>2772</v>
      </c>
      <c r="O335" s="8" t="s">
        <v>2773</v>
      </c>
    </row>
    <row r="336" spans="1:15" x14ac:dyDescent="0.25">
      <c r="A336" s="5">
        <v>335</v>
      </c>
      <c r="B336" s="10" t="s">
        <v>873</v>
      </c>
      <c r="C336" s="6" t="s">
        <v>2381</v>
      </c>
      <c r="D336" s="88" t="n">
        <f t="shared" si="15"/>
        <v>1.0</v>
      </c>
      <c r="E336" s="88" t="n">
        <f t="shared" si="16"/>
        <v>1.0</v>
      </c>
      <c r="F336" s="88" t="n">
        <f t="shared" si="17"/>
        <v>0.0</v>
      </c>
      <c r="G336" s="8" t="s">
        <v>496</v>
      </c>
      <c r="H336" s="8" t="s">
        <v>2682</v>
      </c>
      <c r="I336" s="14">
        <v>5</v>
      </c>
      <c r="J336" s="8" t="s">
        <v>2724</v>
      </c>
      <c r="K336" s="8" t="s">
        <v>2682</v>
      </c>
      <c r="L336" s="8" t="s">
        <v>2769</v>
      </c>
      <c r="M336" s="8" t="s">
        <v>2770</v>
      </c>
      <c r="N336" s="8" t="s">
        <v>2772</v>
      </c>
      <c r="O336" s="8" t="s">
        <v>2773</v>
      </c>
    </row>
    <row r="337" spans="1:15" x14ac:dyDescent="0.25">
      <c r="A337" s="5">
        <v>336</v>
      </c>
      <c r="B337" s="10" t="s">
        <v>874</v>
      </c>
      <c r="C337" s="6" t="s">
        <v>875</v>
      </c>
      <c r="D337" s="88" t="n">
        <f t="shared" si="15"/>
        <v>1.0</v>
      </c>
      <c r="E337" s="88" t="n">
        <f t="shared" si="16"/>
        <v>1.0</v>
      </c>
      <c r="F337" s="88" t="n">
        <f t="shared" si="17"/>
        <v>0.0</v>
      </c>
      <c r="G337" s="8" t="s">
        <v>496</v>
      </c>
      <c r="H337" s="8" t="s">
        <v>2682</v>
      </c>
      <c r="I337" s="14">
        <v>5</v>
      </c>
      <c r="J337" s="8" t="s">
        <v>2724</v>
      </c>
      <c r="K337" s="8" t="s">
        <v>2682</v>
      </c>
      <c r="L337" s="8" t="s">
        <v>2769</v>
      </c>
      <c r="M337" s="8" t="s">
        <v>2770</v>
      </c>
      <c r="N337" s="8" t="s">
        <v>2772</v>
      </c>
      <c r="O337" s="8" t="s">
        <v>2773</v>
      </c>
    </row>
    <row r="338" spans="1:15" x14ac:dyDescent="0.25">
      <c r="A338" s="5">
        <v>337</v>
      </c>
      <c r="B338" s="10" t="s">
        <v>876</v>
      </c>
      <c r="C338" s="6" t="s">
        <v>877</v>
      </c>
      <c r="D338" s="88" t="n">
        <f t="shared" si="15"/>
        <v>1.0</v>
      </c>
      <c r="E338" s="88" t="n">
        <f t="shared" si="16"/>
        <v>1.0</v>
      </c>
      <c r="F338" s="88" t="n">
        <f t="shared" si="17"/>
        <v>0.0</v>
      </c>
      <c r="G338" s="8" t="s">
        <v>496</v>
      </c>
      <c r="H338" s="8" t="s">
        <v>2682</v>
      </c>
      <c r="I338" s="14">
        <v>5</v>
      </c>
      <c r="J338" s="8" t="s">
        <v>2724</v>
      </c>
      <c r="K338" s="8" t="s">
        <v>2682</v>
      </c>
      <c r="L338" s="8" t="s">
        <v>2769</v>
      </c>
      <c r="M338" s="8" t="s">
        <v>2770</v>
      </c>
      <c r="N338" s="8" t="s">
        <v>2767</v>
      </c>
      <c r="O338" s="8" t="s">
        <v>2768</v>
      </c>
    </row>
    <row r="339" spans="1:15" x14ac:dyDescent="0.25">
      <c r="A339" s="5">
        <v>338</v>
      </c>
      <c r="B339" s="10" t="s">
        <v>2260</v>
      </c>
      <c r="C339" s="6" t="s">
        <v>2382</v>
      </c>
      <c r="D339" s="88" t="n">
        <f t="shared" si="15"/>
        <v>1.0</v>
      </c>
      <c r="E339" s="88" t="n">
        <f t="shared" si="16"/>
        <v>1.0</v>
      </c>
      <c r="F339" s="88" t="n">
        <f t="shared" si="17"/>
        <v>0.0</v>
      </c>
      <c r="G339" s="8" t="s">
        <v>496</v>
      </c>
      <c r="H339" s="8" t="s">
        <v>2682</v>
      </c>
      <c r="I339" s="14">
        <v>5</v>
      </c>
      <c r="J339" s="8" t="s">
        <v>2724</v>
      </c>
      <c r="K339" s="8" t="s">
        <v>2682</v>
      </c>
      <c r="L339" s="8" t="s">
        <v>2769</v>
      </c>
      <c r="M339" s="8" t="s">
        <v>2770</v>
      </c>
      <c r="N339" s="8">
        <v>26</v>
      </c>
      <c r="O339" s="8" t="s">
        <v>2773</v>
      </c>
    </row>
    <row r="340" spans="1:15" x14ac:dyDescent="0.25">
      <c r="A340" s="5">
        <v>339</v>
      </c>
      <c r="B340" s="10" t="s">
        <v>878</v>
      </c>
      <c r="C340" s="6" t="s">
        <v>879</v>
      </c>
      <c r="D340" s="88" t="n">
        <f t="shared" si="15"/>
        <v>1.0</v>
      </c>
      <c r="E340" s="88" t="n">
        <f t="shared" si="16"/>
        <v>1.0</v>
      </c>
      <c r="F340" s="88" t="n">
        <f t="shared" si="17"/>
        <v>0.0</v>
      </c>
      <c r="G340" s="8" t="s">
        <v>496</v>
      </c>
      <c r="H340" s="8" t="s">
        <v>2682</v>
      </c>
      <c r="I340" s="14">
        <v>5</v>
      </c>
      <c r="J340" s="8" t="s">
        <v>2724</v>
      </c>
      <c r="K340" s="8" t="s">
        <v>2682</v>
      </c>
      <c r="L340" s="8" t="s">
        <v>2769</v>
      </c>
      <c r="M340" s="8" t="s">
        <v>2770</v>
      </c>
      <c r="N340" s="8" t="s">
        <v>2767</v>
      </c>
      <c r="O340" s="8" t="s">
        <v>2768</v>
      </c>
    </row>
    <row r="341" spans="1:15" x14ac:dyDescent="0.25">
      <c r="A341" s="5">
        <v>340</v>
      </c>
      <c r="B341" s="10" t="s">
        <v>880</v>
      </c>
      <c r="C341" s="6" t="s">
        <v>881</v>
      </c>
      <c r="D341" s="88" t="n">
        <f t="shared" si="15"/>
        <v>1.0</v>
      </c>
      <c r="E341" s="88" t="n">
        <f t="shared" si="16"/>
        <v>1.0</v>
      </c>
      <c r="F341" s="88" t="n">
        <f t="shared" si="17"/>
        <v>0.0</v>
      </c>
      <c r="G341" s="8" t="s">
        <v>496</v>
      </c>
      <c r="H341" s="8" t="s">
        <v>2682</v>
      </c>
      <c r="I341" s="14">
        <v>5</v>
      </c>
      <c r="J341" s="8" t="s">
        <v>2724</v>
      </c>
      <c r="K341" s="8" t="s">
        <v>2682</v>
      </c>
      <c r="L341" s="8" t="s">
        <v>2769</v>
      </c>
      <c r="M341" s="8" t="s">
        <v>2770</v>
      </c>
      <c r="N341" s="8" t="s">
        <v>2767</v>
      </c>
      <c r="O341" s="8" t="s">
        <v>2768</v>
      </c>
    </row>
    <row r="342" spans="1:15" x14ac:dyDescent="0.25">
      <c r="A342" s="5">
        <v>341</v>
      </c>
      <c r="B342" s="10" t="s">
        <v>882</v>
      </c>
      <c r="C342" s="6" t="s">
        <v>883</v>
      </c>
      <c r="D342" s="88" t="n">
        <f t="shared" si="15"/>
        <v>1.0</v>
      </c>
      <c r="E342" s="88" t="n">
        <f t="shared" si="16"/>
        <v>1.0</v>
      </c>
      <c r="F342" s="88" t="n">
        <f t="shared" si="17"/>
        <v>0.0</v>
      </c>
      <c r="G342" s="8" t="s">
        <v>496</v>
      </c>
      <c r="H342" s="8" t="s">
        <v>2682</v>
      </c>
      <c r="I342" s="14">
        <v>5</v>
      </c>
      <c r="J342" s="8" t="s">
        <v>2724</v>
      </c>
      <c r="K342" s="8" t="s">
        <v>2682</v>
      </c>
      <c r="L342" s="8" t="s">
        <v>2769</v>
      </c>
      <c r="M342" s="8" t="s">
        <v>2770</v>
      </c>
      <c r="N342" s="8" t="s">
        <v>2767</v>
      </c>
      <c r="O342" s="8" t="s">
        <v>2768</v>
      </c>
    </row>
    <row r="343" spans="1:15" x14ac:dyDescent="0.25">
      <c r="A343" s="5">
        <v>342</v>
      </c>
      <c r="B343" s="10" t="s">
        <v>885</v>
      </c>
      <c r="C343" s="6" t="s">
        <v>884</v>
      </c>
      <c r="D343" s="88" t="n">
        <f t="shared" si="15"/>
        <v>1.0</v>
      </c>
      <c r="E343" s="88" t="n">
        <f t="shared" si="16"/>
        <v>1.0</v>
      </c>
      <c r="F343" s="88" t="n">
        <f t="shared" si="17"/>
        <v>0.0</v>
      </c>
      <c r="G343" s="8" t="s">
        <v>496</v>
      </c>
      <c r="H343" s="8" t="s">
        <v>2682</v>
      </c>
      <c r="I343" s="14">
        <v>5</v>
      </c>
      <c r="J343" s="8" t="s">
        <v>2724</v>
      </c>
      <c r="K343" s="8" t="s">
        <v>2682</v>
      </c>
      <c r="L343" s="8" t="s">
        <v>2769</v>
      </c>
      <c r="M343" s="8" t="s">
        <v>2770</v>
      </c>
      <c r="N343" s="8" t="s">
        <v>2767</v>
      </c>
      <c r="O343" s="8" t="s">
        <v>2768</v>
      </c>
    </row>
    <row r="344" spans="1:15" x14ac:dyDescent="0.25">
      <c r="A344" s="5">
        <v>343</v>
      </c>
      <c r="B344" s="10" t="s">
        <v>886</v>
      </c>
      <c r="C344" s="6" t="s">
        <v>887</v>
      </c>
      <c r="D344" s="88" t="n">
        <f t="shared" si="15"/>
        <v>1.0</v>
      </c>
      <c r="E344" s="88" t="n">
        <f t="shared" si="16"/>
        <v>1.0</v>
      </c>
      <c r="F344" s="88" t="n">
        <f t="shared" si="17"/>
        <v>0.0</v>
      </c>
      <c r="G344" s="8" t="s">
        <v>496</v>
      </c>
      <c r="H344" s="8" t="s">
        <v>2682</v>
      </c>
      <c r="I344" s="14">
        <v>5</v>
      </c>
      <c r="J344" s="8" t="s">
        <v>2724</v>
      </c>
      <c r="K344" s="8" t="s">
        <v>2682</v>
      </c>
      <c r="L344" s="8" t="s">
        <v>2769</v>
      </c>
      <c r="M344" s="8" t="s">
        <v>2770</v>
      </c>
      <c r="N344" s="8" t="s">
        <v>2767</v>
      </c>
      <c r="O344" s="8" t="s">
        <v>2768</v>
      </c>
    </row>
    <row r="345" spans="1:15" x14ac:dyDescent="0.25">
      <c r="A345" s="5">
        <v>344</v>
      </c>
      <c r="B345" s="10" t="s">
        <v>888</v>
      </c>
      <c r="C345" s="6" t="s">
        <v>889</v>
      </c>
      <c r="D345" s="88" t="n">
        <f t="shared" si="15"/>
        <v>1.0</v>
      </c>
      <c r="E345" s="88" t="n">
        <f t="shared" si="16"/>
        <v>1.0</v>
      </c>
      <c r="F345" s="88" t="n">
        <f t="shared" si="17"/>
        <v>0.0</v>
      </c>
      <c r="G345" s="8" t="s">
        <v>496</v>
      </c>
      <c r="H345" s="8" t="s">
        <v>2682</v>
      </c>
      <c r="I345" s="14">
        <v>5</v>
      </c>
      <c r="J345" s="8" t="s">
        <v>2724</v>
      </c>
      <c r="K345" s="8" t="s">
        <v>2682</v>
      </c>
      <c r="L345" s="8" t="s">
        <v>2769</v>
      </c>
      <c r="M345" s="8" t="s">
        <v>2770</v>
      </c>
      <c r="N345" s="8" t="s">
        <v>2772</v>
      </c>
      <c r="O345" s="8" t="s">
        <v>2773</v>
      </c>
    </row>
    <row r="346" spans="1:15" x14ac:dyDescent="0.25">
      <c r="A346" s="5">
        <v>345</v>
      </c>
      <c r="B346" s="10" t="s">
        <v>890</v>
      </c>
      <c r="C346" s="6" t="s">
        <v>2383</v>
      </c>
      <c r="D346" s="88" t="n">
        <f t="shared" si="15"/>
        <v>1.0</v>
      </c>
      <c r="E346" s="88" t="n">
        <f t="shared" si="16"/>
        <v>1.0</v>
      </c>
      <c r="F346" s="88" t="n">
        <f t="shared" si="17"/>
        <v>0.0</v>
      </c>
      <c r="G346" s="8" t="s">
        <v>496</v>
      </c>
      <c r="H346" s="8" t="s">
        <v>2682</v>
      </c>
      <c r="I346" s="14">
        <v>5</v>
      </c>
      <c r="J346" s="8" t="s">
        <v>2724</v>
      </c>
      <c r="K346" s="8" t="s">
        <v>2682</v>
      </c>
      <c r="L346" s="8" t="s">
        <v>2769</v>
      </c>
      <c r="M346" s="8" t="s">
        <v>2770</v>
      </c>
      <c r="N346" s="8" t="s">
        <v>2772</v>
      </c>
      <c r="O346" s="8" t="s">
        <v>2773</v>
      </c>
    </row>
    <row r="347" spans="1:15" x14ac:dyDescent="0.25">
      <c r="A347" s="5">
        <v>346</v>
      </c>
      <c r="B347" s="10" t="s">
        <v>891</v>
      </c>
      <c r="C347" s="6" t="s">
        <v>2384</v>
      </c>
      <c r="D347" s="88" t="n">
        <f t="shared" si="15"/>
        <v>1.0</v>
      </c>
      <c r="E347" s="88" t="n">
        <f t="shared" si="16"/>
        <v>1.0</v>
      </c>
      <c r="F347" s="88" t="n">
        <f t="shared" si="17"/>
        <v>0.0</v>
      </c>
      <c r="G347" s="8" t="s">
        <v>496</v>
      </c>
      <c r="H347" s="8" t="s">
        <v>2682</v>
      </c>
      <c r="I347" s="14">
        <v>10</v>
      </c>
      <c r="J347" s="8" t="s">
        <v>2724</v>
      </c>
      <c r="K347" s="8" t="s">
        <v>2682</v>
      </c>
      <c r="L347" s="8" t="s">
        <v>2769</v>
      </c>
      <c r="M347" s="8" t="s">
        <v>2770</v>
      </c>
      <c r="N347" s="8">
        <v>27</v>
      </c>
      <c r="O347" s="8" t="s">
        <v>2771</v>
      </c>
    </row>
    <row r="348" spans="1:15" x14ac:dyDescent="0.25">
      <c r="A348" s="5">
        <v>347</v>
      </c>
      <c r="B348" s="10" t="s">
        <v>892</v>
      </c>
      <c r="C348" s="6" t="s">
        <v>2385</v>
      </c>
      <c r="D348" s="88" t="n">
        <f t="shared" si="15"/>
        <v>1.0</v>
      </c>
      <c r="E348" s="88" t="n">
        <f t="shared" si="16"/>
        <v>1.0</v>
      </c>
      <c r="F348" s="88" t="n">
        <f t="shared" si="17"/>
        <v>0.0</v>
      </c>
      <c r="G348" s="8" t="s">
        <v>496</v>
      </c>
      <c r="H348" s="8" t="s">
        <v>2682</v>
      </c>
      <c r="I348" s="14">
        <v>10</v>
      </c>
      <c r="J348" s="8" t="s">
        <v>2724</v>
      </c>
      <c r="K348" s="8" t="s">
        <v>2682</v>
      </c>
      <c r="L348" s="8" t="s">
        <v>2769</v>
      </c>
      <c r="M348" s="8" t="s">
        <v>2770</v>
      </c>
      <c r="N348" s="8">
        <v>27</v>
      </c>
      <c r="O348" s="8" t="s">
        <v>2771</v>
      </c>
    </row>
    <row r="349" spans="1:15" x14ac:dyDescent="0.25">
      <c r="A349" s="5">
        <v>348</v>
      </c>
      <c r="B349" s="10" t="s">
        <v>894</v>
      </c>
      <c r="C349" s="6" t="s">
        <v>893</v>
      </c>
      <c r="D349" s="88" t="n">
        <f t="shared" si="15"/>
        <v>1.0</v>
      </c>
      <c r="E349" s="88" t="n">
        <f t="shared" si="16"/>
        <v>1.0</v>
      </c>
      <c r="F349" s="88" t="n">
        <f t="shared" si="17"/>
        <v>0.0</v>
      </c>
      <c r="G349" s="8" t="s">
        <v>496</v>
      </c>
      <c r="H349" s="8" t="s">
        <v>2682</v>
      </c>
      <c r="I349" s="14">
        <v>10</v>
      </c>
      <c r="J349" s="8" t="s">
        <v>2724</v>
      </c>
      <c r="K349" s="8" t="s">
        <v>2682</v>
      </c>
      <c r="L349" s="8" t="s">
        <v>2769</v>
      </c>
      <c r="M349" s="8" t="s">
        <v>2770</v>
      </c>
      <c r="N349" s="8" t="s">
        <v>2772</v>
      </c>
      <c r="O349" s="8" t="s">
        <v>2773</v>
      </c>
    </row>
    <row r="350" spans="1:15" x14ac:dyDescent="0.25">
      <c r="A350" s="5">
        <v>349</v>
      </c>
      <c r="B350" s="10" t="s">
        <v>895</v>
      </c>
      <c r="C350" s="6" t="s">
        <v>2386</v>
      </c>
      <c r="D350" s="88" t="n">
        <f t="shared" si="15"/>
        <v>1.0</v>
      </c>
      <c r="E350" s="88" t="n">
        <f t="shared" si="16"/>
        <v>1.0</v>
      </c>
      <c r="F350" s="88" t="n">
        <f t="shared" si="17"/>
        <v>0.0</v>
      </c>
      <c r="G350" s="8" t="s">
        <v>496</v>
      </c>
      <c r="H350" s="8" t="s">
        <v>2682</v>
      </c>
      <c r="I350" s="14">
        <v>10</v>
      </c>
      <c r="J350" s="8" t="s">
        <v>2724</v>
      </c>
      <c r="K350" s="8" t="s">
        <v>2682</v>
      </c>
      <c r="L350" s="8" t="s">
        <v>2769</v>
      </c>
      <c r="M350" s="8" t="s">
        <v>2770</v>
      </c>
      <c r="N350" s="8" t="s">
        <v>2772</v>
      </c>
      <c r="O350" s="8" t="s">
        <v>2773</v>
      </c>
    </row>
    <row r="351" spans="1:15" x14ac:dyDescent="0.25">
      <c r="A351" s="5">
        <v>350</v>
      </c>
      <c r="B351" s="10" t="s">
        <v>896</v>
      </c>
      <c r="C351" s="6" t="s">
        <v>2387</v>
      </c>
      <c r="D351" s="88" t="n">
        <f t="shared" si="15"/>
        <v>1.0</v>
      </c>
      <c r="E351" s="88" t="n">
        <f t="shared" si="16"/>
        <v>1.0</v>
      </c>
      <c r="F351" s="88" t="n">
        <f t="shared" si="17"/>
        <v>0.0</v>
      </c>
      <c r="G351" s="8" t="s">
        <v>496</v>
      </c>
      <c r="H351" s="8" t="s">
        <v>2682</v>
      </c>
      <c r="I351" s="14">
        <v>10</v>
      </c>
      <c r="J351" s="8" t="s">
        <v>2724</v>
      </c>
      <c r="K351" s="8" t="s">
        <v>2682</v>
      </c>
      <c r="L351" s="8" t="s">
        <v>2769</v>
      </c>
      <c r="M351" s="8" t="s">
        <v>2770</v>
      </c>
      <c r="N351" s="8">
        <v>27</v>
      </c>
      <c r="O351" s="8" t="s">
        <v>2771</v>
      </c>
    </row>
    <row r="352" spans="1:15" x14ac:dyDescent="0.25">
      <c r="A352" s="5">
        <v>351</v>
      </c>
      <c r="B352" s="10" t="s">
        <v>897</v>
      </c>
      <c r="C352" s="6" t="s">
        <v>2051</v>
      </c>
      <c r="D352" s="88" t="n">
        <f t="shared" si="15"/>
        <v>1.0</v>
      </c>
      <c r="E352" s="88" t="n">
        <f t="shared" si="16"/>
        <v>1.0</v>
      </c>
      <c r="F352" s="88" t="n">
        <f t="shared" si="17"/>
        <v>0.0</v>
      </c>
      <c r="G352" s="8" t="s">
        <v>496</v>
      </c>
      <c r="H352" s="8" t="s">
        <v>2682</v>
      </c>
      <c r="I352" s="14">
        <v>10</v>
      </c>
      <c r="J352" s="8" t="s">
        <v>2724</v>
      </c>
      <c r="K352" s="8" t="s">
        <v>2682</v>
      </c>
      <c r="L352" s="8" t="s">
        <v>2769</v>
      </c>
      <c r="M352" s="8" t="s">
        <v>2770</v>
      </c>
      <c r="N352" s="8">
        <v>27</v>
      </c>
      <c r="O352" s="8" t="s">
        <v>2771</v>
      </c>
    </row>
    <row r="353" spans="1:15" x14ac:dyDescent="0.25">
      <c r="A353" s="5">
        <v>352</v>
      </c>
      <c r="B353" s="10" t="s">
        <v>898</v>
      </c>
      <c r="C353" s="6" t="s">
        <v>899</v>
      </c>
      <c r="D353" s="88" t="n">
        <f t="shared" si="15"/>
        <v>1.0</v>
      </c>
      <c r="E353" s="88" t="n">
        <f t="shared" si="16"/>
        <v>1.0</v>
      </c>
      <c r="F353" s="88" t="n">
        <f t="shared" si="17"/>
        <v>0.0</v>
      </c>
      <c r="G353" s="8" t="s">
        <v>496</v>
      </c>
      <c r="H353" s="8" t="s">
        <v>2682</v>
      </c>
      <c r="I353" s="14">
        <v>10</v>
      </c>
      <c r="J353" s="8" t="s">
        <v>2724</v>
      </c>
      <c r="K353" s="8" t="s">
        <v>2682</v>
      </c>
      <c r="L353" s="8" t="s">
        <v>2769</v>
      </c>
      <c r="M353" s="8" t="s">
        <v>2770</v>
      </c>
      <c r="N353" s="8">
        <v>27</v>
      </c>
      <c r="O353" s="8" t="s">
        <v>2771</v>
      </c>
    </row>
    <row r="354" spans="1:15" x14ac:dyDescent="0.25">
      <c r="A354" s="5">
        <v>353</v>
      </c>
      <c r="B354" s="10" t="s">
        <v>900</v>
      </c>
      <c r="C354" s="6" t="s">
        <v>901</v>
      </c>
      <c r="D354" s="88" t="n">
        <f t="shared" si="15"/>
        <v>1.0</v>
      </c>
      <c r="E354" s="88" t="n">
        <f t="shared" si="16"/>
        <v>1.0</v>
      </c>
      <c r="F354" s="88" t="n">
        <f t="shared" si="17"/>
        <v>0.0</v>
      </c>
      <c r="G354" s="8" t="s">
        <v>496</v>
      </c>
      <c r="H354" s="8" t="s">
        <v>2682</v>
      </c>
      <c r="I354" s="14">
        <v>10</v>
      </c>
      <c r="J354" s="8" t="s">
        <v>2724</v>
      </c>
      <c r="K354" s="8" t="s">
        <v>2682</v>
      </c>
      <c r="L354" s="8" t="s">
        <v>2769</v>
      </c>
      <c r="M354" s="8" t="s">
        <v>2770</v>
      </c>
      <c r="N354" s="8" t="s">
        <v>2772</v>
      </c>
      <c r="O354" s="8" t="s">
        <v>2773</v>
      </c>
    </row>
    <row r="355" spans="1:15" x14ac:dyDescent="0.25">
      <c r="A355" s="5">
        <v>354</v>
      </c>
      <c r="B355" s="10" t="s">
        <v>902</v>
      </c>
      <c r="C355" s="6" t="s">
        <v>2388</v>
      </c>
      <c r="D355" s="88" t="n">
        <f t="shared" si="15"/>
        <v>1.0</v>
      </c>
      <c r="E355" s="88" t="n">
        <f t="shared" si="16"/>
        <v>1.0</v>
      </c>
      <c r="F355" s="88" t="n">
        <f t="shared" si="17"/>
        <v>0.0</v>
      </c>
      <c r="G355" s="8" t="s">
        <v>496</v>
      </c>
      <c r="H355" s="8" t="s">
        <v>2682</v>
      </c>
      <c r="I355" s="14">
        <v>10</v>
      </c>
      <c r="J355" s="8" t="s">
        <v>2724</v>
      </c>
      <c r="K355" s="8" t="s">
        <v>2682</v>
      </c>
      <c r="L355" s="8" t="s">
        <v>2769</v>
      </c>
      <c r="M355" s="8" t="s">
        <v>2770</v>
      </c>
      <c r="N355" s="8">
        <v>27</v>
      </c>
      <c r="O355" s="8" t="s">
        <v>2771</v>
      </c>
    </row>
    <row r="356" spans="1:15" x14ac:dyDescent="0.25">
      <c r="A356" s="5">
        <v>355</v>
      </c>
      <c r="B356" s="10" t="s">
        <v>903</v>
      </c>
      <c r="C356" s="6" t="s">
        <v>904</v>
      </c>
      <c r="D356" s="88" t="n">
        <f t="shared" si="15"/>
        <v>1.0</v>
      </c>
      <c r="E356" s="88" t="n">
        <f t="shared" si="16"/>
        <v>1.0</v>
      </c>
      <c r="F356" s="88" t="n">
        <f t="shared" si="17"/>
        <v>0.0</v>
      </c>
      <c r="G356" s="8" t="s">
        <v>496</v>
      </c>
      <c r="H356" s="8" t="s">
        <v>2682</v>
      </c>
      <c r="I356" s="14">
        <v>10</v>
      </c>
      <c r="J356" s="8" t="s">
        <v>2724</v>
      </c>
      <c r="K356" s="8" t="s">
        <v>2682</v>
      </c>
      <c r="L356" s="8" t="s">
        <v>2769</v>
      </c>
      <c r="M356" s="8" t="s">
        <v>2770</v>
      </c>
      <c r="N356" s="8" t="s">
        <v>2772</v>
      </c>
      <c r="O356" s="8" t="s">
        <v>2773</v>
      </c>
    </row>
    <row r="357" spans="1:15" x14ac:dyDescent="0.25">
      <c r="A357" s="5">
        <v>356</v>
      </c>
      <c r="B357" s="10" t="s">
        <v>905</v>
      </c>
      <c r="C357" s="6" t="s">
        <v>2389</v>
      </c>
      <c r="D357" s="88" t="n">
        <f t="shared" si="15"/>
        <v>1.0</v>
      </c>
      <c r="E357" s="88" t="n">
        <f t="shared" si="16"/>
        <v>1.0</v>
      </c>
      <c r="F357" s="88" t="n">
        <f t="shared" si="17"/>
        <v>0.0</v>
      </c>
      <c r="G357" s="8" t="s">
        <v>496</v>
      </c>
      <c r="H357" s="8" t="s">
        <v>2682</v>
      </c>
      <c r="I357" s="14">
        <v>10</v>
      </c>
      <c r="J357" s="8" t="s">
        <v>2724</v>
      </c>
      <c r="K357" s="8" t="s">
        <v>2682</v>
      </c>
      <c r="L357" s="8" t="s">
        <v>2769</v>
      </c>
      <c r="M357" s="8" t="s">
        <v>2770</v>
      </c>
      <c r="N357" s="8">
        <v>27</v>
      </c>
      <c r="O357" s="8" t="s">
        <v>2771</v>
      </c>
    </row>
    <row r="358" spans="1:15" x14ac:dyDescent="0.25">
      <c r="A358" s="5">
        <v>357</v>
      </c>
      <c r="B358" s="10" t="s">
        <v>906</v>
      </c>
      <c r="C358" s="6" t="s">
        <v>907</v>
      </c>
      <c r="D358" s="88" t="n">
        <f t="shared" si="15"/>
        <v>1.0</v>
      </c>
      <c r="E358" s="88" t="n">
        <f t="shared" si="16"/>
        <v>1.0</v>
      </c>
      <c r="F358" s="88" t="n">
        <f t="shared" si="17"/>
        <v>0.0</v>
      </c>
      <c r="G358" s="8" t="s">
        <v>496</v>
      </c>
      <c r="H358" s="8" t="s">
        <v>2682</v>
      </c>
      <c r="I358" s="14">
        <v>10</v>
      </c>
      <c r="J358" s="8" t="s">
        <v>2724</v>
      </c>
      <c r="K358" s="8" t="s">
        <v>2682</v>
      </c>
      <c r="L358" s="8" t="s">
        <v>2769</v>
      </c>
      <c r="M358" s="8" t="s">
        <v>2770</v>
      </c>
      <c r="N358" s="8">
        <v>27</v>
      </c>
      <c r="O358" s="8" t="s">
        <v>2771</v>
      </c>
    </row>
    <row r="359" spans="1:15" x14ac:dyDescent="0.25">
      <c r="A359" s="5">
        <v>358</v>
      </c>
      <c r="B359" s="10" t="s">
        <v>908</v>
      </c>
      <c r="C359" s="6" t="s">
        <v>909</v>
      </c>
      <c r="D359" s="88" t="n">
        <f t="shared" si="15"/>
        <v>1.0</v>
      </c>
      <c r="E359" s="88" t="n">
        <f t="shared" si="16"/>
        <v>1.0</v>
      </c>
      <c r="F359" s="88" t="n">
        <f t="shared" si="17"/>
        <v>0.0</v>
      </c>
      <c r="G359" s="8" t="s">
        <v>496</v>
      </c>
      <c r="H359" s="8" t="s">
        <v>2682</v>
      </c>
      <c r="I359" s="14">
        <v>10</v>
      </c>
      <c r="J359" s="8" t="s">
        <v>2724</v>
      </c>
      <c r="K359" s="8" t="s">
        <v>2682</v>
      </c>
      <c r="L359" s="8" t="s">
        <v>2769</v>
      </c>
      <c r="M359" s="8" t="s">
        <v>2770</v>
      </c>
      <c r="N359" s="8">
        <v>27</v>
      </c>
      <c r="O359" s="8" t="s">
        <v>2771</v>
      </c>
    </row>
    <row r="360" spans="1:15" x14ac:dyDescent="0.25">
      <c r="A360" s="5">
        <v>359</v>
      </c>
      <c r="B360" s="10" t="s">
        <v>910</v>
      </c>
      <c r="C360" s="6" t="s">
        <v>2390</v>
      </c>
      <c r="D360" s="88" t="n">
        <f t="shared" si="15"/>
        <v>1.0</v>
      </c>
      <c r="E360" s="88" t="n">
        <f t="shared" si="16"/>
        <v>1.0</v>
      </c>
      <c r="F360" s="88" t="n">
        <f t="shared" si="17"/>
        <v>0.0</v>
      </c>
      <c r="G360" s="8" t="s">
        <v>496</v>
      </c>
      <c r="H360" s="8" t="s">
        <v>2682</v>
      </c>
      <c r="I360" s="14">
        <v>10</v>
      </c>
      <c r="J360" s="8" t="s">
        <v>2724</v>
      </c>
      <c r="K360" s="8" t="s">
        <v>2682</v>
      </c>
      <c r="L360" s="8" t="s">
        <v>2769</v>
      </c>
      <c r="M360" s="8" t="s">
        <v>2770</v>
      </c>
      <c r="N360" s="8">
        <v>27</v>
      </c>
      <c r="O360" s="8" t="s">
        <v>2771</v>
      </c>
    </row>
    <row r="361" spans="1:15" x14ac:dyDescent="0.25">
      <c r="A361" s="5">
        <v>360</v>
      </c>
      <c r="B361" s="10" t="s">
        <v>911</v>
      </c>
      <c r="C361" s="6" t="s">
        <v>2391</v>
      </c>
      <c r="D361" s="88" t="n">
        <f t="shared" si="15"/>
        <v>1.0</v>
      </c>
      <c r="E361" s="88" t="n">
        <f t="shared" si="16"/>
        <v>1.0</v>
      </c>
      <c r="F361" s="88" t="n">
        <f t="shared" si="17"/>
        <v>0.0</v>
      </c>
      <c r="G361" s="8" t="s">
        <v>496</v>
      </c>
      <c r="H361" s="8" t="s">
        <v>2682</v>
      </c>
      <c r="I361" s="14">
        <v>10</v>
      </c>
      <c r="J361" s="8" t="s">
        <v>2724</v>
      </c>
      <c r="K361" s="8" t="s">
        <v>2682</v>
      </c>
      <c r="L361" s="8" t="s">
        <v>2769</v>
      </c>
      <c r="M361" s="8" t="s">
        <v>2770</v>
      </c>
      <c r="N361" s="8">
        <v>27</v>
      </c>
      <c r="O361" s="8" t="s">
        <v>2771</v>
      </c>
    </row>
    <row r="362" spans="1:15" x14ac:dyDescent="0.25">
      <c r="A362" s="5">
        <v>361</v>
      </c>
      <c r="B362" s="10" t="s">
        <v>912</v>
      </c>
      <c r="C362" s="6" t="s">
        <v>913</v>
      </c>
      <c r="D362" s="88" t="n">
        <f t="shared" si="15"/>
        <v>2.0</v>
      </c>
      <c r="E362" s="88" t="n">
        <f t="shared" si="16"/>
        <v>1.0</v>
      </c>
      <c r="F362" s="88" t="n">
        <f t="shared" si="17"/>
        <v>1.0</v>
      </c>
      <c r="G362" s="8" t="s">
        <v>496</v>
      </c>
      <c r="H362" s="8" t="s">
        <v>2682</v>
      </c>
      <c r="I362" s="14">
        <v>15</v>
      </c>
      <c r="J362" s="8" t="s">
        <v>2724</v>
      </c>
      <c r="K362" s="8" t="s">
        <v>2682</v>
      </c>
      <c r="L362" s="8" t="s">
        <v>2765</v>
      </c>
      <c r="M362" s="8" t="s">
        <v>2766</v>
      </c>
      <c r="N362" s="8" t="s">
        <v>2767</v>
      </c>
      <c r="O362" s="8" t="s">
        <v>2768</v>
      </c>
    </row>
    <row r="363" spans="1:15" x14ac:dyDescent="0.25">
      <c r="A363" s="5">
        <v>362</v>
      </c>
      <c r="B363" s="10" t="s">
        <v>914</v>
      </c>
      <c r="C363" s="6" t="s">
        <v>915</v>
      </c>
      <c r="D363" s="88" t="n">
        <f t="shared" si="15"/>
        <v>1.0</v>
      </c>
      <c r="E363" s="88" t="n">
        <f t="shared" si="16"/>
        <v>1.0</v>
      </c>
      <c r="F363" s="88" t="n">
        <f t="shared" si="17"/>
        <v>0.0</v>
      </c>
      <c r="G363" s="8" t="s">
        <v>496</v>
      </c>
      <c r="H363" s="8" t="s">
        <v>2682</v>
      </c>
      <c r="I363" s="14">
        <v>15</v>
      </c>
      <c r="J363" s="8" t="s">
        <v>2724</v>
      </c>
      <c r="K363" s="8" t="s">
        <v>2682</v>
      </c>
      <c r="L363" s="8" t="s">
        <v>2765</v>
      </c>
      <c r="M363" s="8" t="s">
        <v>2766</v>
      </c>
      <c r="N363" s="8" t="s">
        <v>2767</v>
      </c>
      <c r="O363" s="8" t="s">
        <v>2768</v>
      </c>
    </row>
    <row r="364" spans="1:15" x14ac:dyDescent="0.25">
      <c r="A364" s="5">
        <v>363</v>
      </c>
      <c r="B364" s="10" t="s">
        <v>916</v>
      </c>
      <c r="C364" s="6" t="s">
        <v>2392</v>
      </c>
      <c r="D364" s="88" t="n">
        <f t="shared" si="15"/>
        <v>1.0</v>
      </c>
      <c r="E364" s="88" t="n">
        <f t="shared" si="16"/>
        <v>1.0</v>
      </c>
      <c r="F364" s="88" t="n">
        <f t="shared" si="17"/>
        <v>0.0</v>
      </c>
      <c r="G364" s="8" t="s">
        <v>496</v>
      </c>
      <c r="H364" s="8" t="s">
        <v>2682</v>
      </c>
      <c r="I364" s="14">
        <v>15</v>
      </c>
      <c r="J364" s="8" t="s">
        <v>2724</v>
      </c>
      <c r="K364" s="8" t="s">
        <v>2682</v>
      </c>
      <c r="L364" s="8" t="s">
        <v>2765</v>
      </c>
      <c r="M364" s="8" t="s">
        <v>2766</v>
      </c>
      <c r="N364" s="8" t="s">
        <v>2767</v>
      </c>
      <c r="O364" s="8" t="s">
        <v>2768</v>
      </c>
    </row>
    <row r="365" spans="1:15" x14ac:dyDescent="0.25">
      <c r="A365" s="5">
        <v>364</v>
      </c>
      <c r="B365" s="10" t="s">
        <v>917</v>
      </c>
      <c r="C365" s="6" t="s">
        <v>918</v>
      </c>
      <c r="D365" s="88" t="n">
        <f t="shared" si="15"/>
        <v>1.0</v>
      </c>
      <c r="E365" s="88" t="n">
        <f t="shared" si="16"/>
        <v>1.0</v>
      </c>
      <c r="F365" s="88" t="n">
        <f t="shared" si="17"/>
        <v>0.0</v>
      </c>
      <c r="G365" s="8" t="s">
        <v>496</v>
      </c>
      <c r="H365" s="8" t="s">
        <v>2682</v>
      </c>
      <c r="I365" s="14">
        <v>15</v>
      </c>
      <c r="J365" s="8" t="s">
        <v>2724</v>
      </c>
      <c r="K365" s="8" t="s">
        <v>2682</v>
      </c>
      <c r="L365" s="8" t="s">
        <v>2765</v>
      </c>
      <c r="M365" s="8" t="s">
        <v>2766</v>
      </c>
      <c r="N365" s="8" t="s">
        <v>2767</v>
      </c>
      <c r="O365" s="8" t="s">
        <v>2768</v>
      </c>
    </row>
    <row r="366" spans="1:15" x14ac:dyDescent="0.25">
      <c r="A366" s="5">
        <v>365</v>
      </c>
      <c r="B366" s="10" t="s">
        <v>919</v>
      </c>
      <c r="C366" s="6" t="s">
        <v>920</v>
      </c>
      <c r="D366" s="88" t="n">
        <f t="shared" si="15"/>
        <v>1.0</v>
      </c>
      <c r="E366" s="88" t="n">
        <f t="shared" si="16"/>
        <v>1.0</v>
      </c>
      <c r="F366" s="88" t="n">
        <f t="shared" si="17"/>
        <v>0.0</v>
      </c>
      <c r="G366" s="8" t="s">
        <v>496</v>
      </c>
      <c r="H366" s="8" t="s">
        <v>2682</v>
      </c>
      <c r="I366" s="14">
        <v>15</v>
      </c>
      <c r="J366" s="8" t="s">
        <v>2724</v>
      </c>
      <c r="K366" s="8" t="s">
        <v>2682</v>
      </c>
      <c r="L366" s="8" t="s">
        <v>2765</v>
      </c>
      <c r="M366" s="8" t="s">
        <v>2766</v>
      </c>
      <c r="N366" s="8" t="s">
        <v>2767</v>
      </c>
      <c r="O366" s="8" t="s">
        <v>2768</v>
      </c>
    </row>
    <row r="367" spans="1:15" x14ac:dyDescent="0.25">
      <c r="A367" s="5">
        <v>366</v>
      </c>
      <c r="B367" s="10" t="s">
        <v>921</v>
      </c>
      <c r="C367" s="6" t="s">
        <v>2393</v>
      </c>
      <c r="D367" s="88" t="n">
        <f t="shared" si="15"/>
        <v>1.0</v>
      </c>
      <c r="E367" s="88" t="n">
        <f t="shared" si="16"/>
        <v>1.0</v>
      </c>
      <c r="F367" s="88" t="n">
        <f t="shared" si="17"/>
        <v>0.0</v>
      </c>
      <c r="G367" s="8" t="s">
        <v>496</v>
      </c>
      <c r="H367" s="8" t="s">
        <v>2682</v>
      </c>
      <c r="I367" s="14">
        <v>15</v>
      </c>
      <c r="J367" s="8" t="s">
        <v>2724</v>
      </c>
      <c r="K367" s="8" t="s">
        <v>2682</v>
      </c>
      <c r="L367" s="8" t="s">
        <v>2765</v>
      </c>
      <c r="M367" s="8" t="s">
        <v>2766</v>
      </c>
      <c r="N367" s="8" t="s">
        <v>2767</v>
      </c>
      <c r="O367" s="8" t="s">
        <v>2768</v>
      </c>
    </row>
    <row r="368" spans="1:15" x14ac:dyDescent="0.25">
      <c r="A368" s="5">
        <v>367</v>
      </c>
      <c r="B368" s="10" t="s">
        <v>922</v>
      </c>
      <c r="C368" s="6" t="s">
        <v>923</v>
      </c>
      <c r="D368" s="88" t="n">
        <f t="shared" si="15"/>
        <v>1.0</v>
      </c>
      <c r="E368" s="88" t="n">
        <f t="shared" si="16"/>
        <v>1.0</v>
      </c>
      <c r="F368" s="88" t="n">
        <f t="shared" si="17"/>
        <v>0.0</v>
      </c>
      <c r="G368" s="8" t="s">
        <v>496</v>
      </c>
      <c r="H368" s="8" t="s">
        <v>2682</v>
      </c>
      <c r="I368" s="14">
        <v>15</v>
      </c>
      <c r="J368" s="8" t="s">
        <v>2724</v>
      </c>
      <c r="K368" s="8" t="s">
        <v>2682</v>
      </c>
      <c r="L368" s="8" t="s">
        <v>2765</v>
      </c>
      <c r="M368" s="8" t="s">
        <v>2766</v>
      </c>
      <c r="N368" s="8" t="s">
        <v>2767</v>
      </c>
      <c r="O368" s="8" t="s">
        <v>2768</v>
      </c>
    </row>
    <row r="369" spans="1:15" x14ac:dyDescent="0.25">
      <c r="A369" s="5">
        <v>368</v>
      </c>
      <c r="B369" s="10" t="s">
        <v>924</v>
      </c>
      <c r="C369" s="6" t="s">
        <v>2394</v>
      </c>
      <c r="D369" s="88" t="n">
        <f t="shared" si="15"/>
        <v>1.0</v>
      </c>
      <c r="E369" s="88" t="n">
        <f t="shared" si="16"/>
        <v>1.0</v>
      </c>
      <c r="F369" s="88" t="n">
        <f t="shared" si="17"/>
        <v>0.0</v>
      </c>
      <c r="G369" s="8" t="s">
        <v>496</v>
      </c>
      <c r="H369" s="8" t="s">
        <v>2682</v>
      </c>
      <c r="I369" s="14">
        <v>15</v>
      </c>
      <c r="J369" s="8" t="s">
        <v>2724</v>
      </c>
      <c r="K369" s="8" t="s">
        <v>2682</v>
      </c>
      <c r="L369" s="8" t="s">
        <v>2765</v>
      </c>
      <c r="M369" s="8" t="s">
        <v>2766</v>
      </c>
      <c r="N369" s="8" t="s">
        <v>2767</v>
      </c>
      <c r="O369" s="8" t="s">
        <v>2768</v>
      </c>
    </row>
    <row r="370" spans="1:15" x14ac:dyDescent="0.25">
      <c r="A370" s="5">
        <v>369</v>
      </c>
      <c r="B370" s="10" t="s">
        <v>925</v>
      </c>
      <c r="C370" s="6" t="s">
        <v>926</v>
      </c>
      <c r="D370" s="88" t="n">
        <f t="shared" si="15"/>
        <v>1.0</v>
      </c>
      <c r="E370" s="88" t="n">
        <f t="shared" si="16"/>
        <v>1.0</v>
      </c>
      <c r="F370" s="88" t="n">
        <f t="shared" si="17"/>
        <v>0.0</v>
      </c>
      <c r="G370" s="8" t="s">
        <v>496</v>
      </c>
      <c r="H370" s="8" t="s">
        <v>2682</v>
      </c>
      <c r="I370" s="14">
        <v>15</v>
      </c>
      <c r="J370" s="8" t="s">
        <v>2724</v>
      </c>
      <c r="K370" s="8" t="s">
        <v>2682</v>
      </c>
      <c r="L370" s="8" t="s">
        <v>2765</v>
      </c>
      <c r="M370" s="8" t="s">
        <v>2766</v>
      </c>
      <c r="N370" s="8" t="s">
        <v>2767</v>
      </c>
      <c r="O370" s="8" t="s">
        <v>2768</v>
      </c>
    </row>
    <row r="371" spans="1:15" x14ac:dyDescent="0.25">
      <c r="A371" s="5">
        <v>370</v>
      </c>
      <c r="B371" s="10" t="s">
        <v>927</v>
      </c>
      <c r="C371" s="6" t="s">
        <v>928</v>
      </c>
      <c r="D371" s="88" t="n">
        <f t="shared" si="15"/>
        <v>1.0</v>
      </c>
      <c r="E371" s="88" t="n">
        <f t="shared" si="16"/>
        <v>1.0</v>
      </c>
      <c r="F371" s="88" t="n">
        <f t="shared" si="17"/>
        <v>0.0</v>
      </c>
      <c r="G371" s="8" t="s">
        <v>496</v>
      </c>
      <c r="H371" s="8" t="s">
        <v>2682</v>
      </c>
      <c r="I371" s="14">
        <v>15</v>
      </c>
      <c r="J371" s="8" t="s">
        <v>2724</v>
      </c>
      <c r="K371" s="8" t="s">
        <v>2682</v>
      </c>
      <c r="L371" s="8" t="s">
        <v>2769</v>
      </c>
      <c r="M371" s="8" t="s">
        <v>2770</v>
      </c>
      <c r="N371" s="8">
        <v>27</v>
      </c>
      <c r="O371" s="8" t="s">
        <v>2771</v>
      </c>
    </row>
    <row r="372" spans="1:15" x14ac:dyDescent="0.25">
      <c r="A372" s="5">
        <v>371</v>
      </c>
      <c r="B372" s="10" t="s">
        <v>929</v>
      </c>
      <c r="C372" s="6" t="s">
        <v>930</v>
      </c>
      <c r="D372" s="88" t="n">
        <f t="shared" si="15"/>
        <v>1.0</v>
      </c>
      <c r="E372" s="88" t="n">
        <f t="shared" si="16"/>
        <v>1.0</v>
      </c>
      <c r="F372" s="88" t="n">
        <f t="shared" si="17"/>
        <v>0.0</v>
      </c>
      <c r="G372" s="8" t="s">
        <v>496</v>
      </c>
      <c r="H372" s="8" t="s">
        <v>2682</v>
      </c>
      <c r="I372" s="14">
        <v>15</v>
      </c>
      <c r="J372" s="8" t="s">
        <v>2724</v>
      </c>
      <c r="K372" s="8" t="s">
        <v>2682</v>
      </c>
      <c r="L372" s="8" t="s">
        <v>2765</v>
      </c>
      <c r="M372" s="8" t="s">
        <v>2766</v>
      </c>
      <c r="N372" s="8" t="s">
        <v>2767</v>
      </c>
      <c r="O372" s="8" t="s">
        <v>2768</v>
      </c>
    </row>
    <row r="373" spans="1:15" x14ac:dyDescent="0.25">
      <c r="A373" s="5">
        <v>372</v>
      </c>
      <c r="B373" s="10" t="s">
        <v>931</v>
      </c>
      <c r="C373" s="6" t="s">
        <v>932</v>
      </c>
      <c r="D373" s="88" t="n">
        <f t="shared" si="15"/>
        <v>1.0</v>
      </c>
      <c r="E373" s="88" t="n">
        <f t="shared" si="16"/>
        <v>1.0</v>
      </c>
      <c r="F373" s="88" t="n">
        <f t="shared" si="17"/>
        <v>0.0</v>
      </c>
      <c r="G373" s="8" t="s">
        <v>496</v>
      </c>
      <c r="H373" s="8" t="s">
        <v>2682</v>
      </c>
      <c r="I373" s="14">
        <v>15</v>
      </c>
      <c r="J373" s="8" t="s">
        <v>2724</v>
      </c>
      <c r="K373" s="8" t="s">
        <v>2682</v>
      </c>
      <c r="L373" s="8" t="s">
        <v>2765</v>
      </c>
      <c r="M373" s="8" t="s">
        <v>2766</v>
      </c>
      <c r="N373" s="8" t="s">
        <v>2767</v>
      </c>
      <c r="O373" s="8" t="s">
        <v>2768</v>
      </c>
    </row>
    <row r="374" spans="1:15" x14ac:dyDescent="0.25">
      <c r="A374" s="5">
        <v>373</v>
      </c>
      <c r="B374" s="10" t="s">
        <v>933</v>
      </c>
      <c r="C374" s="6" t="s">
        <v>934</v>
      </c>
      <c r="D374" s="88" t="n">
        <f t="shared" si="15"/>
        <v>1.0</v>
      </c>
      <c r="E374" s="88" t="n">
        <f t="shared" si="16"/>
        <v>1.0</v>
      </c>
      <c r="F374" s="88" t="n">
        <f t="shared" si="17"/>
        <v>0.0</v>
      </c>
      <c r="G374" s="8" t="s">
        <v>496</v>
      </c>
      <c r="H374" s="8" t="s">
        <v>2682</v>
      </c>
      <c r="I374" s="14">
        <v>15</v>
      </c>
      <c r="J374" s="8" t="s">
        <v>2724</v>
      </c>
      <c r="K374" s="8" t="s">
        <v>2682</v>
      </c>
      <c r="L374" s="8" t="s">
        <v>2765</v>
      </c>
      <c r="M374" s="8" t="s">
        <v>2766</v>
      </c>
      <c r="N374" s="8">
        <v>29</v>
      </c>
      <c r="O374" s="8" t="s">
        <v>2774</v>
      </c>
    </row>
    <row r="375" spans="1:15" x14ac:dyDescent="0.25">
      <c r="A375" s="5">
        <v>374</v>
      </c>
      <c r="B375" s="10" t="s">
        <v>935</v>
      </c>
      <c r="C375" s="6" t="s">
        <v>936</v>
      </c>
      <c r="D375" s="88" t="n">
        <f t="shared" si="15"/>
        <v>1.0</v>
      </c>
      <c r="E375" s="88" t="n">
        <f t="shared" si="16"/>
        <v>1.0</v>
      </c>
      <c r="F375" s="88" t="n">
        <f t="shared" si="17"/>
        <v>0.0</v>
      </c>
      <c r="G375" s="8" t="s">
        <v>496</v>
      </c>
      <c r="H375" s="8" t="s">
        <v>2682</v>
      </c>
      <c r="I375" s="14">
        <v>15</v>
      </c>
      <c r="J375" s="8" t="s">
        <v>2724</v>
      </c>
      <c r="K375" s="8" t="s">
        <v>2682</v>
      </c>
      <c r="L375" s="8" t="s">
        <v>2769</v>
      </c>
      <c r="M375" s="8" t="s">
        <v>2770</v>
      </c>
      <c r="N375" s="8" t="s">
        <v>2772</v>
      </c>
      <c r="O375" s="8" t="s">
        <v>2773</v>
      </c>
    </row>
    <row r="376" spans="1:15" x14ac:dyDescent="0.25">
      <c r="A376" s="5">
        <v>375</v>
      </c>
      <c r="B376" s="10" t="s">
        <v>937</v>
      </c>
      <c r="C376" s="6" t="s">
        <v>938</v>
      </c>
      <c r="D376" s="88" t="n">
        <f t="shared" si="15"/>
        <v>1.0</v>
      </c>
      <c r="E376" s="88" t="n">
        <f t="shared" si="16"/>
        <v>1.0</v>
      </c>
      <c r="F376" s="88" t="n">
        <f t="shared" si="17"/>
        <v>0.0</v>
      </c>
      <c r="G376" s="8" t="s">
        <v>496</v>
      </c>
      <c r="H376" s="8" t="s">
        <v>2682</v>
      </c>
      <c r="I376" s="14">
        <v>15</v>
      </c>
      <c r="J376" s="8" t="s">
        <v>2724</v>
      </c>
      <c r="K376" s="8" t="s">
        <v>2682</v>
      </c>
      <c r="L376" s="8" t="s">
        <v>2765</v>
      </c>
      <c r="M376" s="8" t="s">
        <v>2766</v>
      </c>
      <c r="N376" s="8" t="s">
        <v>2767</v>
      </c>
      <c r="O376" s="8" t="s">
        <v>2768</v>
      </c>
    </row>
    <row r="377" spans="1:15" x14ac:dyDescent="0.25">
      <c r="A377" s="5">
        <v>376</v>
      </c>
      <c r="B377" s="10" t="s">
        <v>939</v>
      </c>
      <c r="C377" s="6" t="s">
        <v>2395</v>
      </c>
      <c r="D377" s="88" t="n">
        <f t="shared" si="15"/>
        <v>1.0</v>
      </c>
      <c r="E377" s="88" t="n">
        <f t="shared" si="16"/>
        <v>1.0</v>
      </c>
      <c r="F377" s="88" t="n">
        <f t="shared" si="17"/>
        <v>0.0</v>
      </c>
      <c r="G377" s="8" t="s">
        <v>496</v>
      </c>
      <c r="H377" s="8" t="s">
        <v>2682</v>
      </c>
      <c r="I377" s="14">
        <v>15</v>
      </c>
      <c r="J377" s="8" t="s">
        <v>2724</v>
      </c>
      <c r="K377" s="8" t="s">
        <v>2682</v>
      </c>
      <c r="L377" s="8" t="s">
        <v>2765</v>
      </c>
      <c r="M377" s="8" t="s">
        <v>2766</v>
      </c>
      <c r="N377" s="8">
        <v>29</v>
      </c>
      <c r="O377" s="8" t="s">
        <v>2774</v>
      </c>
    </row>
    <row r="378" spans="1:15" x14ac:dyDescent="0.25">
      <c r="A378" s="5">
        <v>377</v>
      </c>
      <c r="B378" s="10" t="s">
        <v>941</v>
      </c>
      <c r="C378" s="6" t="s">
        <v>940</v>
      </c>
      <c r="D378" s="88" t="n">
        <f t="shared" si="15"/>
        <v>1.0</v>
      </c>
      <c r="E378" s="88" t="n">
        <f t="shared" si="16"/>
        <v>1.0</v>
      </c>
      <c r="F378" s="88" t="n">
        <f t="shared" si="17"/>
        <v>0.0</v>
      </c>
      <c r="G378" s="8" t="s">
        <v>496</v>
      </c>
      <c r="H378" s="8" t="s">
        <v>2682</v>
      </c>
      <c r="I378" s="14">
        <v>15</v>
      </c>
      <c r="J378" s="8" t="s">
        <v>2724</v>
      </c>
      <c r="K378" s="8" t="s">
        <v>2682</v>
      </c>
      <c r="L378" s="8" t="s">
        <v>2769</v>
      </c>
      <c r="M378" s="8" t="s">
        <v>2770</v>
      </c>
      <c r="N378" s="8" t="s">
        <v>2772</v>
      </c>
      <c r="O378" s="8" t="s">
        <v>2773</v>
      </c>
    </row>
    <row r="379" spans="1:15" x14ac:dyDescent="0.25">
      <c r="A379" s="5">
        <v>378</v>
      </c>
      <c r="B379" s="10" t="s">
        <v>942</v>
      </c>
      <c r="C379" s="6" t="s">
        <v>2396</v>
      </c>
      <c r="D379" s="88" t="n">
        <f t="shared" si="15"/>
        <v>1.0</v>
      </c>
      <c r="E379" s="88" t="n">
        <f t="shared" si="16"/>
        <v>1.0</v>
      </c>
      <c r="F379" s="88" t="n">
        <f t="shared" si="17"/>
        <v>0.0</v>
      </c>
      <c r="G379" s="8" t="s">
        <v>496</v>
      </c>
      <c r="H379" s="8" t="s">
        <v>2682</v>
      </c>
      <c r="I379" s="14">
        <v>15</v>
      </c>
      <c r="J379" s="8" t="s">
        <v>2724</v>
      </c>
      <c r="K379" s="8" t="s">
        <v>2682</v>
      </c>
      <c r="L379" s="8" t="s">
        <v>2769</v>
      </c>
      <c r="M379" s="8" t="s">
        <v>2770</v>
      </c>
      <c r="N379" s="8" t="s">
        <v>2772</v>
      </c>
      <c r="O379" s="8" t="s">
        <v>2773</v>
      </c>
    </row>
    <row r="380" spans="1:15" x14ac:dyDescent="0.25">
      <c r="A380" s="5">
        <v>379</v>
      </c>
      <c r="B380" s="10" t="s">
        <v>943</v>
      </c>
      <c r="C380" s="6" t="s">
        <v>944</v>
      </c>
      <c r="D380" s="88" t="n">
        <f t="shared" si="15"/>
        <v>1.0</v>
      </c>
      <c r="E380" s="88" t="n">
        <f t="shared" si="16"/>
        <v>1.0</v>
      </c>
      <c r="F380" s="88" t="n">
        <f t="shared" si="17"/>
        <v>0.0</v>
      </c>
      <c r="G380" s="8" t="s">
        <v>496</v>
      </c>
      <c r="H380" s="8" t="s">
        <v>2682</v>
      </c>
      <c r="I380" s="14">
        <v>15</v>
      </c>
      <c r="J380" s="8" t="s">
        <v>2724</v>
      </c>
      <c r="K380" s="8" t="s">
        <v>2682</v>
      </c>
      <c r="L380" s="8" t="s">
        <v>2769</v>
      </c>
      <c r="M380" s="8" t="s">
        <v>2770</v>
      </c>
      <c r="N380" s="8" t="s">
        <v>2772</v>
      </c>
      <c r="O380" s="8" t="s">
        <v>2773</v>
      </c>
    </row>
    <row r="381" spans="1:15" x14ac:dyDescent="0.25">
      <c r="A381" s="5">
        <v>380</v>
      </c>
      <c r="B381" s="10" t="s">
        <v>945</v>
      </c>
      <c r="C381" s="6" t="s">
        <v>946</v>
      </c>
      <c r="D381" s="88" t="n">
        <f t="shared" si="15"/>
        <v>1.0</v>
      </c>
      <c r="E381" s="88" t="n">
        <f t="shared" si="16"/>
        <v>1.0</v>
      </c>
      <c r="F381" s="88" t="n">
        <f t="shared" si="17"/>
        <v>0.0</v>
      </c>
      <c r="G381" s="8" t="s">
        <v>496</v>
      </c>
      <c r="H381" s="8" t="s">
        <v>2682</v>
      </c>
      <c r="I381" s="14">
        <v>15</v>
      </c>
      <c r="J381" s="8" t="s">
        <v>2724</v>
      </c>
      <c r="K381" s="8" t="s">
        <v>2682</v>
      </c>
      <c r="L381" s="8" t="s">
        <v>2769</v>
      </c>
      <c r="M381" s="8" t="s">
        <v>2770</v>
      </c>
      <c r="N381" s="8" t="s">
        <v>2772</v>
      </c>
      <c r="O381" s="8" t="s">
        <v>2773</v>
      </c>
    </row>
    <row r="382" spans="1:15" x14ac:dyDescent="0.25">
      <c r="A382" s="5">
        <v>381</v>
      </c>
      <c r="B382" s="10" t="s">
        <v>947</v>
      </c>
      <c r="C382" s="6" t="s">
        <v>2397</v>
      </c>
      <c r="D382" s="88" t="n">
        <f t="shared" si="15"/>
        <v>1.0</v>
      </c>
      <c r="E382" s="88" t="n">
        <f t="shared" si="16"/>
        <v>1.0</v>
      </c>
      <c r="F382" s="88" t="n">
        <f t="shared" si="17"/>
        <v>0.0</v>
      </c>
      <c r="G382" s="8" t="s">
        <v>496</v>
      </c>
      <c r="H382" s="8" t="s">
        <v>2682</v>
      </c>
      <c r="I382" s="14">
        <v>15</v>
      </c>
      <c r="J382" s="8" t="s">
        <v>2724</v>
      </c>
      <c r="K382" s="8" t="s">
        <v>2682</v>
      </c>
      <c r="L382" s="8" t="s">
        <v>2765</v>
      </c>
      <c r="M382" s="8" t="s">
        <v>2766</v>
      </c>
      <c r="N382" s="8" t="s">
        <v>2767</v>
      </c>
      <c r="O382" s="8" t="s">
        <v>2768</v>
      </c>
    </row>
    <row r="383" spans="1:15" x14ac:dyDescent="0.25">
      <c r="A383" s="5">
        <v>382</v>
      </c>
      <c r="B383" s="10" t="s">
        <v>948</v>
      </c>
      <c r="C383" s="6" t="s">
        <v>2398</v>
      </c>
      <c r="D383" s="88" t="n">
        <f t="shared" si="15"/>
        <v>1.0</v>
      </c>
      <c r="E383" s="88" t="n">
        <f t="shared" si="16"/>
        <v>1.0</v>
      </c>
      <c r="F383" s="88" t="n">
        <f t="shared" si="17"/>
        <v>0.0</v>
      </c>
      <c r="G383" s="8" t="s">
        <v>496</v>
      </c>
      <c r="H383" s="8" t="s">
        <v>2682</v>
      </c>
      <c r="I383" s="14">
        <v>15</v>
      </c>
      <c r="J383" s="8" t="s">
        <v>2724</v>
      </c>
      <c r="K383" s="8" t="s">
        <v>2682</v>
      </c>
      <c r="L383" s="8" t="s">
        <v>2769</v>
      </c>
      <c r="M383" s="8" t="s">
        <v>2770</v>
      </c>
      <c r="N383" s="8" t="s">
        <v>2772</v>
      </c>
      <c r="O383" s="8" t="s">
        <v>2773</v>
      </c>
    </row>
    <row r="384" spans="1:15" x14ac:dyDescent="0.25">
      <c r="A384" s="5">
        <v>383</v>
      </c>
      <c r="B384" s="10" t="s">
        <v>949</v>
      </c>
      <c r="C384" s="6" t="s">
        <v>950</v>
      </c>
      <c r="D384" s="88" t="n">
        <f t="shared" si="15"/>
        <v>1.0</v>
      </c>
      <c r="E384" s="88" t="n">
        <f t="shared" si="16"/>
        <v>1.0</v>
      </c>
      <c r="F384" s="88" t="n">
        <f t="shared" si="17"/>
        <v>0.0</v>
      </c>
      <c r="G384" s="8" t="s">
        <v>496</v>
      </c>
      <c r="H384" s="8" t="s">
        <v>2682</v>
      </c>
      <c r="I384" s="14">
        <v>15</v>
      </c>
      <c r="J384" s="8" t="s">
        <v>2724</v>
      </c>
      <c r="K384" s="8" t="s">
        <v>2682</v>
      </c>
      <c r="L384" s="8" t="s">
        <v>2769</v>
      </c>
      <c r="M384" s="8" t="s">
        <v>2770</v>
      </c>
      <c r="N384" s="8" t="s">
        <v>2772</v>
      </c>
      <c r="O384" s="8" t="s">
        <v>2773</v>
      </c>
    </row>
    <row r="385" spans="1:15" x14ac:dyDescent="0.25">
      <c r="A385" s="5">
        <v>384</v>
      </c>
      <c r="B385" s="10" t="s">
        <v>951</v>
      </c>
      <c r="C385" s="6" t="s">
        <v>952</v>
      </c>
      <c r="D385" s="88" t="n">
        <f t="shared" si="15"/>
        <v>1.0</v>
      </c>
      <c r="E385" s="88" t="n">
        <f t="shared" si="16"/>
        <v>1.0</v>
      </c>
      <c r="F385" s="88" t="n">
        <f t="shared" si="17"/>
        <v>0.0</v>
      </c>
      <c r="G385" s="8" t="s">
        <v>496</v>
      </c>
      <c r="H385" s="8" t="s">
        <v>2682</v>
      </c>
      <c r="I385" s="14">
        <v>15</v>
      </c>
      <c r="J385" s="8" t="s">
        <v>2724</v>
      </c>
      <c r="K385" s="8" t="s">
        <v>2682</v>
      </c>
      <c r="L385" s="8" t="s">
        <v>2769</v>
      </c>
      <c r="M385" s="8" t="s">
        <v>2770</v>
      </c>
      <c r="N385" s="8">
        <v>28</v>
      </c>
      <c r="O385" s="8" t="s">
        <v>2775</v>
      </c>
    </row>
    <row r="386" spans="1:15" x14ac:dyDescent="0.25">
      <c r="A386" s="5">
        <v>385</v>
      </c>
      <c r="B386" s="10" t="s">
        <v>953</v>
      </c>
      <c r="C386" s="6" t="s">
        <v>954</v>
      </c>
      <c r="D386" s="88" t="n">
        <f t="shared" ref="D386:D449" si="18">COUNTIF($C$2:$C$1091,C386)</f>
        <v>1.0</v>
      </c>
      <c r="E386" s="88" t="n">
        <f t="shared" ref="E386:E449" si="19">COUNTIF($B$2:$B$1091,B386)</f>
        <v>1.0</v>
      </c>
      <c r="F386" s="88" t="n">
        <f t="shared" si="17"/>
        <v>0.0</v>
      </c>
      <c r="G386" s="8" t="s">
        <v>496</v>
      </c>
      <c r="H386" s="8" t="s">
        <v>2682</v>
      </c>
      <c r="I386" s="14">
        <v>15</v>
      </c>
      <c r="J386" s="8" t="s">
        <v>2724</v>
      </c>
      <c r="K386" s="8" t="s">
        <v>2682</v>
      </c>
      <c r="L386" s="8" t="s">
        <v>2769</v>
      </c>
      <c r="M386" s="8" t="s">
        <v>2770</v>
      </c>
      <c r="N386" s="8" t="s">
        <v>2772</v>
      </c>
      <c r="O386" s="8" t="s">
        <v>2773</v>
      </c>
    </row>
    <row r="387" spans="1:15" x14ac:dyDescent="0.25">
      <c r="A387" s="5">
        <v>386</v>
      </c>
      <c r="B387" s="10" t="s">
        <v>955</v>
      </c>
      <c r="C387" s="6" t="s">
        <v>956</v>
      </c>
      <c r="D387" s="88" t="n">
        <f t="shared" si="18"/>
        <v>1.0</v>
      </c>
      <c r="E387" s="88" t="n">
        <f t="shared" si="19"/>
        <v>1.0</v>
      </c>
      <c r="F387" s="88" t="n">
        <f t="shared" ref="F387:F450" si="20">D387-E387</f>
        <v>0.0</v>
      </c>
      <c r="G387" s="8" t="s">
        <v>496</v>
      </c>
      <c r="H387" s="8" t="s">
        <v>2682</v>
      </c>
      <c r="I387" s="14">
        <v>15</v>
      </c>
      <c r="J387" s="8" t="s">
        <v>2724</v>
      </c>
      <c r="K387" s="8" t="s">
        <v>2682</v>
      </c>
      <c r="L387" s="8" t="s">
        <v>2769</v>
      </c>
      <c r="M387" s="8" t="s">
        <v>2770</v>
      </c>
      <c r="N387" s="8" t="s">
        <v>2772</v>
      </c>
      <c r="O387" s="8" t="s">
        <v>2773</v>
      </c>
    </row>
    <row r="388" spans="1:15" x14ac:dyDescent="0.25">
      <c r="A388" s="5">
        <v>387</v>
      </c>
      <c r="B388" s="10" t="s">
        <v>957</v>
      </c>
      <c r="C388" s="6" t="s">
        <v>958</v>
      </c>
      <c r="D388" s="88" t="n">
        <f t="shared" si="18"/>
        <v>1.0</v>
      </c>
      <c r="E388" s="88" t="n">
        <f t="shared" si="19"/>
        <v>1.0</v>
      </c>
      <c r="F388" s="88" t="n">
        <f t="shared" si="20"/>
        <v>0.0</v>
      </c>
      <c r="G388" s="8" t="s">
        <v>496</v>
      </c>
      <c r="H388" s="8" t="s">
        <v>2682</v>
      </c>
      <c r="I388" s="14">
        <v>15</v>
      </c>
      <c r="J388" s="8" t="s">
        <v>2724</v>
      </c>
      <c r="K388" s="8" t="s">
        <v>2682</v>
      </c>
      <c r="L388" s="8" t="s">
        <v>2765</v>
      </c>
      <c r="M388" s="8" t="s">
        <v>2766</v>
      </c>
      <c r="N388" s="8" t="s">
        <v>2767</v>
      </c>
      <c r="O388" s="8" t="s">
        <v>2768</v>
      </c>
    </row>
    <row r="389" spans="1:15" x14ac:dyDescent="0.25">
      <c r="A389" s="5">
        <v>388</v>
      </c>
      <c r="B389" s="10" t="s">
        <v>959</v>
      </c>
      <c r="C389" s="6" t="s">
        <v>2399</v>
      </c>
      <c r="D389" s="88" t="n">
        <f t="shared" si="18"/>
        <v>1.0</v>
      </c>
      <c r="E389" s="88" t="n">
        <f t="shared" si="19"/>
        <v>1.0</v>
      </c>
      <c r="F389" s="88" t="n">
        <f t="shared" si="20"/>
        <v>0.0</v>
      </c>
      <c r="G389" s="8" t="s">
        <v>496</v>
      </c>
      <c r="H389" s="8" t="s">
        <v>2682</v>
      </c>
      <c r="I389" s="14">
        <v>15</v>
      </c>
      <c r="J389" s="8" t="s">
        <v>2724</v>
      </c>
      <c r="K389" s="8" t="s">
        <v>2682</v>
      </c>
      <c r="L389" s="8" t="s">
        <v>2776</v>
      </c>
      <c r="M389" s="8" t="s">
        <v>2777</v>
      </c>
      <c r="N389" s="8" t="s">
        <v>2778</v>
      </c>
      <c r="O389" s="8" t="s">
        <v>2775</v>
      </c>
    </row>
    <row r="390" spans="1:15" x14ac:dyDescent="0.25">
      <c r="A390" s="5">
        <v>389</v>
      </c>
      <c r="B390" s="10" t="s">
        <v>960</v>
      </c>
      <c r="C390" s="6" t="s">
        <v>961</v>
      </c>
      <c r="D390" s="88" t="n">
        <f t="shared" si="18"/>
        <v>1.0</v>
      </c>
      <c r="E390" s="88" t="n">
        <f t="shared" si="19"/>
        <v>1.0</v>
      </c>
      <c r="F390" s="88" t="n">
        <f t="shared" si="20"/>
        <v>0.0</v>
      </c>
      <c r="G390" s="8" t="s">
        <v>496</v>
      </c>
      <c r="H390" s="8" t="s">
        <v>2682</v>
      </c>
      <c r="I390" s="14">
        <v>15</v>
      </c>
      <c r="J390" s="8" t="s">
        <v>2724</v>
      </c>
      <c r="K390" s="8" t="s">
        <v>2682</v>
      </c>
      <c r="L390" s="8" t="s">
        <v>2776</v>
      </c>
      <c r="M390" s="8" t="s">
        <v>2777</v>
      </c>
      <c r="N390" s="8" t="s">
        <v>2778</v>
      </c>
      <c r="O390" s="8" t="s">
        <v>2775</v>
      </c>
    </row>
    <row r="391" spans="1:15" x14ac:dyDescent="0.25">
      <c r="A391" s="5">
        <v>390</v>
      </c>
      <c r="B391" s="10" t="s">
        <v>962</v>
      </c>
      <c r="C391" s="6" t="s">
        <v>963</v>
      </c>
      <c r="D391" s="88" t="n">
        <f t="shared" si="18"/>
        <v>1.0</v>
      </c>
      <c r="E391" s="88" t="n">
        <f t="shared" si="19"/>
        <v>1.0</v>
      </c>
      <c r="F391" s="88" t="n">
        <f t="shared" si="20"/>
        <v>0.0</v>
      </c>
      <c r="G391" s="8" t="s">
        <v>496</v>
      </c>
      <c r="H391" s="8" t="s">
        <v>2682</v>
      </c>
      <c r="I391" s="14">
        <v>15</v>
      </c>
      <c r="J391" s="8" t="s">
        <v>2724</v>
      </c>
      <c r="K391" s="8" t="s">
        <v>2682</v>
      </c>
      <c r="L391" s="8" t="s">
        <v>2765</v>
      </c>
      <c r="M391" s="8" t="s">
        <v>2766</v>
      </c>
      <c r="N391" s="8" t="s">
        <v>2767</v>
      </c>
      <c r="O391" s="8" t="s">
        <v>2768</v>
      </c>
    </row>
    <row r="392" spans="1:15" x14ac:dyDescent="0.25">
      <c r="A392" s="5">
        <v>391</v>
      </c>
      <c r="B392" s="10" t="s">
        <v>964</v>
      </c>
      <c r="C392" s="6" t="s">
        <v>965</v>
      </c>
      <c r="D392" s="88" t="n">
        <f t="shared" si="18"/>
        <v>1.0</v>
      </c>
      <c r="E392" s="88" t="n">
        <f t="shared" si="19"/>
        <v>1.0</v>
      </c>
      <c r="F392" s="88" t="n">
        <f t="shared" si="20"/>
        <v>0.0</v>
      </c>
      <c r="G392" s="8" t="s">
        <v>496</v>
      </c>
      <c r="H392" s="8" t="s">
        <v>2682</v>
      </c>
      <c r="I392" s="14">
        <v>15</v>
      </c>
      <c r="J392" s="8" t="s">
        <v>2724</v>
      </c>
      <c r="K392" s="8" t="s">
        <v>2682</v>
      </c>
      <c r="L392" s="8" t="s">
        <v>2765</v>
      </c>
      <c r="M392" s="8" t="s">
        <v>2766</v>
      </c>
      <c r="N392" s="8" t="s">
        <v>2767</v>
      </c>
      <c r="O392" s="8" t="s">
        <v>2768</v>
      </c>
    </row>
    <row r="393" spans="1:15" x14ac:dyDescent="0.25">
      <c r="A393" s="5">
        <v>392</v>
      </c>
      <c r="B393" s="10" t="s">
        <v>966</v>
      </c>
      <c r="C393" s="6" t="s">
        <v>967</v>
      </c>
      <c r="D393" s="88" t="n">
        <f t="shared" si="18"/>
        <v>1.0</v>
      </c>
      <c r="E393" s="88" t="n">
        <f t="shared" si="19"/>
        <v>1.0</v>
      </c>
      <c r="F393" s="88" t="n">
        <f t="shared" si="20"/>
        <v>0.0</v>
      </c>
      <c r="G393" s="8" t="s">
        <v>496</v>
      </c>
      <c r="H393" s="8" t="s">
        <v>2682</v>
      </c>
      <c r="I393" s="14">
        <v>15</v>
      </c>
      <c r="J393" s="8" t="s">
        <v>2724</v>
      </c>
      <c r="K393" s="8" t="s">
        <v>2682</v>
      </c>
      <c r="L393" s="8" t="s">
        <v>2765</v>
      </c>
      <c r="M393" s="8" t="s">
        <v>2766</v>
      </c>
      <c r="N393" s="8" t="s">
        <v>2767</v>
      </c>
      <c r="O393" s="8" t="s">
        <v>2768</v>
      </c>
    </row>
    <row r="394" spans="1:15" x14ac:dyDescent="0.25">
      <c r="A394" s="5">
        <v>393</v>
      </c>
      <c r="B394" s="10" t="s">
        <v>968</v>
      </c>
      <c r="C394" s="6" t="s">
        <v>969</v>
      </c>
      <c r="D394" s="88" t="n">
        <f t="shared" si="18"/>
        <v>1.0</v>
      </c>
      <c r="E394" s="88" t="n">
        <f t="shared" si="19"/>
        <v>1.0</v>
      </c>
      <c r="F394" s="88" t="n">
        <f t="shared" si="20"/>
        <v>0.0</v>
      </c>
      <c r="G394" s="8" t="s">
        <v>496</v>
      </c>
      <c r="H394" s="8" t="s">
        <v>2682</v>
      </c>
      <c r="I394" s="14">
        <v>15</v>
      </c>
      <c r="J394" s="8" t="s">
        <v>2724</v>
      </c>
      <c r="K394" s="8" t="s">
        <v>2682</v>
      </c>
      <c r="L394" s="8" t="s">
        <v>2765</v>
      </c>
      <c r="M394" s="8" t="s">
        <v>2766</v>
      </c>
      <c r="N394" s="8" t="s">
        <v>2767</v>
      </c>
      <c r="O394" s="8" t="s">
        <v>2768</v>
      </c>
    </row>
    <row r="395" spans="1:15" x14ac:dyDescent="0.25">
      <c r="A395" s="5">
        <v>394</v>
      </c>
      <c r="B395" s="10" t="s">
        <v>970</v>
      </c>
      <c r="C395" s="6" t="s">
        <v>971</v>
      </c>
      <c r="D395" s="88" t="n">
        <f t="shared" si="18"/>
        <v>1.0</v>
      </c>
      <c r="E395" s="88" t="n">
        <f t="shared" si="19"/>
        <v>1.0</v>
      </c>
      <c r="F395" s="88" t="n">
        <f t="shared" si="20"/>
        <v>0.0</v>
      </c>
      <c r="G395" s="8" t="s">
        <v>496</v>
      </c>
      <c r="H395" s="8" t="s">
        <v>2682</v>
      </c>
      <c r="I395" s="14">
        <v>15</v>
      </c>
      <c r="J395" s="8" t="s">
        <v>2724</v>
      </c>
      <c r="K395" s="8" t="s">
        <v>2682</v>
      </c>
      <c r="L395" s="8" t="s">
        <v>2765</v>
      </c>
      <c r="M395" s="8" t="s">
        <v>2766</v>
      </c>
      <c r="N395" s="8" t="s">
        <v>2767</v>
      </c>
      <c r="O395" s="8" t="s">
        <v>2768</v>
      </c>
    </row>
    <row r="396" spans="1:15" x14ac:dyDescent="0.25">
      <c r="A396" s="5">
        <v>395</v>
      </c>
      <c r="B396" s="10" t="s">
        <v>972</v>
      </c>
      <c r="C396" s="6" t="s">
        <v>973</v>
      </c>
      <c r="D396" s="88" t="n">
        <f t="shared" si="18"/>
        <v>1.0</v>
      </c>
      <c r="E396" s="88" t="n">
        <f t="shared" si="19"/>
        <v>1.0</v>
      </c>
      <c r="F396" s="88" t="n">
        <f t="shared" si="20"/>
        <v>0.0</v>
      </c>
      <c r="G396" s="8" t="s">
        <v>496</v>
      </c>
      <c r="H396" s="8" t="s">
        <v>2682</v>
      </c>
      <c r="I396" s="14">
        <v>15</v>
      </c>
      <c r="J396" s="8" t="s">
        <v>2724</v>
      </c>
      <c r="K396" s="8" t="s">
        <v>2682</v>
      </c>
      <c r="L396" s="8" t="s">
        <v>2765</v>
      </c>
      <c r="M396" s="8" t="s">
        <v>2766</v>
      </c>
      <c r="N396" s="8" t="s">
        <v>2767</v>
      </c>
      <c r="O396" s="8" t="s">
        <v>2768</v>
      </c>
    </row>
    <row r="397" spans="1:15" x14ac:dyDescent="0.25">
      <c r="A397" s="5">
        <v>396</v>
      </c>
      <c r="B397" s="10" t="s">
        <v>974</v>
      </c>
      <c r="C397" s="6" t="s">
        <v>975</v>
      </c>
      <c r="D397" s="88" t="n">
        <f t="shared" si="18"/>
        <v>1.0</v>
      </c>
      <c r="E397" s="88" t="n">
        <f t="shared" si="19"/>
        <v>1.0</v>
      </c>
      <c r="F397" s="88" t="n">
        <f t="shared" si="20"/>
        <v>0.0</v>
      </c>
      <c r="G397" s="8" t="s">
        <v>496</v>
      </c>
      <c r="H397" s="8" t="s">
        <v>2682</v>
      </c>
      <c r="I397" s="14">
        <v>15</v>
      </c>
      <c r="J397" s="8" t="s">
        <v>2724</v>
      </c>
      <c r="K397" s="8" t="s">
        <v>2682</v>
      </c>
      <c r="L397" s="8" t="s">
        <v>2765</v>
      </c>
      <c r="M397" s="8" t="s">
        <v>2766</v>
      </c>
      <c r="N397" s="8" t="s">
        <v>2767</v>
      </c>
      <c r="O397" s="8" t="s">
        <v>2768</v>
      </c>
    </row>
    <row r="398" spans="1:15" x14ac:dyDescent="0.25">
      <c r="A398" s="5">
        <v>397</v>
      </c>
      <c r="B398" s="10" t="s">
        <v>2261</v>
      </c>
      <c r="C398" s="6" t="s">
        <v>977</v>
      </c>
      <c r="D398" s="88" t="n">
        <f t="shared" si="18"/>
        <v>1.0</v>
      </c>
      <c r="E398" s="88" t="n">
        <f t="shared" si="19"/>
        <v>1.0</v>
      </c>
      <c r="F398" s="88" t="n">
        <f t="shared" si="20"/>
        <v>0.0</v>
      </c>
      <c r="G398" s="8" t="s">
        <v>496</v>
      </c>
      <c r="H398" s="8" t="s">
        <v>2682</v>
      </c>
      <c r="I398" s="14">
        <v>15</v>
      </c>
      <c r="J398" s="8" t="s">
        <v>2724</v>
      </c>
      <c r="K398" s="8" t="s">
        <v>2682</v>
      </c>
      <c r="L398" s="8" t="s">
        <v>2765</v>
      </c>
      <c r="M398" s="8" t="s">
        <v>2766</v>
      </c>
      <c r="N398" s="8" t="s">
        <v>2767</v>
      </c>
      <c r="O398" s="8" t="s">
        <v>2768</v>
      </c>
    </row>
    <row r="399" spans="1:15" x14ac:dyDescent="0.25">
      <c r="A399" s="5">
        <v>398</v>
      </c>
      <c r="B399" s="10" t="s">
        <v>976</v>
      </c>
      <c r="C399" s="6" t="s">
        <v>2400</v>
      </c>
      <c r="D399" s="88" t="n">
        <f t="shared" si="18"/>
        <v>1.0</v>
      </c>
      <c r="E399" s="88" t="n">
        <f t="shared" si="19"/>
        <v>1.0</v>
      </c>
      <c r="F399" s="88" t="n">
        <f t="shared" si="20"/>
        <v>0.0</v>
      </c>
      <c r="G399" s="8" t="s">
        <v>496</v>
      </c>
      <c r="H399" s="8" t="s">
        <v>2682</v>
      </c>
      <c r="I399" s="14">
        <v>15</v>
      </c>
      <c r="J399" s="8" t="s">
        <v>2724</v>
      </c>
      <c r="K399" s="8" t="s">
        <v>2682</v>
      </c>
      <c r="L399" s="8" t="s">
        <v>2765</v>
      </c>
      <c r="M399" s="8" t="s">
        <v>2766</v>
      </c>
      <c r="N399" s="8">
        <v>28</v>
      </c>
      <c r="O399" s="8" t="s">
        <v>2775</v>
      </c>
    </row>
    <row r="400" spans="1:15" x14ac:dyDescent="0.25">
      <c r="A400" s="5">
        <v>399</v>
      </c>
      <c r="B400" s="10" t="s">
        <v>978</v>
      </c>
      <c r="C400" s="6" t="s">
        <v>2401</v>
      </c>
      <c r="D400" s="88" t="n">
        <f t="shared" si="18"/>
        <v>1.0</v>
      </c>
      <c r="E400" s="88" t="n">
        <f t="shared" si="19"/>
        <v>1.0</v>
      </c>
      <c r="F400" s="88" t="n">
        <f t="shared" si="20"/>
        <v>0.0</v>
      </c>
      <c r="G400" s="8" t="s">
        <v>496</v>
      </c>
      <c r="H400" s="8" t="s">
        <v>2682</v>
      </c>
      <c r="I400" s="14">
        <v>15</v>
      </c>
      <c r="J400" s="8" t="s">
        <v>2724</v>
      </c>
      <c r="K400" s="8" t="s">
        <v>2682</v>
      </c>
      <c r="L400" s="8" t="s">
        <v>2765</v>
      </c>
      <c r="M400" s="8" t="s">
        <v>2766</v>
      </c>
      <c r="N400" s="8" t="s">
        <v>2767</v>
      </c>
      <c r="O400" s="8" t="s">
        <v>2768</v>
      </c>
    </row>
    <row r="401" spans="1:15" x14ac:dyDescent="0.25">
      <c r="A401" s="5">
        <v>400</v>
      </c>
      <c r="B401" s="10" t="s">
        <v>979</v>
      </c>
      <c r="C401" s="6" t="s">
        <v>980</v>
      </c>
      <c r="D401" s="88" t="n">
        <f t="shared" si="18"/>
        <v>1.0</v>
      </c>
      <c r="E401" s="88" t="n">
        <f t="shared" si="19"/>
        <v>1.0</v>
      </c>
      <c r="F401" s="88" t="n">
        <f t="shared" si="20"/>
        <v>0.0</v>
      </c>
      <c r="G401" s="8" t="s">
        <v>496</v>
      </c>
      <c r="H401" s="8" t="s">
        <v>2682</v>
      </c>
      <c r="I401" s="14">
        <v>15</v>
      </c>
      <c r="J401" s="8" t="s">
        <v>2724</v>
      </c>
      <c r="K401" s="8" t="s">
        <v>2682</v>
      </c>
      <c r="L401" s="8" t="s">
        <v>2765</v>
      </c>
      <c r="M401" s="8" t="s">
        <v>2766</v>
      </c>
      <c r="N401" s="8" t="s">
        <v>2767</v>
      </c>
      <c r="O401" s="8" t="s">
        <v>2768</v>
      </c>
    </row>
    <row r="402" spans="1:15" x14ac:dyDescent="0.25">
      <c r="A402" s="5">
        <v>401</v>
      </c>
      <c r="B402" s="10" t="s">
        <v>981</v>
      </c>
      <c r="C402" s="6" t="s">
        <v>982</v>
      </c>
      <c r="D402" s="88" t="n">
        <f t="shared" si="18"/>
        <v>1.0</v>
      </c>
      <c r="E402" s="88" t="n">
        <f t="shared" si="19"/>
        <v>1.0</v>
      </c>
      <c r="F402" s="88" t="n">
        <f t="shared" si="20"/>
        <v>0.0</v>
      </c>
      <c r="G402" s="8" t="s">
        <v>496</v>
      </c>
      <c r="H402" s="8" t="s">
        <v>2682</v>
      </c>
      <c r="I402" s="14">
        <v>15</v>
      </c>
      <c r="J402" s="8" t="s">
        <v>2724</v>
      </c>
      <c r="K402" s="8" t="s">
        <v>2682</v>
      </c>
      <c r="L402" s="8" t="s">
        <v>2765</v>
      </c>
      <c r="M402" s="8" t="s">
        <v>2766</v>
      </c>
      <c r="N402" s="8" t="s">
        <v>2767</v>
      </c>
      <c r="O402" s="8" t="s">
        <v>2768</v>
      </c>
    </row>
    <row r="403" spans="1:15" x14ac:dyDescent="0.25">
      <c r="A403" s="5">
        <v>402</v>
      </c>
      <c r="B403" s="10" t="s">
        <v>983</v>
      </c>
      <c r="C403" s="6" t="s">
        <v>984</v>
      </c>
      <c r="D403" s="88" t="n">
        <f t="shared" si="18"/>
        <v>1.0</v>
      </c>
      <c r="E403" s="88" t="n">
        <f t="shared" si="19"/>
        <v>1.0</v>
      </c>
      <c r="F403" s="88" t="n">
        <f t="shared" si="20"/>
        <v>0.0</v>
      </c>
      <c r="G403" s="8" t="s">
        <v>496</v>
      </c>
      <c r="H403" s="8" t="s">
        <v>2682</v>
      </c>
      <c r="I403" s="14">
        <v>15</v>
      </c>
      <c r="J403" s="8" t="s">
        <v>2724</v>
      </c>
      <c r="K403" s="8" t="s">
        <v>2682</v>
      </c>
      <c r="L403" s="8" t="s">
        <v>2765</v>
      </c>
      <c r="M403" s="8" t="s">
        <v>2766</v>
      </c>
      <c r="N403" s="8" t="s">
        <v>2767</v>
      </c>
      <c r="O403" s="8" t="s">
        <v>2768</v>
      </c>
    </row>
    <row r="404" spans="1:15" x14ac:dyDescent="0.25">
      <c r="A404" s="5">
        <v>403</v>
      </c>
      <c r="B404" s="10" t="s">
        <v>985</v>
      </c>
      <c r="C404" s="6" t="s">
        <v>986</v>
      </c>
      <c r="D404" s="88" t="n">
        <f t="shared" si="18"/>
        <v>1.0</v>
      </c>
      <c r="E404" s="88" t="n">
        <f t="shared" si="19"/>
        <v>1.0</v>
      </c>
      <c r="F404" s="88" t="n">
        <f t="shared" si="20"/>
        <v>0.0</v>
      </c>
      <c r="G404" s="8" t="s">
        <v>496</v>
      </c>
      <c r="H404" s="8" t="s">
        <v>2682</v>
      </c>
      <c r="I404" s="14">
        <v>15</v>
      </c>
      <c r="J404" s="8" t="s">
        <v>2724</v>
      </c>
      <c r="K404" s="8" t="s">
        <v>2682</v>
      </c>
      <c r="L404" s="8" t="s">
        <v>2765</v>
      </c>
      <c r="M404" s="8" t="s">
        <v>2766</v>
      </c>
      <c r="N404" s="8" t="s">
        <v>2767</v>
      </c>
      <c r="O404" s="8" t="s">
        <v>2768</v>
      </c>
    </row>
    <row r="405" spans="1:15" x14ac:dyDescent="0.25">
      <c r="A405" s="5">
        <v>404</v>
      </c>
      <c r="B405" s="10" t="s">
        <v>987</v>
      </c>
      <c r="C405" s="6" t="s">
        <v>988</v>
      </c>
      <c r="D405" s="88" t="n">
        <f t="shared" si="18"/>
        <v>1.0</v>
      </c>
      <c r="E405" s="88" t="n">
        <f t="shared" si="19"/>
        <v>1.0</v>
      </c>
      <c r="F405" s="88" t="n">
        <f t="shared" si="20"/>
        <v>0.0</v>
      </c>
      <c r="G405" s="8" t="s">
        <v>496</v>
      </c>
      <c r="H405" s="8" t="s">
        <v>2682</v>
      </c>
      <c r="I405" s="14">
        <v>15</v>
      </c>
      <c r="J405" s="8" t="s">
        <v>2724</v>
      </c>
      <c r="K405" s="8" t="s">
        <v>2682</v>
      </c>
      <c r="L405" s="8" t="s">
        <v>2765</v>
      </c>
      <c r="M405" s="8" t="s">
        <v>2766</v>
      </c>
      <c r="N405" s="8" t="s">
        <v>2767</v>
      </c>
      <c r="O405" s="8" t="s">
        <v>2768</v>
      </c>
    </row>
    <row r="406" spans="1:15" x14ac:dyDescent="0.25">
      <c r="A406" s="5">
        <v>405</v>
      </c>
      <c r="B406" s="10" t="s">
        <v>989</v>
      </c>
      <c r="C406" s="6" t="s">
        <v>2402</v>
      </c>
      <c r="D406" s="88" t="n">
        <f t="shared" si="18"/>
        <v>1.0</v>
      </c>
      <c r="E406" s="88" t="n">
        <f t="shared" si="19"/>
        <v>1.0</v>
      </c>
      <c r="F406" s="88" t="n">
        <f t="shared" si="20"/>
        <v>0.0</v>
      </c>
      <c r="G406" s="8" t="s">
        <v>496</v>
      </c>
      <c r="H406" s="8" t="s">
        <v>2682</v>
      </c>
      <c r="I406" s="14">
        <v>15</v>
      </c>
      <c r="J406" s="8" t="s">
        <v>2724</v>
      </c>
      <c r="K406" s="8" t="s">
        <v>2682</v>
      </c>
      <c r="L406" s="8" t="s">
        <v>2765</v>
      </c>
      <c r="M406" s="8" t="s">
        <v>2766</v>
      </c>
      <c r="N406" s="8" t="s">
        <v>2767</v>
      </c>
      <c r="O406" s="8" t="s">
        <v>2768</v>
      </c>
    </row>
    <row r="407" spans="1:15" x14ac:dyDescent="0.25">
      <c r="A407" s="5">
        <v>406</v>
      </c>
      <c r="B407" s="10" t="s">
        <v>990</v>
      </c>
      <c r="C407" s="6" t="s">
        <v>991</v>
      </c>
      <c r="D407" s="88" t="n">
        <f t="shared" si="18"/>
        <v>1.0</v>
      </c>
      <c r="E407" s="88" t="n">
        <f t="shared" si="19"/>
        <v>1.0</v>
      </c>
      <c r="F407" s="88" t="n">
        <f t="shared" si="20"/>
        <v>0.0</v>
      </c>
      <c r="G407" s="8" t="s">
        <v>496</v>
      </c>
      <c r="H407" s="8" t="s">
        <v>2682</v>
      </c>
      <c r="I407" s="14">
        <v>15</v>
      </c>
      <c r="J407" s="8" t="s">
        <v>2724</v>
      </c>
      <c r="K407" s="8" t="s">
        <v>2682</v>
      </c>
      <c r="L407" s="8" t="s">
        <v>2765</v>
      </c>
      <c r="M407" s="8" t="s">
        <v>2766</v>
      </c>
      <c r="N407" s="8" t="s">
        <v>2767</v>
      </c>
      <c r="O407" s="8" t="s">
        <v>2768</v>
      </c>
    </row>
    <row r="408" spans="1:15" x14ac:dyDescent="0.25">
      <c r="A408" s="5">
        <v>407</v>
      </c>
      <c r="B408" s="10" t="s">
        <v>992</v>
      </c>
      <c r="C408" s="6" t="s">
        <v>993</v>
      </c>
      <c r="D408" s="88" t="n">
        <f t="shared" si="18"/>
        <v>1.0</v>
      </c>
      <c r="E408" s="88" t="n">
        <f t="shared" si="19"/>
        <v>1.0</v>
      </c>
      <c r="F408" s="88" t="n">
        <f t="shared" si="20"/>
        <v>0.0</v>
      </c>
      <c r="G408" s="8" t="s">
        <v>496</v>
      </c>
      <c r="H408" s="8" t="s">
        <v>2682</v>
      </c>
      <c r="I408" s="14">
        <v>15</v>
      </c>
      <c r="J408" s="8" t="s">
        <v>2724</v>
      </c>
      <c r="K408" s="8" t="s">
        <v>2682</v>
      </c>
      <c r="L408" s="8" t="s">
        <v>2765</v>
      </c>
      <c r="M408" s="8" t="s">
        <v>2766</v>
      </c>
      <c r="N408" s="8" t="s">
        <v>2767</v>
      </c>
      <c r="O408" s="8" t="s">
        <v>2768</v>
      </c>
    </row>
    <row r="409" spans="1:15" x14ac:dyDescent="0.25">
      <c r="A409" s="5">
        <v>408</v>
      </c>
      <c r="B409" s="10" t="s">
        <v>994</v>
      </c>
      <c r="C409" s="6" t="s">
        <v>2403</v>
      </c>
      <c r="D409" s="88" t="n">
        <f t="shared" si="18"/>
        <v>1.0</v>
      </c>
      <c r="E409" s="88" t="n">
        <f t="shared" si="19"/>
        <v>1.0</v>
      </c>
      <c r="F409" s="88" t="n">
        <f t="shared" si="20"/>
        <v>0.0</v>
      </c>
      <c r="G409" s="8" t="s">
        <v>496</v>
      </c>
      <c r="H409" s="8" t="s">
        <v>2682</v>
      </c>
      <c r="I409" s="14">
        <v>15</v>
      </c>
      <c r="J409" s="8" t="s">
        <v>2724</v>
      </c>
      <c r="K409" s="8" t="s">
        <v>2682</v>
      </c>
      <c r="L409" s="8" t="s">
        <v>2765</v>
      </c>
      <c r="M409" s="8" t="s">
        <v>2766</v>
      </c>
      <c r="N409" s="8" t="s">
        <v>2767</v>
      </c>
      <c r="O409" s="8" t="s">
        <v>2768</v>
      </c>
    </row>
    <row r="410" spans="1:15" x14ac:dyDescent="0.25">
      <c r="A410" s="5">
        <v>409</v>
      </c>
      <c r="B410" s="10" t="s">
        <v>995</v>
      </c>
      <c r="C410" s="6" t="s">
        <v>996</v>
      </c>
      <c r="D410" s="88" t="n">
        <f t="shared" si="18"/>
        <v>1.0</v>
      </c>
      <c r="E410" s="88" t="n">
        <f t="shared" si="19"/>
        <v>1.0</v>
      </c>
      <c r="F410" s="88" t="n">
        <f t="shared" si="20"/>
        <v>0.0</v>
      </c>
      <c r="G410" s="8" t="s">
        <v>496</v>
      </c>
      <c r="H410" s="8" t="s">
        <v>2682</v>
      </c>
      <c r="I410" s="14">
        <v>15</v>
      </c>
      <c r="J410" s="8" t="s">
        <v>2724</v>
      </c>
      <c r="K410" s="8" t="s">
        <v>2682</v>
      </c>
      <c r="L410" s="8" t="s">
        <v>2765</v>
      </c>
      <c r="M410" s="8" t="s">
        <v>2766</v>
      </c>
      <c r="N410" s="8" t="s">
        <v>2767</v>
      </c>
      <c r="O410" s="8" t="s">
        <v>2768</v>
      </c>
    </row>
    <row r="411" spans="1:15" x14ac:dyDescent="0.25">
      <c r="A411" s="5">
        <v>410</v>
      </c>
      <c r="B411" s="10" t="s">
        <v>997</v>
      </c>
      <c r="C411" s="6" t="s">
        <v>998</v>
      </c>
      <c r="D411" s="88" t="n">
        <f t="shared" si="18"/>
        <v>1.0</v>
      </c>
      <c r="E411" s="88" t="n">
        <f t="shared" si="19"/>
        <v>1.0</v>
      </c>
      <c r="F411" s="88" t="n">
        <f t="shared" si="20"/>
        <v>0.0</v>
      </c>
      <c r="G411" s="8" t="s">
        <v>496</v>
      </c>
      <c r="H411" s="8" t="s">
        <v>2682</v>
      </c>
      <c r="I411" s="14">
        <v>15</v>
      </c>
      <c r="J411" s="8" t="s">
        <v>2724</v>
      </c>
      <c r="K411" s="8" t="s">
        <v>2682</v>
      </c>
      <c r="L411" s="8" t="s">
        <v>2765</v>
      </c>
      <c r="M411" s="8" t="s">
        <v>2766</v>
      </c>
      <c r="N411" s="8" t="s">
        <v>2767</v>
      </c>
      <c r="O411" s="8" t="s">
        <v>2768</v>
      </c>
    </row>
    <row r="412" spans="1:15" x14ac:dyDescent="0.25">
      <c r="A412" s="5">
        <v>411</v>
      </c>
      <c r="B412" s="10" t="s">
        <v>999</v>
      </c>
      <c r="C412" s="6" t="s">
        <v>1000</v>
      </c>
      <c r="D412" s="88" t="n">
        <f t="shared" si="18"/>
        <v>1.0</v>
      </c>
      <c r="E412" s="88" t="n">
        <f t="shared" si="19"/>
        <v>1.0</v>
      </c>
      <c r="F412" s="88" t="n">
        <f t="shared" si="20"/>
        <v>0.0</v>
      </c>
      <c r="G412" s="8" t="s">
        <v>496</v>
      </c>
      <c r="H412" s="8" t="s">
        <v>2682</v>
      </c>
      <c r="I412" s="14">
        <v>15</v>
      </c>
      <c r="J412" s="8" t="s">
        <v>2724</v>
      </c>
      <c r="K412" s="8" t="s">
        <v>2682</v>
      </c>
      <c r="L412" s="8" t="s">
        <v>2765</v>
      </c>
      <c r="M412" s="8" t="s">
        <v>2766</v>
      </c>
      <c r="N412" s="8" t="s">
        <v>2767</v>
      </c>
      <c r="O412" s="8" t="s">
        <v>2768</v>
      </c>
    </row>
    <row r="413" spans="1:15" x14ac:dyDescent="0.25">
      <c r="A413" s="5">
        <v>412</v>
      </c>
      <c r="B413" s="10" t="s">
        <v>1001</v>
      </c>
      <c r="C413" s="6" t="s">
        <v>306</v>
      </c>
      <c r="D413" s="88" t="n">
        <f t="shared" si="18"/>
        <v>1.0</v>
      </c>
      <c r="E413" s="88" t="n">
        <f t="shared" si="19"/>
        <v>1.0</v>
      </c>
      <c r="F413" s="88" t="n">
        <f t="shared" si="20"/>
        <v>0.0</v>
      </c>
      <c r="G413" s="8" t="s">
        <v>496</v>
      </c>
      <c r="H413" s="8" t="s">
        <v>2682</v>
      </c>
      <c r="I413" s="14">
        <v>15</v>
      </c>
      <c r="J413" s="8" t="s">
        <v>2724</v>
      </c>
      <c r="K413" s="8" t="s">
        <v>2682</v>
      </c>
      <c r="L413" s="8" t="s">
        <v>2765</v>
      </c>
      <c r="M413" s="8" t="s">
        <v>2766</v>
      </c>
      <c r="N413" s="8" t="s">
        <v>2767</v>
      </c>
      <c r="O413" s="8" t="s">
        <v>2768</v>
      </c>
    </row>
    <row r="414" spans="1:15" x14ac:dyDescent="0.25">
      <c r="A414" s="5">
        <v>413</v>
      </c>
      <c r="B414" s="10" t="s">
        <v>1002</v>
      </c>
      <c r="C414" s="6" t="s">
        <v>2404</v>
      </c>
      <c r="D414" s="88" t="n">
        <f t="shared" si="18"/>
        <v>1.0</v>
      </c>
      <c r="E414" s="88" t="n">
        <f t="shared" si="19"/>
        <v>1.0</v>
      </c>
      <c r="F414" s="88" t="n">
        <f t="shared" si="20"/>
        <v>0.0</v>
      </c>
      <c r="G414" s="8" t="s">
        <v>496</v>
      </c>
      <c r="H414" s="8" t="s">
        <v>2682</v>
      </c>
      <c r="I414" s="14">
        <v>15</v>
      </c>
      <c r="J414" s="8" t="s">
        <v>2724</v>
      </c>
      <c r="K414" s="8" t="s">
        <v>2682</v>
      </c>
      <c r="L414" s="8" t="s">
        <v>2765</v>
      </c>
      <c r="M414" s="8" t="s">
        <v>2766</v>
      </c>
      <c r="N414" s="8" t="s">
        <v>2767</v>
      </c>
      <c r="O414" s="8" t="s">
        <v>2768</v>
      </c>
    </row>
    <row r="415" spans="1:15" x14ac:dyDescent="0.25">
      <c r="A415" s="5">
        <v>414</v>
      </c>
      <c r="B415" s="10" t="s">
        <v>1003</v>
      </c>
      <c r="C415" s="6" t="s">
        <v>1004</v>
      </c>
      <c r="D415" s="88" t="n">
        <f t="shared" si="18"/>
        <v>1.0</v>
      </c>
      <c r="E415" s="88" t="n">
        <f t="shared" si="19"/>
        <v>1.0</v>
      </c>
      <c r="F415" s="88" t="n">
        <f t="shared" si="20"/>
        <v>0.0</v>
      </c>
      <c r="G415" s="8" t="s">
        <v>496</v>
      </c>
      <c r="H415" s="8" t="s">
        <v>2682</v>
      </c>
      <c r="I415" s="14">
        <v>15</v>
      </c>
      <c r="J415" s="8" t="s">
        <v>2724</v>
      </c>
      <c r="K415" s="8" t="s">
        <v>2682</v>
      </c>
      <c r="L415" s="8" t="s">
        <v>2765</v>
      </c>
      <c r="M415" s="8" t="s">
        <v>2766</v>
      </c>
      <c r="N415" s="8" t="s">
        <v>2767</v>
      </c>
      <c r="O415" s="8" t="s">
        <v>2768</v>
      </c>
    </row>
    <row r="416" spans="1:15" x14ac:dyDescent="0.25">
      <c r="A416" s="5">
        <v>415</v>
      </c>
      <c r="B416" s="10" t="s">
        <v>1005</v>
      </c>
      <c r="C416" s="6" t="s">
        <v>1006</v>
      </c>
      <c r="D416" s="88" t="n">
        <f t="shared" si="18"/>
        <v>1.0</v>
      </c>
      <c r="E416" s="88" t="n">
        <f t="shared" si="19"/>
        <v>1.0</v>
      </c>
      <c r="F416" s="88" t="n">
        <f t="shared" si="20"/>
        <v>0.0</v>
      </c>
      <c r="G416" s="8" t="s">
        <v>496</v>
      </c>
      <c r="H416" s="8" t="s">
        <v>2682</v>
      </c>
      <c r="I416" s="14">
        <v>15</v>
      </c>
      <c r="J416" s="8" t="s">
        <v>2724</v>
      </c>
      <c r="K416" s="8" t="s">
        <v>2682</v>
      </c>
      <c r="L416" s="8" t="s">
        <v>2765</v>
      </c>
      <c r="M416" s="8" t="s">
        <v>2766</v>
      </c>
      <c r="N416" s="8" t="s">
        <v>2767</v>
      </c>
      <c r="O416" s="8" t="s">
        <v>2768</v>
      </c>
    </row>
    <row r="417" spans="1:15" x14ac:dyDescent="0.25">
      <c r="A417" s="5">
        <v>416</v>
      </c>
      <c r="B417" s="10" t="s">
        <v>1007</v>
      </c>
      <c r="C417" s="6" t="s">
        <v>1008</v>
      </c>
      <c r="D417" s="88" t="n">
        <f t="shared" si="18"/>
        <v>1.0</v>
      </c>
      <c r="E417" s="88" t="n">
        <f t="shared" si="19"/>
        <v>1.0</v>
      </c>
      <c r="F417" s="88" t="n">
        <f t="shared" si="20"/>
        <v>0.0</v>
      </c>
      <c r="G417" s="8" t="s">
        <v>496</v>
      </c>
      <c r="H417" s="8" t="s">
        <v>2682</v>
      </c>
      <c r="I417" s="14">
        <v>15</v>
      </c>
      <c r="J417" s="8" t="s">
        <v>2724</v>
      </c>
      <c r="K417" s="8" t="s">
        <v>2682</v>
      </c>
      <c r="L417" s="8" t="s">
        <v>2765</v>
      </c>
      <c r="M417" s="8" t="s">
        <v>2766</v>
      </c>
      <c r="N417" s="8" t="s">
        <v>2767</v>
      </c>
      <c r="O417" s="8" t="s">
        <v>2768</v>
      </c>
    </row>
    <row r="418" spans="1:15" x14ac:dyDescent="0.25">
      <c r="A418" s="5">
        <v>417</v>
      </c>
      <c r="B418" s="10" t="s">
        <v>1009</v>
      </c>
      <c r="C418" s="6" t="s">
        <v>1010</v>
      </c>
      <c r="D418" s="88" t="n">
        <f t="shared" si="18"/>
        <v>1.0</v>
      </c>
      <c r="E418" s="88" t="n">
        <f t="shared" si="19"/>
        <v>1.0</v>
      </c>
      <c r="F418" s="88" t="n">
        <f t="shared" si="20"/>
        <v>0.0</v>
      </c>
      <c r="G418" s="8" t="s">
        <v>496</v>
      </c>
      <c r="H418" s="8" t="s">
        <v>2682</v>
      </c>
      <c r="I418" s="14">
        <v>15</v>
      </c>
      <c r="J418" s="8" t="s">
        <v>2724</v>
      </c>
      <c r="K418" s="8" t="s">
        <v>2682</v>
      </c>
      <c r="L418" s="8" t="s">
        <v>2765</v>
      </c>
      <c r="M418" s="8" t="s">
        <v>2766</v>
      </c>
      <c r="N418" s="8" t="s">
        <v>2767</v>
      </c>
      <c r="O418" s="8" t="s">
        <v>2768</v>
      </c>
    </row>
    <row r="419" spans="1:15" x14ac:dyDescent="0.25">
      <c r="A419" s="5">
        <v>418</v>
      </c>
      <c r="B419" s="10" t="s">
        <v>1011</v>
      </c>
      <c r="C419" s="6" t="s">
        <v>1012</v>
      </c>
      <c r="D419" s="88" t="n">
        <f t="shared" si="18"/>
        <v>1.0</v>
      </c>
      <c r="E419" s="88" t="n">
        <f t="shared" si="19"/>
        <v>1.0</v>
      </c>
      <c r="F419" s="88" t="n">
        <f t="shared" si="20"/>
        <v>0.0</v>
      </c>
      <c r="G419" s="8" t="s">
        <v>496</v>
      </c>
      <c r="H419" s="8" t="s">
        <v>2682</v>
      </c>
      <c r="I419" s="14">
        <v>15</v>
      </c>
      <c r="J419" s="8" t="s">
        <v>2724</v>
      </c>
      <c r="K419" s="8" t="s">
        <v>2682</v>
      </c>
      <c r="L419" s="8" t="s">
        <v>2765</v>
      </c>
      <c r="M419" s="8" t="s">
        <v>2766</v>
      </c>
      <c r="N419" s="8" t="s">
        <v>2767</v>
      </c>
      <c r="O419" s="8" t="s">
        <v>2768</v>
      </c>
    </row>
    <row r="420" spans="1:15" x14ac:dyDescent="0.25">
      <c r="A420" s="5">
        <v>419</v>
      </c>
      <c r="B420" s="10" t="s">
        <v>1013</v>
      </c>
      <c r="C420" s="6" t="s">
        <v>1014</v>
      </c>
      <c r="D420" s="88" t="n">
        <f t="shared" si="18"/>
        <v>1.0</v>
      </c>
      <c r="E420" s="88" t="n">
        <f t="shared" si="19"/>
        <v>1.0</v>
      </c>
      <c r="F420" s="88" t="n">
        <f t="shared" si="20"/>
        <v>0.0</v>
      </c>
      <c r="G420" s="8" t="s">
        <v>496</v>
      </c>
      <c r="H420" s="8" t="s">
        <v>2682</v>
      </c>
      <c r="I420" s="14">
        <v>15</v>
      </c>
      <c r="J420" s="8" t="s">
        <v>2724</v>
      </c>
      <c r="K420" s="8" t="s">
        <v>2682</v>
      </c>
      <c r="L420" s="8" t="s">
        <v>2765</v>
      </c>
      <c r="M420" s="8" t="s">
        <v>2766</v>
      </c>
      <c r="N420" s="8" t="s">
        <v>2767</v>
      </c>
      <c r="O420" s="8" t="s">
        <v>2768</v>
      </c>
    </row>
    <row r="421" spans="1:15" x14ac:dyDescent="0.25">
      <c r="A421" s="5">
        <v>420</v>
      </c>
      <c r="B421" s="10" t="s">
        <v>1015</v>
      </c>
      <c r="C421" s="6" t="s">
        <v>1016</v>
      </c>
      <c r="D421" s="88" t="n">
        <f t="shared" si="18"/>
        <v>1.0</v>
      </c>
      <c r="E421" s="88" t="n">
        <f t="shared" si="19"/>
        <v>1.0</v>
      </c>
      <c r="F421" s="88" t="n">
        <f t="shared" si="20"/>
        <v>0.0</v>
      </c>
      <c r="G421" s="8" t="s">
        <v>496</v>
      </c>
      <c r="H421" s="8" t="s">
        <v>2682</v>
      </c>
      <c r="I421" s="14">
        <v>15</v>
      </c>
      <c r="J421" s="8" t="s">
        <v>2724</v>
      </c>
      <c r="K421" s="8" t="s">
        <v>2682</v>
      </c>
      <c r="L421" s="8" t="s">
        <v>2765</v>
      </c>
      <c r="M421" s="8" t="s">
        <v>2766</v>
      </c>
      <c r="N421" s="8" t="s">
        <v>2767</v>
      </c>
      <c r="O421" s="8" t="s">
        <v>2768</v>
      </c>
    </row>
    <row r="422" spans="1:15" x14ac:dyDescent="0.25">
      <c r="A422" s="5">
        <v>421</v>
      </c>
      <c r="B422" s="10" t="s">
        <v>1017</v>
      </c>
      <c r="C422" s="6" t="s">
        <v>2405</v>
      </c>
      <c r="D422" s="88" t="n">
        <f t="shared" si="18"/>
        <v>1.0</v>
      </c>
      <c r="E422" s="88" t="n">
        <f t="shared" si="19"/>
        <v>1.0</v>
      </c>
      <c r="F422" s="88" t="n">
        <f t="shared" si="20"/>
        <v>0.0</v>
      </c>
      <c r="G422" s="8" t="s">
        <v>496</v>
      </c>
      <c r="H422" s="8" t="s">
        <v>2682</v>
      </c>
      <c r="I422" s="14">
        <v>10</v>
      </c>
      <c r="J422" s="8" t="s">
        <v>2724</v>
      </c>
      <c r="K422" s="8" t="s">
        <v>2682</v>
      </c>
      <c r="L422" s="8" t="s">
        <v>2765</v>
      </c>
      <c r="M422" s="8" t="s">
        <v>2766</v>
      </c>
      <c r="N422" s="8" t="s">
        <v>2767</v>
      </c>
      <c r="O422" s="8" t="s">
        <v>2768</v>
      </c>
    </row>
    <row r="423" spans="1:15" x14ac:dyDescent="0.25">
      <c r="A423" s="5">
        <v>422</v>
      </c>
      <c r="B423" s="10" t="s">
        <v>1018</v>
      </c>
      <c r="C423" s="6" t="s">
        <v>913</v>
      </c>
      <c r="D423" s="88" t="n">
        <f t="shared" si="18"/>
        <v>2.0</v>
      </c>
      <c r="E423" s="88" t="n">
        <f t="shared" si="19"/>
        <v>1.0</v>
      </c>
      <c r="F423" s="88" t="n">
        <f t="shared" si="20"/>
        <v>1.0</v>
      </c>
      <c r="G423" s="8" t="s">
        <v>496</v>
      </c>
      <c r="H423" s="8" t="s">
        <v>2682</v>
      </c>
      <c r="I423" s="14">
        <v>10</v>
      </c>
      <c r="J423" s="8" t="s">
        <v>2724</v>
      </c>
      <c r="K423" s="8" t="s">
        <v>2682</v>
      </c>
      <c r="L423" s="8" t="s">
        <v>2765</v>
      </c>
      <c r="M423" s="8" t="s">
        <v>2766</v>
      </c>
      <c r="N423" s="8" t="s">
        <v>2767</v>
      </c>
      <c r="O423" s="8" t="s">
        <v>2768</v>
      </c>
    </row>
    <row r="424" spans="1:15" x14ac:dyDescent="0.25">
      <c r="A424" s="5">
        <v>423</v>
      </c>
      <c r="B424" s="10" t="s">
        <v>1019</v>
      </c>
      <c r="C424" s="6" t="s">
        <v>1020</v>
      </c>
      <c r="D424" s="88" t="n">
        <f t="shared" si="18"/>
        <v>1.0</v>
      </c>
      <c r="E424" s="88" t="n">
        <f t="shared" si="19"/>
        <v>1.0</v>
      </c>
      <c r="F424" s="88" t="n">
        <f t="shared" si="20"/>
        <v>0.0</v>
      </c>
      <c r="G424" s="8" t="s">
        <v>496</v>
      </c>
      <c r="H424" s="8" t="s">
        <v>2682</v>
      </c>
      <c r="I424" s="14">
        <v>10</v>
      </c>
      <c r="J424" s="8" t="s">
        <v>2724</v>
      </c>
      <c r="K424" s="8" t="s">
        <v>2682</v>
      </c>
      <c r="L424" s="8" t="s">
        <v>2776</v>
      </c>
      <c r="M424" s="8" t="s">
        <v>2777</v>
      </c>
      <c r="N424" s="8" t="s">
        <v>2778</v>
      </c>
      <c r="O424" s="8" t="s">
        <v>2775</v>
      </c>
    </row>
    <row r="425" spans="1:15" x14ac:dyDescent="0.25">
      <c r="A425" s="5">
        <v>424</v>
      </c>
      <c r="B425" s="10" t="s">
        <v>1021</v>
      </c>
      <c r="C425" s="6" t="s">
        <v>1022</v>
      </c>
      <c r="D425" s="88" t="n">
        <f t="shared" si="18"/>
        <v>1.0</v>
      </c>
      <c r="E425" s="88" t="n">
        <f t="shared" si="19"/>
        <v>1.0</v>
      </c>
      <c r="F425" s="88" t="n">
        <f t="shared" si="20"/>
        <v>0.0</v>
      </c>
      <c r="G425" s="8" t="s">
        <v>496</v>
      </c>
      <c r="H425" s="8" t="s">
        <v>2682</v>
      </c>
      <c r="I425" s="14">
        <v>10</v>
      </c>
      <c r="J425" s="8" t="s">
        <v>2724</v>
      </c>
      <c r="K425" s="8" t="s">
        <v>2682</v>
      </c>
      <c r="L425" s="8" t="s">
        <v>2776</v>
      </c>
      <c r="M425" s="8" t="s">
        <v>2777</v>
      </c>
      <c r="N425" s="8" t="s">
        <v>2778</v>
      </c>
      <c r="O425" s="8" t="s">
        <v>2775</v>
      </c>
    </row>
    <row r="426" spans="1:15" x14ac:dyDescent="0.25">
      <c r="A426" s="5">
        <v>425</v>
      </c>
      <c r="B426" s="10" t="s">
        <v>1023</v>
      </c>
      <c r="C426" s="6" t="s">
        <v>2406</v>
      </c>
      <c r="D426" s="88" t="n">
        <f t="shared" si="18"/>
        <v>1.0</v>
      </c>
      <c r="E426" s="88" t="n">
        <f t="shared" si="19"/>
        <v>1.0</v>
      </c>
      <c r="F426" s="88" t="n">
        <f t="shared" si="20"/>
        <v>0.0</v>
      </c>
      <c r="G426" s="8" t="s">
        <v>496</v>
      </c>
      <c r="H426" s="8" t="s">
        <v>2682</v>
      </c>
      <c r="I426" s="14">
        <v>10</v>
      </c>
      <c r="J426" s="8" t="s">
        <v>2724</v>
      </c>
      <c r="K426" s="8" t="s">
        <v>2682</v>
      </c>
      <c r="L426" s="8" t="s">
        <v>2776</v>
      </c>
      <c r="M426" s="8" t="s">
        <v>2777</v>
      </c>
      <c r="N426" s="8" t="s">
        <v>2778</v>
      </c>
      <c r="O426" s="8" t="s">
        <v>2775</v>
      </c>
    </row>
    <row r="427" spans="1:15" x14ac:dyDescent="0.25">
      <c r="A427" s="5">
        <v>426</v>
      </c>
      <c r="B427" s="10">
        <v>29320</v>
      </c>
      <c r="C427" s="6" t="s">
        <v>2407</v>
      </c>
      <c r="D427" s="88" t="n">
        <f t="shared" si="18"/>
        <v>1.0</v>
      </c>
      <c r="E427" s="88" t="n">
        <f t="shared" si="19"/>
        <v>1.0</v>
      </c>
      <c r="F427" s="88" t="n">
        <f t="shared" si="20"/>
        <v>0.0</v>
      </c>
      <c r="G427" s="8" t="s">
        <v>496</v>
      </c>
      <c r="H427" s="8" t="s">
        <v>2682</v>
      </c>
      <c r="I427" s="14">
        <v>10</v>
      </c>
      <c r="J427" s="8" t="s">
        <v>2724</v>
      </c>
      <c r="K427" s="8" t="s">
        <v>2682</v>
      </c>
      <c r="L427" s="8" t="s">
        <v>2776</v>
      </c>
      <c r="M427" s="8" t="s">
        <v>2777</v>
      </c>
      <c r="N427" s="8">
        <v>28</v>
      </c>
      <c r="O427" s="8" t="s">
        <v>2775</v>
      </c>
    </row>
    <row r="428" spans="1:15" x14ac:dyDescent="0.25">
      <c r="A428" s="5">
        <v>427</v>
      </c>
      <c r="B428" s="10" t="s">
        <v>1024</v>
      </c>
      <c r="C428" s="6" t="s">
        <v>2408</v>
      </c>
      <c r="D428" s="88" t="n">
        <f t="shared" si="18"/>
        <v>1.0</v>
      </c>
      <c r="E428" s="88" t="n">
        <f t="shared" si="19"/>
        <v>1.0</v>
      </c>
      <c r="F428" s="88" t="n">
        <f t="shared" si="20"/>
        <v>0.0</v>
      </c>
      <c r="G428" s="8" t="s">
        <v>496</v>
      </c>
      <c r="H428" s="8" t="s">
        <v>2682</v>
      </c>
      <c r="I428" s="14">
        <v>13</v>
      </c>
      <c r="J428" s="8" t="s">
        <v>2724</v>
      </c>
      <c r="K428" s="8" t="s">
        <v>2682</v>
      </c>
      <c r="L428" s="8" t="s">
        <v>2776</v>
      </c>
      <c r="M428" s="8" t="s">
        <v>2777</v>
      </c>
      <c r="N428" s="8" t="s">
        <v>2779</v>
      </c>
      <c r="O428" s="8" t="s">
        <v>2780</v>
      </c>
    </row>
    <row r="429" spans="1:15" x14ac:dyDescent="0.25">
      <c r="A429" s="5">
        <v>428</v>
      </c>
      <c r="B429" s="10" t="s">
        <v>1026</v>
      </c>
      <c r="C429" s="6" t="s">
        <v>1025</v>
      </c>
      <c r="D429" s="88" t="n">
        <f t="shared" si="18"/>
        <v>1.0</v>
      </c>
      <c r="E429" s="88" t="n">
        <f t="shared" si="19"/>
        <v>1.0</v>
      </c>
      <c r="F429" s="88" t="n">
        <f t="shared" si="20"/>
        <v>0.0</v>
      </c>
      <c r="G429" s="8" t="s">
        <v>496</v>
      </c>
      <c r="H429" s="8" t="s">
        <v>2682</v>
      </c>
      <c r="I429" s="14">
        <v>13</v>
      </c>
      <c r="J429" s="8" t="s">
        <v>2724</v>
      </c>
      <c r="K429" s="8" t="s">
        <v>2682</v>
      </c>
      <c r="L429" s="8" t="s">
        <v>2776</v>
      </c>
      <c r="M429" s="8" t="s">
        <v>2777</v>
      </c>
      <c r="N429" s="8" t="s">
        <v>2779</v>
      </c>
      <c r="O429" s="8" t="s">
        <v>2780</v>
      </c>
    </row>
    <row r="430" spans="1:15" x14ac:dyDescent="0.25">
      <c r="A430" s="5">
        <v>429</v>
      </c>
      <c r="B430" s="10" t="s">
        <v>1027</v>
      </c>
      <c r="C430" s="6" t="s">
        <v>2409</v>
      </c>
      <c r="D430" s="88" t="n">
        <f t="shared" si="18"/>
        <v>1.0</v>
      </c>
      <c r="E430" s="88" t="n">
        <f t="shared" si="19"/>
        <v>1.0</v>
      </c>
      <c r="F430" s="88" t="n">
        <f t="shared" si="20"/>
        <v>0.0</v>
      </c>
      <c r="G430" s="8" t="s">
        <v>496</v>
      </c>
      <c r="H430" s="8" t="s">
        <v>2682</v>
      </c>
      <c r="I430" s="14">
        <v>13</v>
      </c>
      <c r="J430" s="8" t="s">
        <v>2724</v>
      </c>
      <c r="K430" s="8" t="s">
        <v>2682</v>
      </c>
      <c r="L430" s="8" t="s">
        <v>2776</v>
      </c>
      <c r="M430" s="8" t="s">
        <v>2777</v>
      </c>
      <c r="N430" s="8" t="s">
        <v>2779</v>
      </c>
      <c r="O430" s="8" t="s">
        <v>2780</v>
      </c>
    </row>
    <row r="431" spans="1:15" x14ac:dyDescent="0.25">
      <c r="A431" s="5">
        <v>430</v>
      </c>
      <c r="B431" s="10" t="s">
        <v>1028</v>
      </c>
      <c r="C431" s="6" t="s">
        <v>2410</v>
      </c>
      <c r="D431" s="88" t="n">
        <f t="shared" si="18"/>
        <v>1.0</v>
      </c>
      <c r="E431" s="88" t="n">
        <f t="shared" si="19"/>
        <v>1.0</v>
      </c>
      <c r="F431" s="88" t="n">
        <f t="shared" si="20"/>
        <v>0.0</v>
      </c>
      <c r="G431" s="8" t="s">
        <v>496</v>
      </c>
      <c r="H431" s="8" t="s">
        <v>2682</v>
      </c>
      <c r="I431" s="14">
        <v>13</v>
      </c>
      <c r="J431" s="8" t="s">
        <v>2724</v>
      </c>
      <c r="K431" s="8" t="s">
        <v>2682</v>
      </c>
      <c r="L431" s="8" t="s">
        <v>2776</v>
      </c>
      <c r="M431" s="8" t="s">
        <v>2777</v>
      </c>
      <c r="N431" s="8" t="s">
        <v>2779</v>
      </c>
      <c r="O431" s="8" t="s">
        <v>2780</v>
      </c>
    </row>
    <row r="432" spans="1:15" x14ac:dyDescent="0.25">
      <c r="A432" s="5">
        <v>431</v>
      </c>
      <c r="B432" s="10" t="s">
        <v>1029</v>
      </c>
      <c r="C432" s="6" t="s">
        <v>1030</v>
      </c>
      <c r="D432" s="88" t="n">
        <f t="shared" si="18"/>
        <v>1.0</v>
      </c>
      <c r="E432" s="88" t="n">
        <f t="shared" si="19"/>
        <v>1.0</v>
      </c>
      <c r="F432" s="88" t="n">
        <f t="shared" si="20"/>
        <v>0.0</v>
      </c>
      <c r="G432" s="8" t="s">
        <v>496</v>
      </c>
      <c r="H432" s="8" t="s">
        <v>2682</v>
      </c>
      <c r="I432" s="14">
        <v>13</v>
      </c>
      <c r="J432" s="8" t="s">
        <v>2724</v>
      </c>
      <c r="K432" s="8" t="s">
        <v>2682</v>
      </c>
      <c r="L432" s="8" t="s">
        <v>2776</v>
      </c>
      <c r="M432" s="8" t="s">
        <v>2777</v>
      </c>
      <c r="N432" s="8" t="s">
        <v>2779</v>
      </c>
      <c r="O432" s="8" t="s">
        <v>2780</v>
      </c>
    </row>
    <row r="433" spans="1:15" x14ac:dyDescent="0.25">
      <c r="A433" s="5">
        <v>432</v>
      </c>
      <c r="B433" s="10" t="s">
        <v>1031</v>
      </c>
      <c r="C433" s="6" t="s">
        <v>2411</v>
      </c>
      <c r="D433" s="88" t="n">
        <f t="shared" si="18"/>
        <v>1.0</v>
      </c>
      <c r="E433" s="88" t="n">
        <f t="shared" si="19"/>
        <v>1.0</v>
      </c>
      <c r="F433" s="88" t="n">
        <f t="shared" si="20"/>
        <v>0.0</v>
      </c>
      <c r="G433" s="8" t="s">
        <v>496</v>
      </c>
      <c r="H433" s="8" t="s">
        <v>2682</v>
      </c>
      <c r="I433" s="14">
        <v>13</v>
      </c>
      <c r="J433" s="8" t="s">
        <v>2724</v>
      </c>
      <c r="K433" s="8" t="s">
        <v>2682</v>
      </c>
      <c r="L433" s="8" t="s">
        <v>2776</v>
      </c>
      <c r="M433" s="8" t="s">
        <v>2777</v>
      </c>
      <c r="N433" s="8" t="s">
        <v>2779</v>
      </c>
      <c r="O433" s="8" t="s">
        <v>2780</v>
      </c>
    </row>
    <row r="434" spans="1:15" x14ac:dyDescent="0.25">
      <c r="A434" s="5">
        <v>433</v>
      </c>
      <c r="B434" s="10" t="s">
        <v>1033</v>
      </c>
      <c r="C434" s="6" t="s">
        <v>1032</v>
      </c>
      <c r="D434" s="88" t="n">
        <f t="shared" si="18"/>
        <v>1.0</v>
      </c>
      <c r="E434" s="88" t="n">
        <f t="shared" si="19"/>
        <v>1.0</v>
      </c>
      <c r="F434" s="88" t="n">
        <f t="shared" si="20"/>
        <v>0.0</v>
      </c>
      <c r="G434" s="8" t="s">
        <v>496</v>
      </c>
      <c r="H434" s="8" t="s">
        <v>2682</v>
      </c>
      <c r="I434" s="14">
        <v>13</v>
      </c>
      <c r="J434" s="8" t="s">
        <v>2724</v>
      </c>
      <c r="K434" s="8" t="s">
        <v>2682</v>
      </c>
      <c r="L434" s="8" t="s">
        <v>2776</v>
      </c>
      <c r="M434" s="8" t="s">
        <v>2777</v>
      </c>
      <c r="N434" s="8" t="s">
        <v>2779</v>
      </c>
      <c r="O434" s="8" t="s">
        <v>2780</v>
      </c>
    </row>
    <row r="435" spans="1:15" x14ac:dyDescent="0.25">
      <c r="A435" s="5">
        <v>434</v>
      </c>
      <c r="B435" s="10" t="s">
        <v>1034</v>
      </c>
      <c r="C435" s="6" t="s">
        <v>1035</v>
      </c>
      <c r="D435" s="88" t="n">
        <f t="shared" si="18"/>
        <v>1.0</v>
      </c>
      <c r="E435" s="88" t="n">
        <f t="shared" si="19"/>
        <v>1.0</v>
      </c>
      <c r="F435" s="88" t="n">
        <f t="shared" si="20"/>
        <v>0.0</v>
      </c>
      <c r="G435" s="8" t="s">
        <v>496</v>
      </c>
      <c r="H435" s="8" t="s">
        <v>2682</v>
      </c>
      <c r="I435" s="14">
        <v>13</v>
      </c>
      <c r="J435" s="8" t="s">
        <v>2724</v>
      </c>
      <c r="K435" s="8" t="s">
        <v>2682</v>
      </c>
      <c r="L435" s="8" t="s">
        <v>2776</v>
      </c>
      <c r="M435" s="8" t="s">
        <v>2777</v>
      </c>
      <c r="N435" s="8" t="s">
        <v>2779</v>
      </c>
      <c r="O435" s="8" t="s">
        <v>2780</v>
      </c>
    </row>
    <row r="436" spans="1:15" x14ac:dyDescent="0.25">
      <c r="A436" s="5">
        <v>435</v>
      </c>
      <c r="B436" s="10" t="s">
        <v>1036</v>
      </c>
      <c r="C436" s="6" t="s">
        <v>1037</v>
      </c>
      <c r="D436" s="88" t="n">
        <f t="shared" si="18"/>
        <v>1.0</v>
      </c>
      <c r="E436" s="88" t="n">
        <f t="shared" si="19"/>
        <v>1.0</v>
      </c>
      <c r="F436" s="88" t="n">
        <f t="shared" si="20"/>
        <v>0.0</v>
      </c>
      <c r="G436" s="8" t="s">
        <v>496</v>
      </c>
      <c r="H436" s="8" t="s">
        <v>2682</v>
      </c>
      <c r="I436" s="14">
        <v>13</v>
      </c>
      <c r="J436" s="8" t="s">
        <v>2724</v>
      </c>
      <c r="K436" s="8" t="s">
        <v>2682</v>
      </c>
      <c r="L436" s="8" t="s">
        <v>2776</v>
      </c>
      <c r="M436" s="8" t="s">
        <v>2777</v>
      </c>
      <c r="N436" s="8" t="s">
        <v>2779</v>
      </c>
      <c r="O436" s="8" t="s">
        <v>2780</v>
      </c>
    </row>
    <row r="437" spans="1:15" x14ac:dyDescent="0.25">
      <c r="A437" s="5">
        <v>436</v>
      </c>
      <c r="B437" s="10" t="s">
        <v>1038</v>
      </c>
      <c r="C437" s="6" t="s">
        <v>1039</v>
      </c>
      <c r="D437" s="88" t="n">
        <f t="shared" si="18"/>
        <v>1.0</v>
      </c>
      <c r="E437" s="88" t="n">
        <f t="shared" si="19"/>
        <v>1.0</v>
      </c>
      <c r="F437" s="88" t="n">
        <f t="shared" si="20"/>
        <v>0.0</v>
      </c>
      <c r="G437" s="8" t="s">
        <v>496</v>
      </c>
      <c r="H437" s="8" t="s">
        <v>2682</v>
      </c>
      <c r="I437" s="14">
        <v>13</v>
      </c>
      <c r="J437" s="8" t="s">
        <v>2724</v>
      </c>
      <c r="K437" s="8" t="s">
        <v>2682</v>
      </c>
      <c r="L437" s="8" t="s">
        <v>2776</v>
      </c>
      <c r="M437" s="8" t="s">
        <v>2777</v>
      </c>
      <c r="N437" s="8" t="s">
        <v>2779</v>
      </c>
      <c r="O437" s="8" t="s">
        <v>2780</v>
      </c>
    </row>
    <row r="438" spans="1:15" x14ac:dyDescent="0.25">
      <c r="A438" s="5">
        <v>437</v>
      </c>
      <c r="B438" s="10" t="s">
        <v>1040</v>
      </c>
      <c r="C438" s="6" t="s">
        <v>290</v>
      </c>
      <c r="D438" s="88" t="n">
        <f t="shared" si="18"/>
        <v>1.0</v>
      </c>
      <c r="E438" s="88" t="n">
        <f t="shared" si="19"/>
        <v>1.0</v>
      </c>
      <c r="F438" s="88" t="n">
        <f t="shared" si="20"/>
        <v>0.0</v>
      </c>
      <c r="G438" s="8" t="s">
        <v>496</v>
      </c>
      <c r="H438" s="8" t="s">
        <v>2682</v>
      </c>
      <c r="I438" s="14">
        <v>13</v>
      </c>
      <c r="J438" s="8" t="s">
        <v>2724</v>
      </c>
      <c r="K438" s="8" t="s">
        <v>2682</v>
      </c>
      <c r="L438" s="8" t="s">
        <v>2776</v>
      </c>
      <c r="M438" s="8" t="s">
        <v>2777</v>
      </c>
      <c r="N438" s="8" t="s">
        <v>2779</v>
      </c>
      <c r="O438" s="8" t="s">
        <v>2780</v>
      </c>
    </row>
    <row r="439" spans="1:15" x14ac:dyDescent="0.25">
      <c r="A439" s="5">
        <v>438</v>
      </c>
      <c r="B439" s="10" t="s">
        <v>1041</v>
      </c>
      <c r="C439" s="6" t="s">
        <v>192</v>
      </c>
      <c r="D439" s="88" t="n">
        <f t="shared" si="18"/>
        <v>1.0</v>
      </c>
      <c r="E439" s="88" t="n">
        <f t="shared" si="19"/>
        <v>1.0</v>
      </c>
      <c r="F439" s="88" t="n">
        <f t="shared" si="20"/>
        <v>0.0</v>
      </c>
      <c r="G439" s="8" t="s">
        <v>496</v>
      </c>
      <c r="H439" s="8" t="s">
        <v>2682</v>
      </c>
      <c r="I439" s="14">
        <v>11</v>
      </c>
      <c r="J439" s="8" t="s">
        <v>2724</v>
      </c>
      <c r="K439" s="8" t="s">
        <v>2682</v>
      </c>
      <c r="L439" s="8" t="s">
        <v>2781</v>
      </c>
      <c r="M439" s="8" t="s">
        <v>2782</v>
      </c>
      <c r="N439" s="8" t="s">
        <v>2783</v>
      </c>
      <c r="O439" s="8" t="s">
        <v>2784</v>
      </c>
    </row>
    <row r="440" spans="1:15" x14ac:dyDescent="0.25">
      <c r="A440" s="5">
        <v>439</v>
      </c>
      <c r="B440" s="10" t="s">
        <v>1042</v>
      </c>
      <c r="C440" s="6" t="s">
        <v>2412</v>
      </c>
      <c r="D440" s="88" t="n">
        <f t="shared" si="18"/>
        <v>1.0</v>
      </c>
      <c r="E440" s="88" t="n">
        <f t="shared" si="19"/>
        <v>1.0</v>
      </c>
      <c r="F440" s="88" t="n">
        <f t="shared" si="20"/>
        <v>0.0</v>
      </c>
      <c r="G440" s="8" t="s">
        <v>496</v>
      </c>
      <c r="H440" s="8" t="s">
        <v>2682</v>
      </c>
      <c r="I440" s="14">
        <v>11</v>
      </c>
      <c r="J440" s="8" t="s">
        <v>2724</v>
      </c>
      <c r="K440" s="8" t="s">
        <v>2682</v>
      </c>
      <c r="L440" s="8" t="s">
        <v>2781</v>
      </c>
      <c r="M440" s="8" t="s">
        <v>2782</v>
      </c>
      <c r="N440" s="8" t="s">
        <v>2783</v>
      </c>
      <c r="O440" s="8" t="s">
        <v>2784</v>
      </c>
    </row>
    <row r="441" spans="1:15" x14ac:dyDescent="0.25">
      <c r="A441" s="5">
        <v>440</v>
      </c>
      <c r="B441" s="10" t="s">
        <v>1043</v>
      </c>
      <c r="C441" s="6" t="s">
        <v>190</v>
      </c>
      <c r="D441" s="88" t="n">
        <f t="shared" si="18"/>
        <v>1.0</v>
      </c>
      <c r="E441" s="88" t="n">
        <f t="shared" si="19"/>
        <v>1.0</v>
      </c>
      <c r="F441" s="88" t="n">
        <f t="shared" si="20"/>
        <v>0.0</v>
      </c>
      <c r="G441" s="8" t="s">
        <v>496</v>
      </c>
      <c r="H441" s="8" t="s">
        <v>2682</v>
      </c>
      <c r="I441" s="14">
        <v>11</v>
      </c>
      <c r="J441" s="8" t="s">
        <v>2724</v>
      </c>
      <c r="K441" s="8" t="s">
        <v>2682</v>
      </c>
      <c r="L441" s="8" t="s">
        <v>2781</v>
      </c>
      <c r="M441" s="8" t="s">
        <v>2782</v>
      </c>
      <c r="N441" s="8" t="s">
        <v>2783</v>
      </c>
      <c r="O441" s="8" t="s">
        <v>2784</v>
      </c>
    </row>
    <row r="442" spans="1:15" x14ac:dyDescent="0.25">
      <c r="A442" s="5">
        <v>441</v>
      </c>
      <c r="B442" s="10" t="s">
        <v>1045</v>
      </c>
      <c r="C442" s="6" t="s">
        <v>1044</v>
      </c>
      <c r="D442" s="88" t="n">
        <f t="shared" si="18"/>
        <v>1.0</v>
      </c>
      <c r="E442" s="88" t="n">
        <f t="shared" si="19"/>
        <v>1.0</v>
      </c>
      <c r="F442" s="88" t="n">
        <f t="shared" si="20"/>
        <v>0.0</v>
      </c>
      <c r="G442" s="8" t="s">
        <v>496</v>
      </c>
      <c r="H442" s="8" t="s">
        <v>2682</v>
      </c>
      <c r="I442" s="14">
        <v>11</v>
      </c>
      <c r="J442" s="8" t="s">
        <v>2724</v>
      </c>
      <c r="K442" s="8" t="s">
        <v>2682</v>
      </c>
      <c r="L442" s="8" t="s">
        <v>2781</v>
      </c>
      <c r="M442" s="8" t="s">
        <v>2782</v>
      </c>
      <c r="N442" s="8" t="s">
        <v>2783</v>
      </c>
      <c r="O442" s="8" t="s">
        <v>2784</v>
      </c>
    </row>
    <row r="443" spans="1:15" x14ac:dyDescent="0.25">
      <c r="A443" s="5">
        <v>442</v>
      </c>
      <c r="B443" s="10" t="s">
        <v>1046</v>
      </c>
      <c r="C443" s="6" t="s">
        <v>189</v>
      </c>
      <c r="D443" s="88" t="n">
        <f t="shared" si="18"/>
        <v>1.0</v>
      </c>
      <c r="E443" s="88" t="n">
        <f t="shared" si="19"/>
        <v>1.0</v>
      </c>
      <c r="F443" s="88" t="n">
        <f t="shared" si="20"/>
        <v>0.0</v>
      </c>
      <c r="G443" s="8" t="s">
        <v>496</v>
      </c>
      <c r="H443" s="8" t="s">
        <v>2682</v>
      </c>
      <c r="I443" s="14">
        <v>11</v>
      </c>
      <c r="J443" s="8" t="s">
        <v>2724</v>
      </c>
      <c r="K443" s="8" t="s">
        <v>2682</v>
      </c>
      <c r="L443" s="8" t="s">
        <v>2781</v>
      </c>
      <c r="M443" s="8" t="s">
        <v>2782</v>
      </c>
      <c r="N443" s="8" t="s">
        <v>2783</v>
      </c>
      <c r="O443" s="8" t="s">
        <v>2784</v>
      </c>
    </row>
    <row r="444" spans="1:15" x14ac:dyDescent="0.25">
      <c r="A444" s="5">
        <v>443</v>
      </c>
      <c r="B444" s="10" t="s">
        <v>1048</v>
      </c>
      <c r="C444" s="6" t="s">
        <v>1047</v>
      </c>
      <c r="D444" s="88" t="n">
        <f t="shared" si="18"/>
        <v>1.0</v>
      </c>
      <c r="E444" s="88" t="n">
        <f t="shared" si="19"/>
        <v>1.0</v>
      </c>
      <c r="F444" s="88" t="n">
        <f t="shared" si="20"/>
        <v>0.0</v>
      </c>
      <c r="G444" s="8" t="s">
        <v>496</v>
      </c>
      <c r="H444" s="8" t="s">
        <v>2682</v>
      </c>
      <c r="I444" s="14">
        <v>5</v>
      </c>
      <c r="J444" s="8" t="s">
        <v>2724</v>
      </c>
      <c r="K444" s="8" t="s">
        <v>2682</v>
      </c>
      <c r="L444" s="8" t="s">
        <v>2761</v>
      </c>
      <c r="M444" s="8" t="s">
        <v>2762</v>
      </c>
      <c r="N444" s="8" t="s">
        <v>2763</v>
      </c>
      <c r="O444" s="8" t="s">
        <v>2764</v>
      </c>
    </row>
    <row r="445" spans="1:15" x14ac:dyDescent="0.25">
      <c r="A445" s="5">
        <v>444</v>
      </c>
      <c r="B445" s="10" t="s">
        <v>1049</v>
      </c>
      <c r="C445" s="6" t="s">
        <v>2413</v>
      </c>
      <c r="D445" s="88" t="n">
        <f t="shared" si="18"/>
        <v>1.0</v>
      </c>
      <c r="E445" s="88" t="n">
        <f t="shared" si="19"/>
        <v>1.0</v>
      </c>
      <c r="F445" s="88" t="n">
        <f t="shared" si="20"/>
        <v>0.0</v>
      </c>
      <c r="G445" s="8" t="s">
        <v>496</v>
      </c>
      <c r="H445" s="8" t="s">
        <v>2682</v>
      </c>
      <c r="I445" s="14">
        <v>5</v>
      </c>
      <c r="J445" s="8" t="s">
        <v>2724</v>
      </c>
      <c r="K445" s="8" t="s">
        <v>2682</v>
      </c>
      <c r="L445" s="8" t="s">
        <v>2761</v>
      </c>
      <c r="M445" s="8" t="s">
        <v>2762</v>
      </c>
      <c r="N445" s="8" t="s">
        <v>2763</v>
      </c>
      <c r="O445" s="8" t="s">
        <v>2764</v>
      </c>
    </row>
    <row r="446" spans="1:15" x14ac:dyDescent="0.25">
      <c r="A446" s="5">
        <v>445</v>
      </c>
      <c r="B446" s="10" t="s">
        <v>1051</v>
      </c>
      <c r="C446" s="6" t="s">
        <v>1050</v>
      </c>
      <c r="D446" s="88" t="n">
        <f t="shared" si="18"/>
        <v>1.0</v>
      </c>
      <c r="E446" s="88" t="n">
        <f t="shared" si="19"/>
        <v>1.0</v>
      </c>
      <c r="F446" s="88" t="n">
        <f t="shared" si="20"/>
        <v>0.0</v>
      </c>
      <c r="G446" s="8" t="s">
        <v>496</v>
      </c>
      <c r="H446" s="8" t="s">
        <v>2682</v>
      </c>
      <c r="I446" s="14">
        <v>5</v>
      </c>
      <c r="J446" s="8" t="s">
        <v>2724</v>
      </c>
      <c r="K446" s="8" t="s">
        <v>2682</v>
      </c>
      <c r="L446" s="8" t="s">
        <v>2761</v>
      </c>
      <c r="M446" s="8" t="s">
        <v>2762</v>
      </c>
      <c r="N446" s="8" t="s">
        <v>2763</v>
      </c>
      <c r="O446" s="8" t="s">
        <v>2764</v>
      </c>
    </row>
    <row r="447" spans="1:15" x14ac:dyDescent="0.25">
      <c r="A447" s="5">
        <v>446</v>
      </c>
      <c r="B447" s="10" t="s">
        <v>1052</v>
      </c>
      <c r="C447" s="6" t="s">
        <v>2414</v>
      </c>
      <c r="D447" s="88" t="n">
        <f t="shared" si="18"/>
        <v>1.0</v>
      </c>
      <c r="E447" s="88" t="n">
        <f t="shared" si="19"/>
        <v>1.0</v>
      </c>
      <c r="F447" s="88" t="n">
        <f t="shared" si="20"/>
        <v>0.0</v>
      </c>
      <c r="G447" s="8" t="s">
        <v>496</v>
      </c>
      <c r="H447" s="8" t="s">
        <v>2682</v>
      </c>
      <c r="I447" s="14">
        <v>5</v>
      </c>
      <c r="J447" s="8" t="s">
        <v>2724</v>
      </c>
      <c r="K447" s="8" t="s">
        <v>2682</v>
      </c>
      <c r="L447" s="8" t="s">
        <v>2781</v>
      </c>
      <c r="M447" s="8" t="s">
        <v>2782</v>
      </c>
      <c r="N447" s="8" t="s">
        <v>2783</v>
      </c>
      <c r="O447" s="8" t="s">
        <v>2784</v>
      </c>
    </row>
    <row r="448" spans="1:15" x14ac:dyDescent="0.25">
      <c r="A448" s="5">
        <v>447</v>
      </c>
      <c r="B448" s="10" t="s">
        <v>1053</v>
      </c>
      <c r="C448" s="6" t="s">
        <v>157</v>
      </c>
      <c r="D448" s="88" t="n">
        <f t="shared" si="18"/>
        <v>1.0</v>
      </c>
      <c r="E448" s="88" t="n">
        <f t="shared" si="19"/>
        <v>1.0</v>
      </c>
      <c r="F448" s="88" t="n">
        <f t="shared" si="20"/>
        <v>0.0</v>
      </c>
      <c r="G448" s="8" t="s">
        <v>496</v>
      </c>
      <c r="H448" s="8" t="s">
        <v>2682</v>
      </c>
      <c r="I448" s="14">
        <v>5</v>
      </c>
      <c r="J448" s="8" t="s">
        <v>2724</v>
      </c>
      <c r="K448" s="8" t="s">
        <v>2682</v>
      </c>
      <c r="L448" s="8" t="s">
        <v>2781</v>
      </c>
      <c r="M448" s="8" t="s">
        <v>2782</v>
      </c>
      <c r="N448" s="8" t="s">
        <v>2783</v>
      </c>
      <c r="O448" s="8" t="s">
        <v>2784</v>
      </c>
    </row>
    <row r="449" spans="1:15" x14ac:dyDescent="0.25">
      <c r="A449" s="5">
        <v>448</v>
      </c>
      <c r="B449" s="10" t="s">
        <v>1054</v>
      </c>
      <c r="C449" s="6" t="s">
        <v>98</v>
      </c>
      <c r="D449" s="88" t="n">
        <f t="shared" si="18"/>
        <v>1.0</v>
      </c>
      <c r="E449" s="88" t="n">
        <f t="shared" si="19"/>
        <v>1.0</v>
      </c>
      <c r="F449" s="88" t="n">
        <f t="shared" si="20"/>
        <v>0.0</v>
      </c>
      <c r="G449" s="8" t="s">
        <v>496</v>
      </c>
      <c r="H449" s="8" t="s">
        <v>2682</v>
      </c>
      <c r="I449" s="14">
        <v>5</v>
      </c>
      <c r="J449" s="8" t="s">
        <v>2724</v>
      </c>
      <c r="K449" s="8" t="s">
        <v>2682</v>
      </c>
      <c r="L449" s="8" t="s">
        <v>2781</v>
      </c>
      <c r="M449" s="8" t="s">
        <v>2782</v>
      </c>
      <c r="N449" s="8" t="s">
        <v>2783</v>
      </c>
      <c r="O449" s="8" t="s">
        <v>2784</v>
      </c>
    </row>
    <row r="450" spans="1:15" x14ac:dyDescent="0.25">
      <c r="A450" s="5">
        <v>449</v>
      </c>
      <c r="B450" s="10" t="s">
        <v>1055</v>
      </c>
      <c r="C450" s="6" t="s">
        <v>1056</v>
      </c>
      <c r="D450" s="88" t="n">
        <f t="shared" ref="D450:D513" si="21">COUNTIF($C$2:$C$1091,C450)</f>
        <v>1.0</v>
      </c>
      <c r="E450" s="88" t="n">
        <f t="shared" ref="E450:E513" si="22">COUNTIF($B$2:$B$1091,B450)</f>
        <v>1.0</v>
      </c>
      <c r="F450" s="88" t="n">
        <f t="shared" si="20"/>
        <v>0.0</v>
      </c>
      <c r="G450" s="8" t="s">
        <v>496</v>
      </c>
      <c r="H450" s="8" t="s">
        <v>2682</v>
      </c>
      <c r="I450" s="14">
        <v>5</v>
      </c>
      <c r="J450" s="8" t="s">
        <v>2724</v>
      </c>
      <c r="K450" s="8" t="s">
        <v>2682</v>
      </c>
      <c r="L450" s="8" t="s">
        <v>2757</v>
      </c>
      <c r="M450" s="8" t="s">
        <v>2758</v>
      </c>
      <c r="N450" s="8" t="s">
        <v>2759</v>
      </c>
      <c r="O450" s="8" t="s">
        <v>2760</v>
      </c>
    </row>
    <row r="451" spans="1:15" x14ac:dyDescent="0.25">
      <c r="A451" s="5">
        <v>450</v>
      </c>
      <c r="B451" s="10" t="s">
        <v>1057</v>
      </c>
      <c r="C451" s="6" t="s">
        <v>1058</v>
      </c>
      <c r="D451" s="88" t="n">
        <f t="shared" si="21"/>
        <v>1.0</v>
      </c>
      <c r="E451" s="88" t="n">
        <f t="shared" si="22"/>
        <v>1.0</v>
      </c>
      <c r="F451" s="88" t="n">
        <f t="shared" ref="F451:F514" si="23">D451-E451</f>
        <v>0.0</v>
      </c>
      <c r="G451" s="8" t="s">
        <v>496</v>
      </c>
      <c r="H451" s="8" t="s">
        <v>2682</v>
      </c>
      <c r="I451" s="14">
        <v>5</v>
      </c>
      <c r="J451" s="8" t="s">
        <v>2724</v>
      </c>
      <c r="K451" s="8" t="s">
        <v>2682</v>
      </c>
      <c r="L451" s="8" t="s">
        <v>2769</v>
      </c>
      <c r="M451" s="8" t="s">
        <v>2770</v>
      </c>
      <c r="N451" s="8" t="s">
        <v>2767</v>
      </c>
      <c r="O451" s="8" t="s">
        <v>2768</v>
      </c>
    </row>
    <row r="452" spans="1:15" x14ac:dyDescent="0.25">
      <c r="A452" s="5">
        <v>451</v>
      </c>
      <c r="B452" s="10" t="s">
        <v>1059</v>
      </c>
      <c r="C452" s="82" t="s">
        <v>1060</v>
      </c>
      <c r="D452" s="88" t="n">
        <f t="shared" si="21"/>
        <v>1.0</v>
      </c>
      <c r="E452" s="88" t="n">
        <f t="shared" si="22"/>
        <v>1.0</v>
      </c>
      <c r="F452" s="88" t="n">
        <f t="shared" si="23"/>
        <v>0.0</v>
      </c>
      <c r="G452" s="8" t="s">
        <v>496</v>
      </c>
      <c r="H452" s="8" t="s">
        <v>2682</v>
      </c>
      <c r="I452" s="14">
        <v>5</v>
      </c>
      <c r="J452" s="8" t="s">
        <v>2724</v>
      </c>
      <c r="K452" s="8" t="s">
        <v>2682</v>
      </c>
      <c r="L452" s="8" t="s">
        <v>2769</v>
      </c>
      <c r="M452" s="8" t="s">
        <v>2770</v>
      </c>
      <c r="N452" s="8" t="s">
        <v>2767</v>
      </c>
      <c r="O452" s="8" t="s">
        <v>2768</v>
      </c>
    </row>
    <row r="453" spans="1:15" x14ac:dyDescent="0.25">
      <c r="A453" s="5">
        <v>452</v>
      </c>
      <c r="B453" s="10" t="s">
        <v>1061</v>
      </c>
      <c r="C453" s="6" t="s">
        <v>1062</v>
      </c>
      <c r="D453" s="88" t="n">
        <f t="shared" si="21"/>
        <v>1.0</v>
      </c>
      <c r="E453" s="88" t="n">
        <f t="shared" si="22"/>
        <v>1.0</v>
      </c>
      <c r="F453" s="88" t="n">
        <f t="shared" si="23"/>
        <v>0.0</v>
      </c>
      <c r="G453" s="8" t="s">
        <v>496</v>
      </c>
      <c r="H453" s="8" t="s">
        <v>2682</v>
      </c>
      <c r="I453" s="14">
        <v>5</v>
      </c>
      <c r="J453" s="8" t="s">
        <v>2724</v>
      </c>
      <c r="K453" s="8" t="s">
        <v>2682</v>
      </c>
      <c r="L453" s="8" t="s">
        <v>2769</v>
      </c>
      <c r="M453" s="8" t="s">
        <v>2770</v>
      </c>
      <c r="N453" s="8" t="s">
        <v>2767</v>
      </c>
      <c r="O453" s="8" t="s">
        <v>2768</v>
      </c>
    </row>
    <row r="454" spans="1:15" x14ac:dyDescent="0.25">
      <c r="A454" s="5">
        <v>453</v>
      </c>
      <c r="B454" s="10" t="s">
        <v>1064</v>
      </c>
      <c r="C454" s="6" t="s">
        <v>1063</v>
      </c>
      <c r="D454" s="88" t="n">
        <f t="shared" si="21"/>
        <v>1.0</v>
      </c>
      <c r="E454" s="88" t="n">
        <f t="shared" si="22"/>
        <v>1.0</v>
      </c>
      <c r="F454" s="88" t="n">
        <f t="shared" si="23"/>
        <v>0.0</v>
      </c>
      <c r="G454" s="8" t="s">
        <v>496</v>
      </c>
      <c r="H454" s="8" t="s">
        <v>2682</v>
      </c>
      <c r="I454" s="14">
        <v>5</v>
      </c>
      <c r="J454" s="8" t="s">
        <v>2724</v>
      </c>
      <c r="K454" s="8" t="s">
        <v>2682</v>
      </c>
      <c r="L454" s="8" t="s">
        <v>2781</v>
      </c>
      <c r="M454" s="8" t="s">
        <v>2782</v>
      </c>
      <c r="N454" s="8" t="s">
        <v>2783</v>
      </c>
      <c r="O454" s="8" t="s">
        <v>2784</v>
      </c>
    </row>
    <row r="455" spans="1:15" x14ac:dyDescent="0.25">
      <c r="A455" s="5">
        <v>454</v>
      </c>
      <c r="B455" s="10" t="s">
        <v>1065</v>
      </c>
      <c r="C455" s="6" t="s">
        <v>1066</v>
      </c>
      <c r="D455" s="88" t="n">
        <f t="shared" si="21"/>
        <v>1.0</v>
      </c>
      <c r="E455" s="88" t="n">
        <f t="shared" si="22"/>
        <v>1.0</v>
      </c>
      <c r="F455" s="88" t="n">
        <f t="shared" si="23"/>
        <v>0.0</v>
      </c>
      <c r="G455" s="8" t="s">
        <v>496</v>
      </c>
      <c r="H455" s="8" t="s">
        <v>2682</v>
      </c>
      <c r="I455" s="14">
        <v>5</v>
      </c>
      <c r="J455" s="8" t="s">
        <v>2724</v>
      </c>
      <c r="K455" s="8" t="s">
        <v>2682</v>
      </c>
      <c r="L455" s="8" t="s">
        <v>2781</v>
      </c>
      <c r="M455" s="8" t="s">
        <v>2782</v>
      </c>
      <c r="N455" s="8" t="s">
        <v>2783</v>
      </c>
      <c r="O455" s="8" t="s">
        <v>2784</v>
      </c>
    </row>
    <row r="456" spans="1:15" x14ac:dyDescent="0.25">
      <c r="A456" s="5">
        <v>455</v>
      </c>
      <c r="B456" s="10" t="s">
        <v>1067</v>
      </c>
      <c r="C456" s="6" t="s">
        <v>1068</v>
      </c>
      <c r="D456" s="88" t="n">
        <f t="shared" si="21"/>
        <v>1.0</v>
      </c>
      <c r="E456" s="88" t="n">
        <f t="shared" si="22"/>
        <v>1.0</v>
      </c>
      <c r="F456" s="88" t="n">
        <f t="shared" si="23"/>
        <v>0.0</v>
      </c>
      <c r="G456" s="8" t="s">
        <v>496</v>
      </c>
      <c r="H456" s="8" t="s">
        <v>2682</v>
      </c>
      <c r="I456" s="14">
        <v>5</v>
      </c>
      <c r="J456" s="8" t="s">
        <v>2724</v>
      </c>
      <c r="K456" s="8" t="s">
        <v>2682</v>
      </c>
      <c r="L456" s="8" t="s">
        <v>2781</v>
      </c>
      <c r="M456" s="8" t="s">
        <v>2782</v>
      </c>
      <c r="N456" s="8" t="s">
        <v>2783</v>
      </c>
      <c r="O456" s="8" t="s">
        <v>2784</v>
      </c>
    </row>
    <row r="457" spans="1:15" x14ac:dyDescent="0.25">
      <c r="A457" s="5">
        <v>456</v>
      </c>
      <c r="B457" s="10" t="s">
        <v>1750</v>
      </c>
      <c r="C457" s="6" t="s">
        <v>1069</v>
      </c>
      <c r="D457" s="88" t="n">
        <f t="shared" si="21"/>
        <v>1.0</v>
      </c>
      <c r="E457" s="88" t="n">
        <f t="shared" si="22"/>
        <v>1.0</v>
      </c>
      <c r="F457" s="88" t="n">
        <f t="shared" si="23"/>
        <v>0.0</v>
      </c>
      <c r="G457" s="8" t="s">
        <v>496</v>
      </c>
      <c r="H457" s="8" t="s">
        <v>2682</v>
      </c>
      <c r="I457" s="14">
        <v>5</v>
      </c>
      <c r="J457" s="8" t="s">
        <v>2724</v>
      </c>
      <c r="K457" s="8" t="s">
        <v>2682</v>
      </c>
      <c r="L457" s="8" t="s">
        <v>2781</v>
      </c>
      <c r="M457" s="8" t="s">
        <v>2782</v>
      </c>
      <c r="N457" s="8">
        <v>32</v>
      </c>
      <c r="O457" s="8" t="s">
        <v>2785</v>
      </c>
    </row>
    <row r="458" spans="1:15" x14ac:dyDescent="0.25">
      <c r="A458" s="5">
        <v>457</v>
      </c>
      <c r="B458" s="10" t="s">
        <v>1070</v>
      </c>
      <c r="C458" s="6" t="s">
        <v>1071</v>
      </c>
      <c r="D458" s="88" t="n">
        <f t="shared" si="21"/>
        <v>1.0</v>
      </c>
      <c r="E458" s="88" t="n">
        <f t="shared" si="22"/>
        <v>1.0</v>
      </c>
      <c r="F458" s="88" t="n">
        <f t="shared" si="23"/>
        <v>0.0</v>
      </c>
      <c r="G458" s="8" t="s">
        <v>496</v>
      </c>
      <c r="H458" s="8" t="s">
        <v>2682</v>
      </c>
      <c r="I458" s="14">
        <v>5</v>
      </c>
      <c r="J458" s="8" t="s">
        <v>2724</v>
      </c>
      <c r="K458" s="8" t="s">
        <v>2682</v>
      </c>
      <c r="L458" s="8" t="s">
        <v>2781</v>
      </c>
      <c r="M458" s="8" t="s">
        <v>2782</v>
      </c>
      <c r="N458" s="8" t="s">
        <v>2783</v>
      </c>
      <c r="O458" s="8" t="s">
        <v>2784</v>
      </c>
    </row>
    <row r="459" spans="1:15" x14ac:dyDescent="0.25">
      <c r="A459" s="5">
        <v>458</v>
      </c>
      <c r="B459" s="10" t="s">
        <v>1072</v>
      </c>
      <c r="C459" s="6" t="s">
        <v>1073</v>
      </c>
      <c r="D459" s="88" t="n">
        <f t="shared" si="21"/>
        <v>1.0</v>
      </c>
      <c r="E459" s="88" t="n">
        <f t="shared" si="22"/>
        <v>1.0</v>
      </c>
      <c r="F459" s="88" t="n">
        <f t="shared" si="23"/>
        <v>0.0</v>
      </c>
      <c r="G459" s="8" t="s">
        <v>496</v>
      </c>
      <c r="H459" s="8" t="s">
        <v>2682</v>
      </c>
      <c r="I459" s="14">
        <v>14</v>
      </c>
      <c r="J459" s="8" t="s">
        <v>2724</v>
      </c>
      <c r="K459" s="8" t="s">
        <v>2682</v>
      </c>
      <c r="L459" s="8" t="s">
        <v>2781</v>
      </c>
      <c r="M459" s="8" t="s">
        <v>2782</v>
      </c>
      <c r="N459" s="8" t="s">
        <v>2786</v>
      </c>
      <c r="O459" s="8" t="s">
        <v>2787</v>
      </c>
    </row>
    <row r="460" spans="1:15" x14ac:dyDescent="0.25">
      <c r="A460" s="5">
        <v>459</v>
      </c>
      <c r="B460" s="10" t="s">
        <v>1074</v>
      </c>
      <c r="C460" s="6" t="s">
        <v>1075</v>
      </c>
      <c r="D460" s="88" t="n">
        <f t="shared" si="21"/>
        <v>1.0</v>
      </c>
      <c r="E460" s="88" t="n">
        <f t="shared" si="22"/>
        <v>1.0</v>
      </c>
      <c r="F460" s="88" t="n">
        <f t="shared" si="23"/>
        <v>0.0</v>
      </c>
      <c r="G460" s="8" t="s">
        <v>496</v>
      </c>
      <c r="H460" s="8" t="s">
        <v>2682</v>
      </c>
      <c r="I460" s="14">
        <v>14</v>
      </c>
      <c r="J460" s="8" t="s">
        <v>2724</v>
      </c>
      <c r="K460" s="8" t="s">
        <v>2682</v>
      </c>
      <c r="L460" s="8" t="s">
        <v>2781</v>
      </c>
      <c r="M460" s="8" t="s">
        <v>2782</v>
      </c>
      <c r="N460" s="8" t="s">
        <v>2786</v>
      </c>
      <c r="O460" s="8" t="s">
        <v>2787</v>
      </c>
    </row>
    <row r="461" spans="1:15" x14ac:dyDescent="0.25">
      <c r="A461" s="5">
        <v>460</v>
      </c>
      <c r="B461" s="10" t="s">
        <v>1076</v>
      </c>
      <c r="C461" s="6" t="s">
        <v>1077</v>
      </c>
      <c r="D461" s="88" t="n">
        <f t="shared" si="21"/>
        <v>1.0</v>
      </c>
      <c r="E461" s="88" t="n">
        <f t="shared" si="22"/>
        <v>1.0</v>
      </c>
      <c r="F461" s="88" t="n">
        <f t="shared" si="23"/>
        <v>0.0</v>
      </c>
      <c r="G461" s="8" t="s">
        <v>496</v>
      </c>
      <c r="H461" s="8" t="s">
        <v>2682</v>
      </c>
      <c r="I461" s="14">
        <v>14</v>
      </c>
      <c r="J461" s="8" t="s">
        <v>2724</v>
      </c>
      <c r="K461" s="8" t="s">
        <v>2682</v>
      </c>
      <c r="L461" s="8" t="s">
        <v>2781</v>
      </c>
      <c r="M461" s="8" t="s">
        <v>2782</v>
      </c>
      <c r="N461" s="8" t="s">
        <v>2786</v>
      </c>
      <c r="O461" s="8" t="s">
        <v>2787</v>
      </c>
    </row>
    <row r="462" spans="1:15" x14ac:dyDescent="0.25">
      <c r="A462" s="5">
        <v>461</v>
      </c>
      <c r="B462" s="10" t="s">
        <v>1078</v>
      </c>
      <c r="C462" s="6" t="s">
        <v>2415</v>
      </c>
      <c r="D462" s="88" t="n">
        <f t="shared" si="21"/>
        <v>1.0</v>
      </c>
      <c r="E462" s="88" t="n">
        <f t="shared" si="22"/>
        <v>1.0</v>
      </c>
      <c r="F462" s="88" t="n">
        <f t="shared" si="23"/>
        <v>0.0</v>
      </c>
      <c r="G462" s="8" t="s">
        <v>496</v>
      </c>
      <c r="H462" s="8" t="s">
        <v>2682</v>
      </c>
      <c r="I462" s="14">
        <v>14</v>
      </c>
      <c r="J462" s="8" t="s">
        <v>2724</v>
      </c>
      <c r="K462" s="8" t="s">
        <v>2682</v>
      </c>
      <c r="L462" s="8" t="s">
        <v>2781</v>
      </c>
      <c r="M462" s="8" t="s">
        <v>2782</v>
      </c>
      <c r="N462" s="8" t="s">
        <v>2786</v>
      </c>
      <c r="O462" s="8" t="s">
        <v>2787</v>
      </c>
    </row>
    <row r="463" spans="1:15" x14ac:dyDescent="0.25">
      <c r="A463" s="5">
        <v>462</v>
      </c>
      <c r="B463" s="10" t="s">
        <v>1079</v>
      </c>
      <c r="C463" s="6" t="s">
        <v>1080</v>
      </c>
      <c r="D463" s="88" t="n">
        <f t="shared" si="21"/>
        <v>1.0</v>
      </c>
      <c r="E463" s="88" t="n">
        <f t="shared" si="22"/>
        <v>1.0</v>
      </c>
      <c r="F463" s="88" t="n">
        <f t="shared" si="23"/>
        <v>0.0</v>
      </c>
      <c r="G463" s="8" t="s">
        <v>496</v>
      </c>
      <c r="H463" s="8" t="s">
        <v>2682</v>
      </c>
      <c r="I463" s="14">
        <v>14</v>
      </c>
      <c r="J463" s="8" t="s">
        <v>2724</v>
      </c>
      <c r="K463" s="8" t="s">
        <v>2682</v>
      </c>
      <c r="L463" s="8" t="s">
        <v>2781</v>
      </c>
      <c r="M463" s="8" t="s">
        <v>2782</v>
      </c>
      <c r="N463" s="8" t="s">
        <v>2786</v>
      </c>
      <c r="O463" s="8" t="s">
        <v>2787</v>
      </c>
    </row>
    <row r="464" spans="1:15" x14ac:dyDescent="0.25">
      <c r="A464" s="5">
        <v>463</v>
      </c>
      <c r="B464" s="10" t="s">
        <v>1081</v>
      </c>
      <c r="C464" s="6" t="s">
        <v>1082</v>
      </c>
      <c r="D464" s="88" t="n">
        <f t="shared" si="21"/>
        <v>1.0</v>
      </c>
      <c r="E464" s="88" t="n">
        <f t="shared" si="22"/>
        <v>1.0</v>
      </c>
      <c r="F464" s="88" t="n">
        <f t="shared" si="23"/>
        <v>0.0</v>
      </c>
      <c r="G464" s="8" t="s">
        <v>496</v>
      </c>
      <c r="H464" s="8" t="s">
        <v>2682</v>
      </c>
      <c r="I464" s="14">
        <v>14</v>
      </c>
      <c r="J464" s="8" t="s">
        <v>2724</v>
      </c>
      <c r="K464" s="8" t="s">
        <v>2682</v>
      </c>
      <c r="L464" s="8" t="s">
        <v>2781</v>
      </c>
      <c r="M464" s="8" t="s">
        <v>2782</v>
      </c>
      <c r="N464" s="8" t="s">
        <v>2786</v>
      </c>
      <c r="O464" s="8" t="s">
        <v>2787</v>
      </c>
    </row>
    <row r="465" spans="1:15" x14ac:dyDescent="0.25">
      <c r="A465" s="5">
        <v>464</v>
      </c>
      <c r="B465" s="10" t="s">
        <v>1083</v>
      </c>
      <c r="C465" s="6" t="s">
        <v>1084</v>
      </c>
      <c r="D465" s="88" t="n">
        <f t="shared" si="21"/>
        <v>1.0</v>
      </c>
      <c r="E465" s="88" t="n">
        <f t="shared" si="22"/>
        <v>1.0</v>
      </c>
      <c r="F465" s="88" t="n">
        <f t="shared" si="23"/>
        <v>0.0</v>
      </c>
      <c r="G465" s="8" t="s">
        <v>496</v>
      </c>
      <c r="H465" s="8" t="s">
        <v>2682</v>
      </c>
      <c r="I465" s="14">
        <v>14</v>
      </c>
      <c r="J465" s="8" t="s">
        <v>2724</v>
      </c>
      <c r="K465" s="8" t="s">
        <v>2682</v>
      </c>
      <c r="L465" s="8" t="s">
        <v>2781</v>
      </c>
      <c r="M465" s="8" t="s">
        <v>2782</v>
      </c>
      <c r="N465" s="8" t="s">
        <v>2786</v>
      </c>
      <c r="O465" s="8" t="s">
        <v>2787</v>
      </c>
    </row>
    <row r="466" spans="1:15" x14ac:dyDescent="0.25">
      <c r="A466" s="5">
        <v>465</v>
      </c>
      <c r="B466" s="10" t="s">
        <v>1085</v>
      </c>
      <c r="C466" s="6" t="s">
        <v>1086</v>
      </c>
      <c r="D466" s="88" t="n">
        <f t="shared" si="21"/>
        <v>1.0</v>
      </c>
      <c r="E466" s="88" t="n">
        <f t="shared" si="22"/>
        <v>1.0</v>
      </c>
      <c r="F466" s="88" t="n">
        <f t="shared" si="23"/>
        <v>0.0</v>
      </c>
      <c r="G466" s="8" t="s">
        <v>496</v>
      </c>
      <c r="H466" s="8" t="s">
        <v>2682</v>
      </c>
      <c r="I466" s="14">
        <v>14</v>
      </c>
      <c r="J466" s="8" t="s">
        <v>2724</v>
      </c>
      <c r="K466" s="8" t="s">
        <v>2682</v>
      </c>
      <c r="L466" s="8" t="s">
        <v>2781</v>
      </c>
      <c r="M466" s="8" t="s">
        <v>2782</v>
      </c>
      <c r="N466" s="8" t="s">
        <v>2786</v>
      </c>
      <c r="O466" s="8" t="s">
        <v>2787</v>
      </c>
    </row>
    <row r="467" spans="1:15" x14ac:dyDescent="0.25">
      <c r="A467" s="5">
        <v>466</v>
      </c>
      <c r="B467" s="10" t="s">
        <v>1087</v>
      </c>
      <c r="C467" s="6" t="s">
        <v>1088</v>
      </c>
      <c r="D467" s="88" t="n">
        <f t="shared" si="21"/>
        <v>1.0</v>
      </c>
      <c r="E467" s="88" t="n">
        <f t="shared" si="22"/>
        <v>1.0</v>
      </c>
      <c r="F467" s="88" t="n">
        <f t="shared" si="23"/>
        <v>0.0</v>
      </c>
      <c r="G467" s="8" t="s">
        <v>496</v>
      </c>
      <c r="H467" s="8" t="s">
        <v>2682</v>
      </c>
      <c r="I467" s="14">
        <v>14</v>
      </c>
      <c r="J467" s="8" t="s">
        <v>2724</v>
      </c>
      <c r="K467" s="8" t="s">
        <v>2682</v>
      </c>
      <c r="L467" s="8" t="s">
        <v>2781</v>
      </c>
      <c r="M467" s="8" t="s">
        <v>2782</v>
      </c>
      <c r="N467" s="8" t="s">
        <v>2786</v>
      </c>
      <c r="O467" s="8" t="s">
        <v>2787</v>
      </c>
    </row>
    <row r="468" spans="1:15" x14ac:dyDescent="0.25">
      <c r="A468" s="5">
        <v>467</v>
      </c>
      <c r="B468" s="10" t="s">
        <v>1089</v>
      </c>
      <c r="C468" s="6" t="s">
        <v>1090</v>
      </c>
      <c r="D468" s="88" t="n">
        <f t="shared" si="21"/>
        <v>1.0</v>
      </c>
      <c r="E468" s="88" t="n">
        <f t="shared" si="22"/>
        <v>1.0</v>
      </c>
      <c r="F468" s="88" t="n">
        <f t="shared" si="23"/>
        <v>0.0</v>
      </c>
      <c r="G468" s="8" t="s">
        <v>496</v>
      </c>
      <c r="H468" s="8" t="s">
        <v>2682</v>
      </c>
      <c r="I468" s="14">
        <v>17</v>
      </c>
      <c r="J468" s="8" t="s">
        <v>2724</v>
      </c>
      <c r="K468" s="8" t="s">
        <v>2682</v>
      </c>
      <c r="L468" s="8" t="s">
        <v>2781</v>
      </c>
      <c r="M468" s="8" t="s">
        <v>2782</v>
      </c>
      <c r="N468" s="8" t="s">
        <v>2786</v>
      </c>
      <c r="O468" s="8" t="s">
        <v>2787</v>
      </c>
    </row>
    <row r="469" spans="1:15" x14ac:dyDescent="0.25">
      <c r="A469" s="5">
        <v>468</v>
      </c>
      <c r="B469" s="10" t="s">
        <v>1091</v>
      </c>
      <c r="C469" s="6" t="s">
        <v>1092</v>
      </c>
      <c r="D469" s="88" t="n">
        <f t="shared" si="21"/>
        <v>1.0</v>
      </c>
      <c r="E469" s="88" t="n">
        <f t="shared" si="22"/>
        <v>1.0</v>
      </c>
      <c r="F469" s="88" t="n">
        <f t="shared" si="23"/>
        <v>0.0</v>
      </c>
      <c r="G469" s="8" t="s">
        <v>496</v>
      </c>
      <c r="H469" s="8" t="s">
        <v>2682</v>
      </c>
      <c r="I469" s="14">
        <v>14</v>
      </c>
      <c r="J469" s="8" t="s">
        <v>2724</v>
      </c>
      <c r="K469" s="8" t="s">
        <v>2682</v>
      </c>
      <c r="L469" s="8" t="s">
        <v>2781</v>
      </c>
      <c r="M469" s="8" t="s">
        <v>2782</v>
      </c>
      <c r="N469" s="8" t="s">
        <v>2786</v>
      </c>
      <c r="O469" s="8" t="s">
        <v>2787</v>
      </c>
    </row>
    <row r="470" spans="1:15" x14ac:dyDescent="0.25">
      <c r="A470" s="5">
        <v>469</v>
      </c>
      <c r="B470" s="10" t="s">
        <v>1093</v>
      </c>
      <c r="C470" s="6" t="s">
        <v>1094</v>
      </c>
      <c r="D470" s="88" t="n">
        <f t="shared" si="21"/>
        <v>1.0</v>
      </c>
      <c r="E470" s="88" t="n">
        <f t="shared" si="22"/>
        <v>1.0</v>
      </c>
      <c r="F470" s="88" t="n">
        <f t="shared" si="23"/>
        <v>0.0</v>
      </c>
      <c r="G470" s="8" t="s">
        <v>496</v>
      </c>
      <c r="H470" s="8" t="s">
        <v>2682</v>
      </c>
      <c r="I470" s="14">
        <v>14</v>
      </c>
      <c r="J470" s="8" t="s">
        <v>2724</v>
      </c>
      <c r="K470" s="8" t="s">
        <v>2682</v>
      </c>
      <c r="L470" s="8" t="s">
        <v>2781</v>
      </c>
      <c r="M470" s="8" t="s">
        <v>2782</v>
      </c>
      <c r="N470" s="8" t="s">
        <v>2786</v>
      </c>
      <c r="O470" s="8" t="s">
        <v>2787</v>
      </c>
    </row>
    <row r="471" spans="1:15" x14ac:dyDescent="0.25">
      <c r="A471" s="5">
        <v>470</v>
      </c>
      <c r="B471" s="10" t="s">
        <v>1095</v>
      </c>
      <c r="C471" s="6" t="s">
        <v>1096</v>
      </c>
      <c r="D471" s="88" t="n">
        <f t="shared" si="21"/>
        <v>1.0</v>
      </c>
      <c r="E471" s="88" t="n">
        <f t="shared" si="22"/>
        <v>1.0</v>
      </c>
      <c r="F471" s="88" t="n">
        <f t="shared" si="23"/>
        <v>0.0</v>
      </c>
      <c r="G471" s="8" t="s">
        <v>496</v>
      </c>
      <c r="H471" s="8" t="s">
        <v>2682</v>
      </c>
      <c r="I471" s="14">
        <v>14</v>
      </c>
      <c r="J471" s="8" t="s">
        <v>2724</v>
      </c>
      <c r="K471" s="8" t="s">
        <v>2682</v>
      </c>
      <c r="L471" s="8" t="s">
        <v>2781</v>
      </c>
      <c r="M471" s="8" t="s">
        <v>2782</v>
      </c>
      <c r="N471" s="8" t="s">
        <v>2786</v>
      </c>
      <c r="O471" s="8" t="s">
        <v>2787</v>
      </c>
    </row>
    <row r="472" spans="1:15" x14ac:dyDescent="0.25">
      <c r="A472" s="5">
        <v>471</v>
      </c>
      <c r="B472" s="10" t="s">
        <v>1097</v>
      </c>
      <c r="C472" s="6" t="s">
        <v>1098</v>
      </c>
      <c r="D472" s="88" t="n">
        <f t="shared" si="21"/>
        <v>1.0</v>
      </c>
      <c r="E472" s="88" t="n">
        <f t="shared" si="22"/>
        <v>1.0</v>
      </c>
      <c r="F472" s="88" t="n">
        <f t="shared" si="23"/>
        <v>0.0</v>
      </c>
      <c r="G472" s="8" t="s">
        <v>496</v>
      </c>
      <c r="H472" s="8" t="s">
        <v>2682</v>
      </c>
      <c r="I472" s="14">
        <v>14</v>
      </c>
      <c r="J472" s="8" t="s">
        <v>2724</v>
      </c>
      <c r="K472" s="8" t="s">
        <v>2682</v>
      </c>
      <c r="L472" s="8" t="s">
        <v>2781</v>
      </c>
      <c r="M472" s="8" t="s">
        <v>2782</v>
      </c>
      <c r="N472" s="8" t="s">
        <v>2786</v>
      </c>
      <c r="O472" s="8" t="s">
        <v>2787</v>
      </c>
    </row>
    <row r="473" spans="1:15" x14ac:dyDescent="0.25">
      <c r="A473" s="5">
        <v>472</v>
      </c>
      <c r="B473" s="10" t="s">
        <v>1099</v>
      </c>
      <c r="C473" s="6" t="s">
        <v>1100</v>
      </c>
      <c r="D473" s="88" t="n">
        <f t="shared" si="21"/>
        <v>1.0</v>
      </c>
      <c r="E473" s="88" t="n">
        <f t="shared" si="22"/>
        <v>1.0</v>
      </c>
      <c r="F473" s="88" t="n">
        <f t="shared" si="23"/>
        <v>0.0</v>
      </c>
      <c r="G473" s="8" t="s">
        <v>496</v>
      </c>
      <c r="H473" s="8" t="s">
        <v>2682</v>
      </c>
      <c r="I473" s="14">
        <v>14</v>
      </c>
      <c r="J473" s="8" t="s">
        <v>2724</v>
      </c>
      <c r="K473" s="8" t="s">
        <v>2682</v>
      </c>
      <c r="L473" s="8" t="s">
        <v>2781</v>
      </c>
      <c r="M473" s="8" t="s">
        <v>2782</v>
      </c>
      <c r="N473" s="8" t="s">
        <v>2786</v>
      </c>
      <c r="O473" s="8" t="s">
        <v>2787</v>
      </c>
    </row>
    <row r="474" spans="1:15" x14ac:dyDescent="0.25">
      <c r="A474" s="5">
        <v>473</v>
      </c>
      <c r="B474" s="10" t="s">
        <v>1101</v>
      </c>
      <c r="C474" s="6" t="s">
        <v>2416</v>
      </c>
      <c r="D474" s="88" t="n">
        <f t="shared" si="21"/>
        <v>1.0</v>
      </c>
      <c r="E474" s="88" t="n">
        <f t="shared" si="22"/>
        <v>1.0</v>
      </c>
      <c r="F474" s="88" t="n">
        <f t="shared" si="23"/>
        <v>0.0</v>
      </c>
      <c r="G474" s="8" t="s">
        <v>496</v>
      </c>
      <c r="H474" s="8" t="s">
        <v>2682</v>
      </c>
      <c r="I474" s="14">
        <v>14</v>
      </c>
      <c r="J474" s="8" t="s">
        <v>2724</v>
      </c>
      <c r="K474" s="8" t="s">
        <v>2682</v>
      </c>
      <c r="L474" s="8" t="s">
        <v>2781</v>
      </c>
      <c r="M474" s="8" t="s">
        <v>2782</v>
      </c>
      <c r="N474" s="8" t="s">
        <v>2786</v>
      </c>
      <c r="O474" s="8" t="s">
        <v>2787</v>
      </c>
    </row>
    <row r="475" spans="1:15" x14ac:dyDescent="0.25">
      <c r="A475" s="5">
        <v>474</v>
      </c>
      <c r="B475" s="10" t="s">
        <v>1102</v>
      </c>
      <c r="C475" s="6" t="s">
        <v>1103</v>
      </c>
      <c r="D475" s="88" t="n">
        <f t="shared" si="21"/>
        <v>1.0</v>
      </c>
      <c r="E475" s="88" t="n">
        <f t="shared" si="22"/>
        <v>1.0</v>
      </c>
      <c r="F475" s="88" t="n">
        <f t="shared" si="23"/>
        <v>0.0</v>
      </c>
      <c r="G475" s="8" t="s">
        <v>496</v>
      </c>
      <c r="H475" s="8" t="s">
        <v>2682</v>
      </c>
      <c r="I475" s="14">
        <v>14</v>
      </c>
      <c r="J475" s="8" t="s">
        <v>2724</v>
      </c>
      <c r="K475" s="8" t="s">
        <v>2682</v>
      </c>
      <c r="L475" s="8" t="s">
        <v>2781</v>
      </c>
      <c r="M475" s="8" t="s">
        <v>2782</v>
      </c>
      <c r="N475" s="8" t="s">
        <v>2786</v>
      </c>
      <c r="O475" s="8" t="s">
        <v>2787</v>
      </c>
    </row>
    <row r="476" spans="1:15" x14ac:dyDescent="0.25">
      <c r="A476" s="5">
        <v>475</v>
      </c>
      <c r="B476" s="10" t="s">
        <v>1104</v>
      </c>
      <c r="C476" s="6" t="s">
        <v>1105</v>
      </c>
      <c r="D476" s="88" t="n">
        <f t="shared" si="21"/>
        <v>1.0</v>
      </c>
      <c r="E476" s="88" t="n">
        <f t="shared" si="22"/>
        <v>1.0</v>
      </c>
      <c r="F476" s="88" t="n">
        <f t="shared" si="23"/>
        <v>0.0</v>
      </c>
      <c r="G476" s="8" t="s">
        <v>496</v>
      </c>
      <c r="H476" s="8" t="s">
        <v>2682</v>
      </c>
      <c r="I476" s="14">
        <v>14</v>
      </c>
      <c r="J476" s="8" t="s">
        <v>2724</v>
      </c>
      <c r="K476" s="8" t="s">
        <v>2682</v>
      </c>
      <c r="L476" s="8" t="s">
        <v>2781</v>
      </c>
      <c r="M476" s="8" t="s">
        <v>2782</v>
      </c>
      <c r="N476" s="8" t="s">
        <v>2786</v>
      </c>
      <c r="O476" s="8" t="s">
        <v>2787</v>
      </c>
    </row>
    <row r="477" spans="1:15" x14ac:dyDescent="0.25">
      <c r="A477" s="5">
        <v>476</v>
      </c>
      <c r="B477" s="10" t="s">
        <v>1106</v>
      </c>
      <c r="C477" s="6" t="s">
        <v>2417</v>
      </c>
      <c r="D477" s="88" t="n">
        <f t="shared" si="21"/>
        <v>1.0</v>
      </c>
      <c r="E477" s="88" t="n">
        <f t="shared" si="22"/>
        <v>1.0</v>
      </c>
      <c r="F477" s="88" t="n">
        <f t="shared" si="23"/>
        <v>0.0</v>
      </c>
      <c r="G477" s="8" t="s">
        <v>496</v>
      </c>
      <c r="H477" s="8" t="s">
        <v>2682</v>
      </c>
      <c r="I477" s="14">
        <v>14</v>
      </c>
      <c r="J477" s="8" t="s">
        <v>2724</v>
      </c>
      <c r="K477" s="8" t="s">
        <v>2682</v>
      </c>
      <c r="L477" s="8" t="s">
        <v>2781</v>
      </c>
      <c r="M477" s="8" t="s">
        <v>2782</v>
      </c>
      <c r="N477" s="8" t="s">
        <v>2786</v>
      </c>
      <c r="O477" s="8" t="s">
        <v>2787</v>
      </c>
    </row>
    <row r="478" spans="1:15" x14ac:dyDescent="0.25">
      <c r="A478" s="5">
        <v>477</v>
      </c>
      <c r="B478" s="10" t="s">
        <v>1107</v>
      </c>
      <c r="C478" s="6" t="s">
        <v>2418</v>
      </c>
      <c r="D478" s="88" t="n">
        <f t="shared" si="21"/>
        <v>1.0</v>
      </c>
      <c r="E478" s="88" t="n">
        <f t="shared" si="22"/>
        <v>1.0</v>
      </c>
      <c r="F478" s="88" t="n">
        <f t="shared" si="23"/>
        <v>0.0</v>
      </c>
      <c r="G478" s="8" t="s">
        <v>496</v>
      </c>
      <c r="H478" s="8" t="s">
        <v>2682</v>
      </c>
      <c r="I478" s="14">
        <v>14</v>
      </c>
      <c r="J478" s="8" t="s">
        <v>2724</v>
      </c>
      <c r="K478" s="8" t="s">
        <v>2682</v>
      </c>
      <c r="L478" s="8" t="s">
        <v>2781</v>
      </c>
      <c r="M478" s="8" t="s">
        <v>2782</v>
      </c>
      <c r="N478" s="8" t="s">
        <v>2786</v>
      </c>
      <c r="O478" s="8" t="s">
        <v>2787</v>
      </c>
    </row>
    <row r="479" spans="1:15" x14ac:dyDescent="0.25">
      <c r="A479" s="5">
        <v>478</v>
      </c>
      <c r="B479" s="10" t="s">
        <v>1108</v>
      </c>
      <c r="C479" s="6" t="s">
        <v>1109</v>
      </c>
      <c r="D479" s="88" t="n">
        <f t="shared" si="21"/>
        <v>1.0</v>
      </c>
      <c r="E479" s="88" t="n">
        <f t="shared" si="22"/>
        <v>1.0</v>
      </c>
      <c r="F479" s="88" t="n">
        <f t="shared" si="23"/>
        <v>0.0</v>
      </c>
      <c r="G479" s="8" t="s">
        <v>496</v>
      </c>
      <c r="H479" s="8" t="s">
        <v>2682</v>
      </c>
      <c r="I479" s="14">
        <v>14</v>
      </c>
      <c r="J479" s="8" t="s">
        <v>2724</v>
      </c>
      <c r="K479" s="8" t="s">
        <v>2682</v>
      </c>
      <c r="L479" s="8" t="s">
        <v>2781</v>
      </c>
      <c r="M479" s="8" t="s">
        <v>2782</v>
      </c>
      <c r="N479" s="8" t="s">
        <v>2786</v>
      </c>
      <c r="O479" s="8" t="s">
        <v>2787</v>
      </c>
    </row>
    <row r="480" spans="1:15" x14ac:dyDescent="0.25">
      <c r="A480" s="5">
        <v>479</v>
      </c>
      <c r="B480" s="10" t="s">
        <v>1110</v>
      </c>
      <c r="C480" s="6" t="s">
        <v>2419</v>
      </c>
      <c r="D480" s="88" t="n">
        <f t="shared" si="21"/>
        <v>1.0</v>
      </c>
      <c r="E480" s="88" t="n">
        <f t="shared" si="22"/>
        <v>1.0</v>
      </c>
      <c r="F480" s="88" t="n">
        <f t="shared" si="23"/>
        <v>0.0</v>
      </c>
      <c r="G480" s="8" t="s">
        <v>496</v>
      </c>
      <c r="H480" s="8" t="s">
        <v>2682</v>
      </c>
      <c r="I480" s="14">
        <v>14</v>
      </c>
      <c r="J480" s="8" t="s">
        <v>2724</v>
      </c>
      <c r="K480" s="8" t="s">
        <v>2682</v>
      </c>
      <c r="L480" s="8" t="s">
        <v>2781</v>
      </c>
      <c r="M480" s="8" t="s">
        <v>2782</v>
      </c>
      <c r="N480" s="8" t="s">
        <v>2786</v>
      </c>
      <c r="O480" s="8" t="s">
        <v>2787</v>
      </c>
    </row>
    <row r="481" spans="1:15" x14ac:dyDescent="0.25">
      <c r="A481" s="5">
        <v>480</v>
      </c>
      <c r="B481" s="10" t="s">
        <v>1111</v>
      </c>
      <c r="C481" s="6" t="s">
        <v>1112</v>
      </c>
      <c r="D481" s="88" t="n">
        <f t="shared" si="21"/>
        <v>1.0</v>
      </c>
      <c r="E481" s="88" t="n">
        <f t="shared" si="22"/>
        <v>1.0</v>
      </c>
      <c r="F481" s="88" t="n">
        <f t="shared" si="23"/>
        <v>0.0</v>
      </c>
      <c r="G481" s="8" t="s">
        <v>496</v>
      </c>
      <c r="H481" s="8" t="s">
        <v>2682</v>
      </c>
      <c r="I481" s="14">
        <v>16</v>
      </c>
      <c r="J481" s="8" t="s">
        <v>2724</v>
      </c>
      <c r="K481" s="8" t="s">
        <v>2682</v>
      </c>
      <c r="L481" s="8" t="s">
        <v>2781</v>
      </c>
      <c r="M481" s="8" t="s">
        <v>2782</v>
      </c>
      <c r="N481" s="8" t="s">
        <v>2786</v>
      </c>
      <c r="O481" s="8" t="s">
        <v>2787</v>
      </c>
    </row>
    <row r="482" spans="1:15" x14ac:dyDescent="0.25">
      <c r="A482" s="5">
        <v>481</v>
      </c>
      <c r="B482" s="10" t="s">
        <v>1113</v>
      </c>
      <c r="C482" s="6" t="s">
        <v>1114</v>
      </c>
      <c r="D482" s="88" t="n">
        <f t="shared" si="21"/>
        <v>1.0</v>
      </c>
      <c r="E482" s="88" t="n">
        <f t="shared" si="22"/>
        <v>1.0</v>
      </c>
      <c r="F482" s="88" t="n">
        <f t="shared" si="23"/>
        <v>0.0</v>
      </c>
      <c r="G482" s="8" t="s">
        <v>1122</v>
      </c>
      <c r="H482" s="8" t="s">
        <v>2682</v>
      </c>
      <c r="I482" s="14">
        <v>14</v>
      </c>
      <c r="J482" s="8" t="s">
        <v>2724</v>
      </c>
      <c r="K482" s="8" t="s">
        <v>2682</v>
      </c>
      <c r="L482" s="8" t="s">
        <v>2781</v>
      </c>
      <c r="M482" s="8" t="s">
        <v>2782</v>
      </c>
      <c r="N482" s="8" t="s">
        <v>2786</v>
      </c>
      <c r="O482" s="8" t="s">
        <v>2787</v>
      </c>
    </row>
    <row r="483" spans="1:15" x14ac:dyDescent="0.25">
      <c r="A483" s="5">
        <v>482</v>
      </c>
      <c r="B483" s="10" t="s">
        <v>1115</v>
      </c>
      <c r="C483" s="6" t="s">
        <v>1116</v>
      </c>
      <c r="D483" s="88" t="n">
        <f t="shared" si="21"/>
        <v>1.0</v>
      </c>
      <c r="E483" s="88" t="n">
        <f t="shared" si="22"/>
        <v>1.0</v>
      </c>
      <c r="F483" s="88" t="n">
        <f t="shared" si="23"/>
        <v>0.0</v>
      </c>
      <c r="G483" s="8" t="s">
        <v>1122</v>
      </c>
      <c r="H483" s="8" t="s">
        <v>2682</v>
      </c>
      <c r="I483" s="14">
        <v>14</v>
      </c>
      <c r="J483" s="8" t="s">
        <v>2724</v>
      </c>
      <c r="K483" s="8" t="s">
        <v>2682</v>
      </c>
      <c r="L483" s="8" t="s">
        <v>2781</v>
      </c>
      <c r="M483" s="8" t="s">
        <v>2782</v>
      </c>
      <c r="N483" s="8" t="s">
        <v>2786</v>
      </c>
      <c r="O483" s="8" t="s">
        <v>2787</v>
      </c>
    </row>
    <row r="484" spans="1:15" x14ac:dyDescent="0.25">
      <c r="A484" s="5">
        <v>483</v>
      </c>
      <c r="B484" s="10" t="s">
        <v>1118</v>
      </c>
      <c r="C484" s="6" t="s">
        <v>1117</v>
      </c>
      <c r="D484" s="88" t="n">
        <f t="shared" si="21"/>
        <v>1.0</v>
      </c>
      <c r="E484" s="88" t="n">
        <f t="shared" si="22"/>
        <v>1.0</v>
      </c>
      <c r="F484" s="88" t="n">
        <f t="shared" si="23"/>
        <v>0.0</v>
      </c>
      <c r="G484" s="8" t="s">
        <v>1122</v>
      </c>
      <c r="H484" s="8" t="s">
        <v>2682</v>
      </c>
      <c r="I484" s="14">
        <v>14</v>
      </c>
      <c r="J484" s="8" t="s">
        <v>2724</v>
      </c>
      <c r="K484" s="8" t="s">
        <v>2682</v>
      </c>
      <c r="L484" s="8" t="s">
        <v>2781</v>
      </c>
      <c r="M484" s="8" t="s">
        <v>2782</v>
      </c>
      <c r="N484" s="8" t="s">
        <v>2786</v>
      </c>
      <c r="O484" s="8" t="s">
        <v>2787</v>
      </c>
    </row>
    <row r="485" spans="1:15" x14ac:dyDescent="0.25">
      <c r="A485" s="5">
        <v>484</v>
      </c>
      <c r="B485" s="10" t="s">
        <v>1119</v>
      </c>
      <c r="C485" s="6" t="s">
        <v>2420</v>
      </c>
      <c r="D485" s="88" t="n">
        <f t="shared" si="21"/>
        <v>1.0</v>
      </c>
      <c r="E485" s="88" t="n">
        <f t="shared" si="22"/>
        <v>1.0</v>
      </c>
      <c r="F485" s="88" t="n">
        <f t="shared" si="23"/>
        <v>0.0</v>
      </c>
      <c r="G485" s="8" t="s">
        <v>1122</v>
      </c>
      <c r="H485" s="8" t="s">
        <v>2682</v>
      </c>
      <c r="I485" s="14">
        <v>14</v>
      </c>
      <c r="J485" s="8" t="s">
        <v>2724</v>
      </c>
      <c r="K485" s="8" t="s">
        <v>2682</v>
      </c>
      <c r="L485" s="8" t="s">
        <v>2781</v>
      </c>
      <c r="M485" s="8" t="s">
        <v>2782</v>
      </c>
      <c r="N485" s="8" t="s">
        <v>2786</v>
      </c>
      <c r="O485" s="8" t="s">
        <v>2787</v>
      </c>
    </row>
    <row r="486" spans="1:15" x14ac:dyDescent="0.25">
      <c r="A486" s="5">
        <v>485</v>
      </c>
      <c r="B486" s="10" t="s">
        <v>1120</v>
      </c>
      <c r="C486" s="6" t="s">
        <v>1121</v>
      </c>
      <c r="D486" s="88" t="n">
        <f t="shared" si="21"/>
        <v>1.0</v>
      </c>
      <c r="E486" s="88" t="n">
        <f t="shared" si="22"/>
        <v>1.0</v>
      </c>
      <c r="F486" s="88" t="n">
        <f t="shared" si="23"/>
        <v>0.0</v>
      </c>
      <c r="G486" s="8" t="s">
        <v>1122</v>
      </c>
      <c r="H486" s="8" t="s">
        <v>2683</v>
      </c>
      <c r="I486" s="14">
        <v>15</v>
      </c>
      <c r="J486" s="8" t="s">
        <v>2788</v>
      </c>
      <c r="K486" s="8" t="s">
        <v>2683</v>
      </c>
      <c r="L486" s="8" t="s">
        <v>2789</v>
      </c>
      <c r="M486" s="8" t="s">
        <v>2790</v>
      </c>
      <c r="N486" s="8" t="s">
        <v>2791</v>
      </c>
      <c r="O486" s="8" t="s">
        <v>2792</v>
      </c>
    </row>
    <row r="487" spans="1:15" x14ac:dyDescent="0.25">
      <c r="A487" s="5">
        <v>486</v>
      </c>
      <c r="B487" s="10" t="s">
        <v>1123</v>
      </c>
      <c r="C487" s="6" t="s">
        <v>1124</v>
      </c>
      <c r="D487" s="88" t="n">
        <f t="shared" si="21"/>
        <v>1.0</v>
      </c>
      <c r="E487" s="88" t="n">
        <f t="shared" si="22"/>
        <v>1.0</v>
      </c>
      <c r="F487" s="88" t="n">
        <f t="shared" si="23"/>
        <v>0.0</v>
      </c>
      <c r="G487" s="8" t="s">
        <v>1122</v>
      </c>
      <c r="H487" s="8" t="s">
        <v>2683</v>
      </c>
      <c r="I487" s="14">
        <v>10</v>
      </c>
      <c r="J487" s="8" t="s">
        <v>2788</v>
      </c>
      <c r="K487" s="8" t="s">
        <v>2683</v>
      </c>
      <c r="L487" s="8" t="s">
        <v>2789</v>
      </c>
      <c r="M487" s="8" t="s">
        <v>2790</v>
      </c>
      <c r="N487" s="8" t="s">
        <v>2791</v>
      </c>
      <c r="O487" s="8" t="s">
        <v>2792</v>
      </c>
    </row>
    <row r="488" spans="1:15" x14ac:dyDescent="0.25">
      <c r="A488" s="5">
        <v>487</v>
      </c>
      <c r="B488" s="10" t="s">
        <v>1125</v>
      </c>
      <c r="C488" s="6" t="s">
        <v>1126</v>
      </c>
      <c r="D488" s="88" t="n">
        <f t="shared" si="21"/>
        <v>1.0</v>
      </c>
      <c r="E488" s="88" t="n">
        <f t="shared" si="22"/>
        <v>1.0</v>
      </c>
      <c r="F488" s="88" t="n">
        <f t="shared" si="23"/>
        <v>0.0</v>
      </c>
      <c r="G488" s="8" t="s">
        <v>1122</v>
      </c>
      <c r="H488" s="8" t="s">
        <v>2683</v>
      </c>
      <c r="I488" s="14">
        <v>10</v>
      </c>
      <c r="J488" s="8" t="s">
        <v>2788</v>
      </c>
      <c r="K488" s="8" t="s">
        <v>2683</v>
      </c>
      <c r="L488" s="8" t="s">
        <v>2789</v>
      </c>
      <c r="M488" s="8" t="s">
        <v>2790</v>
      </c>
      <c r="N488" s="8" t="s">
        <v>2791</v>
      </c>
      <c r="O488" s="8" t="s">
        <v>2792</v>
      </c>
    </row>
    <row r="489" spans="1:15" x14ac:dyDescent="0.25">
      <c r="A489" s="5">
        <v>488</v>
      </c>
      <c r="B489" s="10" t="s">
        <v>1127</v>
      </c>
      <c r="C489" s="6" t="s">
        <v>2421</v>
      </c>
      <c r="D489" s="88" t="n">
        <f t="shared" si="21"/>
        <v>1.0</v>
      </c>
      <c r="E489" s="88" t="n">
        <f t="shared" si="22"/>
        <v>1.0</v>
      </c>
      <c r="F489" s="88" t="n">
        <f t="shared" si="23"/>
        <v>0.0</v>
      </c>
      <c r="G489" s="8" t="s">
        <v>1122</v>
      </c>
      <c r="H489" s="8" t="s">
        <v>2683</v>
      </c>
      <c r="I489" s="14">
        <v>10</v>
      </c>
      <c r="J489" s="8" t="s">
        <v>2788</v>
      </c>
      <c r="K489" s="8" t="s">
        <v>2683</v>
      </c>
      <c r="L489" s="8" t="s">
        <v>2789</v>
      </c>
      <c r="M489" s="8" t="s">
        <v>2790</v>
      </c>
      <c r="N489" s="8" t="s">
        <v>2791</v>
      </c>
      <c r="O489" s="8" t="s">
        <v>2792</v>
      </c>
    </row>
    <row r="490" spans="1:15" x14ac:dyDescent="0.25">
      <c r="A490" s="5">
        <v>489</v>
      </c>
      <c r="B490" s="10" t="s">
        <v>2262</v>
      </c>
      <c r="C490" s="6" t="s">
        <v>2422</v>
      </c>
      <c r="D490" s="88" t="n">
        <f t="shared" si="21"/>
        <v>1.0</v>
      </c>
      <c r="E490" s="88" t="n">
        <f t="shared" si="22"/>
        <v>1.0</v>
      </c>
      <c r="F490" s="88" t="n">
        <f t="shared" si="23"/>
        <v>0.0</v>
      </c>
      <c r="G490" s="8" t="s">
        <v>1122</v>
      </c>
      <c r="H490" s="8" t="s">
        <v>2683</v>
      </c>
      <c r="I490" s="14">
        <v>10</v>
      </c>
      <c r="J490" s="8" t="s">
        <v>2788</v>
      </c>
      <c r="K490" s="8" t="s">
        <v>2683</v>
      </c>
      <c r="L490" s="8" t="s">
        <v>2789</v>
      </c>
      <c r="M490" s="8" t="s">
        <v>2790</v>
      </c>
      <c r="N490" s="8" t="s">
        <v>2791</v>
      </c>
      <c r="O490" s="8" t="s">
        <v>2792</v>
      </c>
    </row>
    <row r="491" spans="1:15" x14ac:dyDescent="0.25">
      <c r="A491" s="5">
        <v>490</v>
      </c>
      <c r="B491" s="10" t="s">
        <v>2263</v>
      </c>
      <c r="C491" s="6" t="s">
        <v>1128</v>
      </c>
      <c r="D491" s="88" t="n">
        <f t="shared" si="21"/>
        <v>1.0</v>
      </c>
      <c r="E491" s="88" t="n">
        <f t="shared" si="22"/>
        <v>1.0</v>
      </c>
      <c r="F491" s="88" t="n">
        <f t="shared" si="23"/>
        <v>0.0</v>
      </c>
      <c r="G491" s="8" t="s">
        <v>1122</v>
      </c>
      <c r="H491" s="8" t="s">
        <v>2683</v>
      </c>
      <c r="I491" s="14">
        <v>10</v>
      </c>
      <c r="J491" s="8" t="s">
        <v>2788</v>
      </c>
      <c r="K491" s="8" t="s">
        <v>2683</v>
      </c>
      <c r="L491" s="8" t="s">
        <v>2789</v>
      </c>
      <c r="M491" s="8" t="s">
        <v>2790</v>
      </c>
      <c r="N491" s="8" t="s">
        <v>2791</v>
      </c>
      <c r="O491" s="8" t="s">
        <v>2792</v>
      </c>
    </row>
    <row r="492" spans="1:15" x14ac:dyDescent="0.25">
      <c r="A492" s="5">
        <v>491</v>
      </c>
      <c r="B492" s="10" t="s">
        <v>1868</v>
      </c>
      <c r="C492" s="6" t="s">
        <v>1129</v>
      </c>
      <c r="D492" s="88" t="n">
        <f t="shared" si="21"/>
        <v>1.0</v>
      </c>
      <c r="E492" s="88" t="n">
        <f t="shared" si="22"/>
        <v>1.0</v>
      </c>
      <c r="F492" s="88" t="n">
        <f t="shared" si="23"/>
        <v>0.0</v>
      </c>
      <c r="G492" s="8" t="s">
        <v>1122</v>
      </c>
      <c r="H492" s="8" t="s">
        <v>2683</v>
      </c>
      <c r="I492" s="14">
        <v>16</v>
      </c>
      <c r="J492" s="8" t="s">
        <v>2788</v>
      </c>
      <c r="K492" s="8" t="s">
        <v>2683</v>
      </c>
      <c r="L492" s="8" t="s">
        <v>2789</v>
      </c>
      <c r="M492" s="8" t="s">
        <v>2790</v>
      </c>
      <c r="N492" s="8" t="s">
        <v>2791</v>
      </c>
      <c r="O492" s="8" t="s">
        <v>2792</v>
      </c>
    </row>
    <row r="493" spans="1:15" x14ac:dyDescent="0.25">
      <c r="A493" s="5">
        <v>492</v>
      </c>
      <c r="B493" s="10" t="s">
        <v>2264</v>
      </c>
      <c r="C493" s="6" t="s">
        <v>2423</v>
      </c>
      <c r="D493" s="88" t="n">
        <f t="shared" si="21"/>
        <v>1.0</v>
      </c>
      <c r="E493" s="88" t="n">
        <f t="shared" si="22"/>
        <v>1.0</v>
      </c>
      <c r="F493" s="88" t="n">
        <f t="shared" si="23"/>
        <v>0.0</v>
      </c>
      <c r="G493" s="8" t="s">
        <v>1122</v>
      </c>
      <c r="H493" s="8" t="s">
        <v>2683</v>
      </c>
      <c r="I493" s="14">
        <v>10</v>
      </c>
      <c r="J493" s="8" t="s">
        <v>2788</v>
      </c>
      <c r="K493" s="8" t="s">
        <v>2683</v>
      </c>
      <c r="L493" s="8" t="s">
        <v>2789</v>
      </c>
      <c r="M493" s="8" t="s">
        <v>2790</v>
      </c>
      <c r="N493" s="8" t="s">
        <v>2791</v>
      </c>
      <c r="O493" s="8" t="s">
        <v>2792</v>
      </c>
    </row>
    <row r="494" spans="1:15" x14ac:dyDescent="0.25">
      <c r="A494" s="5">
        <v>493</v>
      </c>
      <c r="B494" s="10" t="s">
        <v>2265</v>
      </c>
      <c r="C494" s="6" t="s">
        <v>2424</v>
      </c>
      <c r="D494" s="88" t="n">
        <f t="shared" si="21"/>
        <v>1.0</v>
      </c>
      <c r="E494" s="88" t="n">
        <f t="shared" si="22"/>
        <v>1.0</v>
      </c>
      <c r="F494" s="88" t="n">
        <f t="shared" si="23"/>
        <v>0.0</v>
      </c>
      <c r="G494" s="8" t="s">
        <v>1122</v>
      </c>
      <c r="H494" s="8" t="s">
        <v>2683</v>
      </c>
      <c r="I494" s="14">
        <v>10</v>
      </c>
      <c r="J494" s="8" t="s">
        <v>2788</v>
      </c>
      <c r="K494" s="8" t="s">
        <v>2683</v>
      </c>
      <c r="L494" s="8" t="s">
        <v>2789</v>
      </c>
      <c r="M494" s="8" t="s">
        <v>2790</v>
      </c>
      <c r="N494" s="8" t="s">
        <v>2791</v>
      </c>
      <c r="O494" s="8" t="s">
        <v>2792</v>
      </c>
    </row>
    <row r="495" spans="1:15" x14ac:dyDescent="0.25">
      <c r="A495" s="5">
        <v>494</v>
      </c>
      <c r="B495" s="10" t="s">
        <v>1869</v>
      </c>
      <c r="C495" s="6" t="s">
        <v>2052</v>
      </c>
      <c r="D495" s="88" t="n">
        <f t="shared" si="21"/>
        <v>1.0</v>
      </c>
      <c r="E495" s="88" t="n">
        <f t="shared" si="22"/>
        <v>1.0</v>
      </c>
      <c r="F495" s="88" t="n">
        <f t="shared" si="23"/>
        <v>0.0</v>
      </c>
      <c r="G495" s="8" t="s">
        <v>1122</v>
      </c>
      <c r="H495" s="8" t="s">
        <v>2683</v>
      </c>
      <c r="I495" s="14">
        <v>10</v>
      </c>
      <c r="J495" s="8" t="s">
        <v>2788</v>
      </c>
      <c r="K495" s="8" t="s">
        <v>2683</v>
      </c>
      <c r="L495" s="8" t="s">
        <v>2789</v>
      </c>
      <c r="M495" s="8" t="s">
        <v>2790</v>
      </c>
      <c r="N495" s="8" t="s">
        <v>2791</v>
      </c>
      <c r="O495" s="8" t="s">
        <v>2792</v>
      </c>
    </row>
    <row r="496" spans="1:15" x14ac:dyDescent="0.25">
      <c r="A496" s="5">
        <v>495</v>
      </c>
      <c r="B496" s="10" t="s">
        <v>1131</v>
      </c>
      <c r="C496" s="6" t="s">
        <v>1130</v>
      </c>
      <c r="D496" s="88" t="n">
        <f t="shared" si="21"/>
        <v>1.0</v>
      </c>
      <c r="E496" s="88" t="n">
        <f t="shared" si="22"/>
        <v>1.0</v>
      </c>
      <c r="F496" s="88" t="n">
        <f t="shared" si="23"/>
        <v>0.0</v>
      </c>
      <c r="G496" s="8" t="s">
        <v>1148</v>
      </c>
      <c r="H496" s="8" t="s">
        <v>2683</v>
      </c>
      <c r="I496" s="14">
        <v>19</v>
      </c>
      <c r="J496" s="8" t="s">
        <v>2788</v>
      </c>
      <c r="K496" s="8" t="s">
        <v>2683</v>
      </c>
      <c r="L496" s="8" t="s">
        <v>2789</v>
      </c>
      <c r="M496" s="8" t="s">
        <v>2790</v>
      </c>
      <c r="N496" s="8" t="s">
        <v>2791</v>
      </c>
      <c r="O496" s="8" t="s">
        <v>2792</v>
      </c>
    </row>
    <row r="497" spans="1:15" x14ac:dyDescent="0.25">
      <c r="A497" s="5">
        <v>496</v>
      </c>
      <c r="B497" s="10" t="s">
        <v>1132</v>
      </c>
      <c r="C497" s="6" t="s">
        <v>2425</v>
      </c>
      <c r="D497" s="88" t="n">
        <f t="shared" si="21"/>
        <v>1.0</v>
      </c>
      <c r="E497" s="88" t="n">
        <f t="shared" si="22"/>
        <v>1.0</v>
      </c>
      <c r="F497" s="88" t="n">
        <f t="shared" si="23"/>
        <v>0.0</v>
      </c>
      <c r="G497" s="8" t="s">
        <v>1148</v>
      </c>
      <c r="H497" s="8" t="s">
        <v>2683</v>
      </c>
      <c r="I497" s="14">
        <v>10</v>
      </c>
      <c r="J497" s="8" t="s">
        <v>2788</v>
      </c>
      <c r="K497" s="8" t="s">
        <v>2683</v>
      </c>
      <c r="L497" s="8" t="s">
        <v>2789</v>
      </c>
      <c r="M497" s="8" t="s">
        <v>2790</v>
      </c>
      <c r="N497" s="8" t="s">
        <v>2791</v>
      </c>
      <c r="O497" s="8" t="s">
        <v>2792</v>
      </c>
    </row>
    <row r="498" spans="1:15" x14ac:dyDescent="0.25">
      <c r="A498" s="5">
        <v>497</v>
      </c>
      <c r="B498" s="10" t="s">
        <v>1134</v>
      </c>
      <c r="C498" s="6" t="s">
        <v>1133</v>
      </c>
      <c r="D498" s="88" t="n">
        <f t="shared" si="21"/>
        <v>1.0</v>
      </c>
      <c r="E498" s="88" t="n">
        <f t="shared" si="22"/>
        <v>1.0</v>
      </c>
      <c r="F498" s="88" t="n">
        <f t="shared" si="23"/>
        <v>0.0</v>
      </c>
      <c r="G498" s="8" t="s">
        <v>1148</v>
      </c>
      <c r="H498" s="8" t="s">
        <v>2683</v>
      </c>
      <c r="I498" s="14">
        <v>10</v>
      </c>
      <c r="J498" s="8" t="s">
        <v>2788</v>
      </c>
      <c r="K498" s="8" t="s">
        <v>2683</v>
      </c>
      <c r="L498" s="8" t="s">
        <v>2789</v>
      </c>
      <c r="M498" s="8" t="s">
        <v>2790</v>
      </c>
      <c r="N498" s="8" t="s">
        <v>2791</v>
      </c>
      <c r="O498" s="8" t="s">
        <v>2792</v>
      </c>
    </row>
    <row r="499" spans="1:15" x14ac:dyDescent="0.25">
      <c r="A499" s="5">
        <v>498</v>
      </c>
      <c r="B499" s="10" t="s">
        <v>1136</v>
      </c>
      <c r="C499" s="6" t="s">
        <v>1135</v>
      </c>
      <c r="D499" s="88" t="n">
        <f t="shared" si="21"/>
        <v>1.0</v>
      </c>
      <c r="E499" s="88" t="n">
        <f t="shared" si="22"/>
        <v>1.0</v>
      </c>
      <c r="F499" s="88" t="n">
        <f t="shared" si="23"/>
        <v>0.0</v>
      </c>
      <c r="G499" s="8" t="s">
        <v>1148</v>
      </c>
      <c r="H499" s="8" t="s">
        <v>2683</v>
      </c>
      <c r="I499" s="14">
        <v>10</v>
      </c>
      <c r="J499" s="8" t="s">
        <v>2788</v>
      </c>
      <c r="K499" s="8" t="s">
        <v>2683</v>
      </c>
      <c r="L499" s="8" t="s">
        <v>2789</v>
      </c>
      <c r="M499" s="8" t="s">
        <v>2790</v>
      </c>
      <c r="N499" s="8" t="s">
        <v>2791</v>
      </c>
      <c r="O499" s="8" t="s">
        <v>2792</v>
      </c>
    </row>
    <row r="500" spans="1:15" x14ac:dyDescent="0.25">
      <c r="A500" s="5">
        <v>499</v>
      </c>
      <c r="B500" s="10" t="s">
        <v>1138</v>
      </c>
      <c r="C500" s="6" t="s">
        <v>1137</v>
      </c>
      <c r="D500" s="88" t="n">
        <f t="shared" si="21"/>
        <v>1.0</v>
      </c>
      <c r="E500" s="88" t="n">
        <f t="shared" si="22"/>
        <v>1.0</v>
      </c>
      <c r="F500" s="88" t="n">
        <f t="shared" si="23"/>
        <v>0.0</v>
      </c>
      <c r="G500" s="8" t="s">
        <v>1148</v>
      </c>
      <c r="H500" s="8" t="s">
        <v>2683</v>
      </c>
      <c r="I500" s="14">
        <v>10</v>
      </c>
      <c r="J500" s="8" t="s">
        <v>2788</v>
      </c>
      <c r="K500" s="8" t="s">
        <v>2683</v>
      </c>
      <c r="L500" s="8" t="s">
        <v>2789</v>
      </c>
      <c r="M500" s="8" t="s">
        <v>2790</v>
      </c>
      <c r="N500" s="8" t="s">
        <v>2791</v>
      </c>
      <c r="O500" s="8" t="s">
        <v>2792</v>
      </c>
    </row>
    <row r="501" spans="1:15" x14ac:dyDescent="0.25">
      <c r="A501" s="5">
        <v>500</v>
      </c>
      <c r="B501" s="10" t="s">
        <v>1139</v>
      </c>
      <c r="C501" s="6" t="s">
        <v>1140</v>
      </c>
      <c r="D501" s="88" t="n">
        <f t="shared" si="21"/>
        <v>1.0</v>
      </c>
      <c r="E501" s="88" t="n">
        <f t="shared" si="22"/>
        <v>1.0</v>
      </c>
      <c r="F501" s="88" t="n">
        <f t="shared" si="23"/>
        <v>0.0</v>
      </c>
      <c r="G501" s="8" t="s">
        <v>1148</v>
      </c>
      <c r="H501" s="8" t="s">
        <v>2683</v>
      </c>
      <c r="I501" s="14">
        <v>10</v>
      </c>
      <c r="J501" s="8" t="s">
        <v>2788</v>
      </c>
      <c r="K501" s="8" t="s">
        <v>2683</v>
      </c>
      <c r="L501" s="8" t="s">
        <v>2789</v>
      </c>
      <c r="M501" s="8" t="s">
        <v>2790</v>
      </c>
      <c r="N501" s="8" t="s">
        <v>2791</v>
      </c>
      <c r="O501" s="8" t="s">
        <v>2792</v>
      </c>
    </row>
    <row r="502" spans="1:15" x14ac:dyDescent="0.25">
      <c r="A502" s="5">
        <v>501</v>
      </c>
      <c r="B502" s="10" t="s">
        <v>1141</v>
      </c>
      <c r="C502" s="6" t="s">
        <v>1142</v>
      </c>
      <c r="D502" s="88" t="n">
        <f t="shared" si="21"/>
        <v>1.0</v>
      </c>
      <c r="E502" s="88" t="n">
        <f t="shared" si="22"/>
        <v>1.0</v>
      </c>
      <c r="F502" s="88" t="n">
        <f t="shared" si="23"/>
        <v>0.0</v>
      </c>
      <c r="G502" s="8" t="s">
        <v>1148</v>
      </c>
      <c r="H502" s="8" t="s">
        <v>2683</v>
      </c>
      <c r="I502" s="14">
        <v>10</v>
      </c>
      <c r="J502" s="8" t="s">
        <v>2788</v>
      </c>
      <c r="K502" s="8" t="s">
        <v>2683</v>
      </c>
      <c r="L502" s="8" t="s">
        <v>2789</v>
      </c>
      <c r="M502" s="8" t="s">
        <v>2790</v>
      </c>
      <c r="N502" s="8" t="s">
        <v>2791</v>
      </c>
      <c r="O502" s="8" t="s">
        <v>2792</v>
      </c>
    </row>
    <row r="503" spans="1:15" x14ac:dyDescent="0.25">
      <c r="A503" s="5">
        <v>502</v>
      </c>
      <c r="B503" s="10" t="s">
        <v>1143</v>
      </c>
      <c r="C503" s="6" t="s">
        <v>2426</v>
      </c>
      <c r="D503" s="88" t="n">
        <f t="shared" si="21"/>
        <v>1.0</v>
      </c>
      <c r="E503" s="88" t="n">
        <f t="shared" si="22"/>
        <v>1.0</v>
      </c>
      <c r="F503" s="88" t="n">
        <f t="shared" si="23"/>
        <v>0.0</v>
      </c>
      <c r="G503" s="8" t="s">
        <v>1148</v>
      </c>
      <c r="H503" s="8" t="s">
        <v>2683</v>
      </c>
      <c r="I503" s="14">
        <v>15</v>
      </c>
      <c r="J503" s="8" t="s">
        <v>2788</v>
      </c>
      <c r="K503" s="8" t="s">
        <v>2683</v>
      </c>
      <c r="L503" s="8" t="s">
        <v>2789</v>
      </c>
      <c r="M503" s="8" t="s">
        <v>2790</v>
      </c>
      <c r="N503" s="8" t="s">
        <v>2791</v>
      </c>
      <c r="O503" s="8" t="s">
        <v>2792</v>
      </c>
    </row>
    <row r="504" spans="1:15" x14ac:dyDescent="0.25">
      <c r="A504" s="5">
        <v>503</v>
      </c>
      <c r="B504" s="10" t="s">
        <v>1144</v>
      </c>
      <c r="C504" s="6" t="s">
        <v>1145</v>
      </c>
      <c r="D504" s="88" t="n">
        <f t="shared" si="21"/>
        <v>1.0</v>
      </c>
      <c r="E504" s="88" t="n">
        <f t="shared" si="22"/>
        <v>1.0</v>
      </c>
      <c r="F504" s="88" t="n">
        <f t="shared" si="23"/>
        <v>0.0</v>
      </c>
      <c r="G504" s="8" t="s">
        <v>1148</v>
      </c>
      <c r="H504" s="8" t="s">
        <v>2683</v>
      </c>
      <c r="I504" s="14">
        <v>10</v>
      </c>
      <c r="J504" s="8" t="s">
        <v>2788</v>
      </c>
      <c r="K504" s="8" t="s">
        <v>2683</v>
      </c>
      <c r="L504" s="8" t="s">
        <v>2789</v>
      </c>
      <c r="M504" s="8" t="s">
        <v>2790</v>
      </c>
      <c r="N504" s="8" t="s">
        <v>2791</v>
      </c>
      <c r="O504" s="8" t="s">
        <v>2792</v>
      </c>
    </row>
    <row r="505" spans="1:15" x14ac:dyDescent="0.25">
      <c r="A505" s="5">
        <v>504</v>
      </c>
      <c r="B505" s="10" t="s">
        <v>1870</v>
      </c>
      <c r="C505" s="6" t="s">
        <v>2053</v>
      </c>
      <c r="D505" s="88" t="n">
        <f t="shared" si="21"/>
        <v>1.0</v>
      </c>
      <c r="E505" s="88" t="n">
        <f t="shared" si="22"/>
        <v>1.0</v>
      </c>
      <c r="F505" s="88" t="n">
        <f t="shared" si="23"/>
        <v>0.0</v>
      </c>
      <c r="G505" s="8" t="s">
        <v>1148</v>
      </c>
      <c r="H505" s="8" t="s">
        <v>2683</v>
      </c>
      <c r="I505" s="14">
        <v>10</v>
      </c>
      <c r="J505" s="8" t="s">
        <v>2788</v>
      </c>
      <c r="K505" s="8" t="s">
        <v>2683</v>
      </c>
      <c r="L505" s="8" t="s">
        <v>2789</v>
      </c>
      <c r="M505" s="8" t="s">
        <v>2790</v>
      </c>
      <c r="N505" s="8" t="s">
        <v>2791</v>
      </c>
      <c r="O505" s="8" t="s">
        <v>2792</v>
      </c>
    </row>
    <row r="506" spans="1:15" x14ac:dyDescent="0.25">
      <c r="A506" s="5">
        <v>505</v>
      </c>
      <c r="B506" s="10" t="s">
        <v>2266</v>
      </c>
      <c r="C506" s="6" t="s">
        <v>2427</v>
      </c>
      <c r="D506" s="88" t="n">
        <f t="shared" si="21"/>
        <v>1.0</v>
      </c>
      <c r="E506" s="88" t="n">
        <f t="shared" si="22"/>
        <v>1.0</v>
      </c>
      <c r="F506" s="88" t="n">
        <f t="shared" si="23"/>
        <v>0.0</v>
      </c>
      <c r="G506" s="8" t="s">
        <v>1148</v>
      </c>
      <c r="H506" s="8" t="s">
        <v>2683</v>
      </c>
      <c r="I506" s="14">
        <v>10</v>
      </c>
      <c r="J506" s="8" t="s">
        <v>2788</v>
      </c>
      <c r="K506" s="8" t="s">
        <v>2683</v>
      </c>
      <c r="L506" s="8" t="s">
        <v>2789</v>
      </c>
      <c r="M506" s="8" t="s">
        <v>2790</v>
      </c>
      <c r="N506" s="8" t="s">
        <v>2791</v>
      </c>
      <c r="O506" s="8" t="s">
        <v>2792</v>
      </c>
    </row>
    <row r="507" spans="1:15" x14ac:dyDescent="0.25">
      <c r="A507" s="5">
        <v>506</v>
      </c>
      <c r="B507" s="10" t="s">
        <v>1147</v>
      </c>
      <c r="C507" s="6" t="s">
        <v>1146</v>
      </c>
      <c r="D507" s="88" t="n">
        <f t="shared" si="21"/>
        <v>1.0</v>
      </c>
      <c r="E507" s="88" t="n">
        <f t="shared" si="22"/>
        <v>1.0</v>
      </c>
      <c r="F507" s="88" t="n">
        <f t="shared" si="23"/>
        <v>0.0</v>
      </c>
      <c r="G507" s="8" t="s">
        <v>1168</v>
      </c>
      <c r="H507" s="8" t="s">
        <v>2683</v>
      </c>
      <c r="I507" s="14">
        <v>14</v>
      </c>
      <c r="J507" s="8" t="s">
        <v>2788</v>
      </c>
      <c r="K507" s="8" t="s">
        <v>2683</v>
      </c>
      <c r="L507" s="8" t="s">
        <v>2793</v>
      </c>
      <c r="M507" s="8" t="s">
        <v>254</v>
      </c>
      <c r="N507" s="8" t="s">
        <v>2794</v>
      </c>
      <c r="O507" s="8" t="s">
        <v>1146</v>
      </c>
    </row>
    <row r="508" spans="1:15" x14ac:dyDescent="0.25">
      <c r="A508" s="5">
        <v>507</v>
      </c>
      <c r="B508" s="10" t="s">
        <v>1150</v>
      </c>
      <c r="C508" s="6" t="s">
        <v>2428</v>
      </c>
      <c r="D508" s="88" t="n">
        <f t="shared" si="21"/>
        <v>1.0</v>
      </c>
      <c r="E508" s="88" t="n">
        <f t="shared" si="22"/>
        <v>1.0</v>
      </c>
      <c r="F508" s="88" t="n">
        <f t="shared" si="23"/>
        <v>0.0</v>
      </c>
      <c r="G508" s="8" t="s">
        <v>1168</v>
      </c>
      <c r="H508" s="8" t="s">
        <v>2684</v>
      </c>
      <c r="I508" s="14">
        <v>16</v>
      </c>
      <c r="J508" s="8" t="s">
        <v>2795</v>
      </c>
      <c r="K508" s="8" t="s">
        <v>2684</v>
      </c>
      <c r="L508" s="8" t="s">
        <v>2796</v>
      </c>
      <c r="M508" s="8" t="s">
        <v>274</v>
      </c>
      <c r="N508" s="8">
        <v>38</v>
      </c>
      <c r="O508" s="8" t="s">
        <v>2797</v>
      </c>
    </row>
    <row r="509" spans="1:15" x14ac:dyDescent="0.25">
      <c r="A509" s="5">
        <v>508</v>
      </c>
      <c r="B509" s="10" t="s">
        <v>1152</v>
      </c>
      <c r="C509" s="6" t="s">
        <v>1151</v>
      </c>
      <c r="D509" s="88" t="n">
        <f t="shared" si="21"/>
        <v>1.0</v>
      </c>
      <c r="E509" s="88" t="n">
        <f t="shared" si="22"/>
        <v>1.0</v>
      </c>
      <c r="F509" s="88" t="n">
        <f t="shared" si="23"/>
        <v>0.0</v>
      </c>
      <c r="G509" s="8" t="s">
        <v>1168</v>
      </c>
      <c r="H509" s="8" t="s">
        <v>2684</v>
      </c>
      <c r="I509" s="14">
        <v>21</v>
      </c>
      <c r="J509" s="8" t="s">
        <v>2795</v>
      </c>
      <c r="K509" s="8" t="s">
        <v>2684</v>
      </c>
      <c r="L509" s="8" t="s">
        <v>2796</v>
      </c>
      <c r="M509" s="8" t="s">
        <v>274</v>
      </c>
      <c r="N509" s="8">
        <v>38</v>
      </c>
      <c r="O509" s="8" t="s">
        <v>2797</v>
      </c>
    </row>
    <row r="510" spans="1:15" x14ac:dyDescent="0.25">
      <c r="A510" s="5">
        <v>509</v>
      </c>
      <c r="B510" s="10" t="s">
        <v>1154</v>
      </c>
      <c r="C510" s="6" t="s">
        <v>1153</v>
      </c>
      <c r="D510" s="88" t="n">
        <f t="shared" si="21"/>
        <v>1.0</v>
      </c>
      <c r="E510" s="88" t="n">
        <f t="shared" si="22"/>
        <v>1.0</v>
      </c>
      <c r="F510" s="88" t="n">
        <f t="shared" si="23"/>
        <v>0.0</v>
      </c>
      <c r="G510" s="8" t="s">
        <v>1168</v>
      </c>
      <c r="H510" s="8" t="s">
        <v>2684</v>
      </c>
      <c r="I510" s="14">
        <v>21</v>
      </c>
      <c r="J510" s="8" t="s">
        <v>2795</v>
      </c>
      <c r="K510" s="8" t="s">
        <v>2684</v>
      </c>
      <c r="L510" s="8" t="s">
        <v>2796</v>
      </c>
      <c r="M510" s="8" t="s">
        <v>274</v>
      </c>
      <c r="N510" s="8">
        <v>38</v>
      </c>
      <c r="O510" s="8" t="s">
        <v>2797</v>
      </c>
    </row>
    <row r="511" spans="1:15" x14ac:dyDescent="0.25">
      <c r="A511" s="5">
        <v>510</v>
      </c>
      <c r="B511" s="10" t="s">
        <v>1156</v>
      </c>
      <c r="C511" s="6" t="s">
        <v>1155</v>
      </c>
      <c r="D511" s="88" t="n">
        <f t="shared" si="21"/>
        <v>1.0</v>
      </c>
      <c r="E511" s="88" t="n">
        <f t="shared" si="22"/>
        <v>1.0</v>
      </c>
      <c r="F511" s="88" t="n">
        <f t="shared" si="23"/>
        <v>0.0</v>
      </c>
      <c r="G511" s="8" t="s">
        <v>1168</v>
      </c>
      <c r="H511" s="8" t="s">
        <v>2684</v>
      </c>
      <c r="I511" s="14">
        <v>21</v>
      </c>
      <c r="J511" s="8" t="s">
        <v>2795</v>
      </c>
      <c r="K511" s="8" t="s">
        <v>2684</v>
      </c>
      <c r="L511" s="8" t="s">
        <v>2796</v>
      </c>
      <c r="M511" s="8" t="s">
        <v>274</v>
      </c>
      <c r="N511" s="8">
        <v>38</v>
      </c>
      <c r="O511" s="8" t="s">
        <v>2797</v>
      </c>
    </row>
    <row r="512" spans="1:15" x14ac:dyDescent="0.25">
      <c r="A512" s="5">
        <v>511</v>
      </c>
      <c r="B512" s="10" t="s">
        <v>1157</v>
      </c>
      <c r="C512" s="6" t="s">
        <v>2054</v>
      </c>
      <c r="D512" s="88" t="n">
        <f t="shared" si="21"/>
        <v>1.0</v>
      </c>
      <c r="E512" s="88" t="n">
        <f t="shared" si="22"/>
        <v>1.0</v>
      </c>
      <c r="F512" s="88" t="n">
        <f t="shared" si="23"/>
        <v>0.0</v>
      </c>
      <c r="G512" s="8" t="s">
        <v>1168</v>
      </c>
      <c r="H512" s="8" t="s">
        <v>2684</v>
      </c>
      <c r="I512" s="14">
        <v>21</v>
      </c>
      <c r="J512" s="8" t="s">
        <v>2795</v>
      </c>
      <c r="K512" s="8" t="s">
        <v>2684</v>
      </c>
      <c r="L512" s="8" t="s">
        <v>2796</v>
      </c>
      <c r="M512" s="8" t="s">
        <v>274</v>
      </c>
      <c r="N512" s="8">
        <v>38</v>
      </c>
      <c r="O512" s="8" t="s">
        <v>2797</v>
      </c>
    </row>
    <row r="513" spans="1:15" x14ac:dyDescent="0.25">
      <c r="A513" s="5">
        <v>512</v>
      </c>
      <c r="B513" s="10" t="s">
        <v>1158</v>
      </c>
      <c r="C513" s="6" t="s">
        <v>2429</v>
      </c>
      <c r="D513" s="88" t="n">
        <f t="shared" si="21"/>
        <v>1.0</v>
      </c>
      <c r="E513" s="88" t="n">
        <f t="shared" si="22"/>
        <v>1.0</v>
      </c>
      <c r="F513" s="88" t="n">
        <f t="shared" si="23"/>
        <v>0.0</v>
      </c>
      <c r="G513" s="8" t="s">
        <v>1168</v>
      </c>
      <c r="H513" s="8" t="s">
        <v>2684</v>
      </c>
      <c r="I513" s="14">
        <v>21</v>
      </c>
      <c r="J513" s="8" t="s">
        <v>2795</v>
      </c>
      <c r="K513" s="8" t="s">
        <v>2684</v>
      </c>
      <c r="L513" s="8" t="s">
        <v>2796</v>
      </c>
      <c r="M513" s="8" t="s">
        <v>274</v>
      </c>
      <c r="N513" s="8">
        <v>39</v>
      </c>
      <c r="O513" s="8" t="s">
        <v>1164</v>
      </c>
    </row>
    <row r="514" spans="1:15" x14ac:dyDescent="0.25">
      <c r="A514" s="5">
        <v>513</v>
      </c>
      <c r="B514" s="10" t="s">
        <v>1159</v>
      </c>
      <c r="C514" s="6" t="s">
        <v>1160</v>
      </c>
      <c r="D514" s="88" t="n">
        <f t="shared" ref="D514:D577" si="24">COUNTIF($C$2:$C$1091,C514)</f>
        <v>1.0</v>
      </c>
      <c r="E514" s="88" t="n">
        <f t="shared" ref="E514:E577" si="25">COUNTIF($B$2:$B$1091,B514)</f>
        <v>1.0</v>
      </c>
      <c r="F514" s="88" t="n">
        <f t="shared" si="23"/>
        <v>0.0</v>
      </c>
      <c r="G514" s="8" t="s">
        <v>1168</v>
      </c>
      <c r="H514" s="8" t="s">
        <v>2684</v>
      </c>
      <c r="I514" s="14">
        <v>21</v>
      </c>
      <c r="J514" s="8" t="s">
        <v>2795</v>
      </c>
      <c r="K514" s="8" t="s">
        <v>2684</v>
      </c>
      <c r="L514" s="8" t="s">
        <v>2796</v>
      </c>
      <c r="M514" s="8" t="s">
        <v>274</v>
      </c>
      <c r="N514" s="8">
        <v>39</v>
      </c>
      <c r="O514" s="8" t="s">
        <v>1164</v>
      </c>
    </row>
    <row r="515" spans="1:15" x14ac:dyDescent="0.25">
      <c r="A515" s="5">
        <v>514</v>
      </c>
      <c r="B515" s="10" t="s">
        <v>1161</v>
      </c>
      <c r="C515" s="6" t="s">
        <v>1162</v>
      </c>
      <c r="D515" s="88" t="n">
        <f t="shared" si="24"/>
        <v>1.0</v>
      </c>
      <c r="E515" s="88" t="n">
        <f t="shared" si="25"/>
        <v>1.0</v>
      </c>
      <c r="F515" s="88" t="n">
        <f t="shared" ref="F515:F578" si="26">D515-E515</f>
        <v>0.0</v>
      </c>
      <c r="G515" s="8" t="s">
        <v>1168</v>
      </c>
      <c r="H515" s="8" t="s">
        <v>2684</v>
      </c>
      <c r="I515" s="14">
        <v>21</v>
      </c>
      <c r="J515" s="8" t="s">
        <v>2795</v>
      </c>
      <c r="K515" s="8" t="s">
        <v>2684</v>
      </c>
      <c r="L515" s="8" t="s">
        <v>2796</v>
      </c>
      <c r="M515" s="8" t="s">
        <v>274</v>
      </c>
      <c r="N515" s="8">
        <v>39</v>
      </c>
      <c r="O515" s="8" t="s">
        <v>1164</v>
      </c>
    </row>
    <row r="516" spans="1:15" x14ac:dyDescent="0.25">
      <c r="A516" s="5">
        <v>515</v>
      </c>
      <c r="B516" s="10" t="s">
        <v>1163</v>
      </c>
      <c r="C516" s="6" t="s">
        <v>2430</v>
      </c>
      <c r="D516" s="88" t="n">
        <f t="shared" si="24"/>
        <v>1.0</v>
      </c>
      <c r="E516" s="88" t="n">
        <f t="shared" si="25"/>
        <v>1.0</v>
      </c>
      <c r="F516" s="88" t="n">
        <f t="shared" si="26"/>
        <v>0.0</v>
      </c>
      <c r="G516" s="8" t="s">
        <v>1168</v>
      </c>
      <c r="H516" s="8" t="s">
        <v>2684</v>
      </c>
      <c r="I516" s="14">
        <v>21</v>
      </c>
      <c r="J516" s="8" t="s">
        <v>2795</v>
      </c>
      <c r="K516" s="8" t="s">
        <v>2684</v>
      </c>
      <c r="L516" s="8" t="s">
        <v>2796</v>
      </c>
      <c r="M516" s="8" t="s">
        <v>274</v>
      </c>
      <c r="N516" s="8">
        <v>39</v>
      </c>
      <c r="O516" s="8" t="s">
        <v>1164</v>
      </c>
    </row>
    <row r="517" spans="1:15" x14ac:dyDescent="0.25">
      <c r="A517" s="5">
        <v>516</v>
      </c>
      <c r="B517" s="10" t="s">
        <v>1165</v>
      </c>
      <c r="C517" s="6" t="s">
        <v>2431</v>
      </c>
      <c r="D517" s="88" t="n">
        <f t="shared" si="24"/>
        <v>1.0</v>
      </c>
      <c r="E517" s="88" t="n">
        <f t="shared" si="25"/>
        <v>1.0</v>
      </c>
      <c r="F517" s="88" t="n">
        <f t="shared" si="26"/>
        <v>0.0</v>
      </c>
      <c r="G517" s="8" t="s">
        <v>1168</v>
      </c>
      <c r="H517" s="8" t="s">
        <v>2684</v>
      </c>
      <c r="I517" s="14">
        <v>9</v>
      </c>
      <c r="J517" s="8" t="s">
        <v>2795</v>
      </c>
      <c r="K517" s="8" t="s">
        <v>2684</v>
      </c>
      <c r="L517" s="8" t="s">
        <v>2796</v>
      </c>
      <c r="M517" s="8" t="s">
        <v>274</v>
      </c>
      <c r="N517" s="8">
        <v>37</v>
      </c>
      <c r="O517" s="8" t="s">
        <v>1149</v>
      </c>
    </row>
    <row r="518" spans="1:15" x14ac:dyDescent="0.25">
      <c r="A518" s="5">
        <v>517</v>
      </c>
      <c r="B518" s="10" t="s">
        <v>1167</v>
      </c>
      <c r="C518" s="6" t="s">
        <v>1166</v>
      </c>
      <c r="D518" s="88" t="n">
        <f t="shared" si="24"/>
        <v>1.0</v>
      </c>
      <c r="E518" s="88" t="n">
        <f t="shared" si="25"/>
        <v>1.0</v>
      </c>
      <c r="F518" s="88" t="n">
        <f t="shared" si="26"/>
        <v>0.0</v>
      </c>
      <c r="G518" s="8" t="s">
        <v>1168</v>
      </c>
      <c r="H518" s="8" t="s">
        <v>2685</v>
      </c>
      <c r="I518" s="14">
        <v>13</v>
      </c>
      <c r="J518" s="8" t="s">
        <v>2798</v>
      </c>
      <c r="K518" s="8" t="s">
        <v>2685</v>
      </c>
      <c r="L518" s="8" t="s">
        <v>2708</v>
      </c>
      <c r="M518" s="8">
        <v>0</v>
      </c>
      <c r="N518" s="8">
        <v>42</v>
      </c>
      <c r="O518" s="8" t="s">
        <v>2799</v>
      </c>
    </row>
    <row r="519" spans="1:15" x14ac:dyDescent="0.25">
      <c r="A519" s="5">
        <v>518</v>
      </c>
      <c r="B519" s="10" t="s">
        <v>1169</v>
      </c>
      <c r="C519" s="6" t="s">
        <v>1170</v>
      </c>
      <c r="D519" s="88" t="n">
        <f t="shared" si="24"/>
        <v>1.0</v>
      </c>
      <c r="E519" s="88" t="n">
        <f t="shared" si="25"/>
        <v>1.0</v>
      </c>
      <c r="F519" s="88" t="n">
        <f t="shared" si="26"/>
        <v>0.0</v>
      </c>
      <c r="G519" s="8" t="s">
        <v>1168</v>
      </c>
      <c r="H519" s="8" t="s">
        <v>2685</v>
      </c>
      <c r="I519" s="14">
        <v>14</v>
      </c>
      <c r="J519" s="8" t="s">
        <v>2798</v>
      </c>
      <c r="K519" s="8" t="s">
        <v>2685</v>
      </c>
      <c r="L519" s="8" t="s">
        <v>2708</v>
      </c>
      <c r="M519" s="8">
        <v>0</v>
      </c>
      <c r="N519" s="8" t="s">
        <v>2800</v>
      </c>
      <c r="O519" s="8" t="s">
        <v>2801</v>
      </c>
    </row>
    <row r="520" spans="1:15" x14ac:dyDescent="0.25">
      <c r="A520" s="5">
        <v>519</v>
      </c>
      <c r="B520" s="10" t="s">
        <v>1171</v>
      </c>
      <c r="C520" s="6" t="s">
        <v>2055</v>
      </c>
      <c r="D520" s="88" t="n">
        <f t="shared" si="24"/>
        <v>1.0</v>
      </c>
      <c r="E520" s="88" t="n">
        <f t="shared" si="25"/>
        <v>1.0</v>
      </c>
      <c r="F520" s="88" t="n">
        <f t="shared" si="26"/>
        <v>0.0</v>
      </c>
      <c r="G520" s="8" t="s">
        <v>1168</v>
      </c>
      <c r="H520" s="8" t="s">
        <v>2685</v>
      </c>
      <c r="I520" s="14">
        <v>16</v>
      </c>
      <c r="J520" s="8" t="s">
        <v>2798</v>
      </c>
      <c r="K520" s="8" t="s">
        <v>2685</v>
      </c>
      <c r="L520" s="8" t="s">
        <v>2708</v>
      </c>
      <c r="M520" s="8">
        <v>0</v>
      </c>
      <c r="N520" s="8" t="s">
        <v>2800</v>
      </c>
      <c r="O520" s="8" t="s">
        <v>2801</v>
      </c>
    </row>
    <row r="521" spans="1:15" x14ac:dyDescent="0.25">
      <c r="A521" s="5">
        <v>520</v>
      </c>
      <c r="B521" s="10" t="s">
        <v>1871</v>
      </c>
      <c r="C521" s="6" t="s">
        <v>2056</v>
      </c>
      <c r="D521" s="88" t="n">
        <f t="shared" si="24"/>
        <v>1.0</v>
      </c>
      <c r="E521" s="88" t="n">
        <f t="shared" si="25"/>
        <v>1.0</v>
      </c>
      <c r="F521" s="88" t="n">
        <f t="shared" si="26"/>
        <v>0.0</v>
      </c>
      <c r="G521" s="8" t="s">
        <v>1168</v>
      </c>
      <c r="H521" s="8" t="s">
        <v>2685</v>
      </c>
      <c r="I521" s="14">
        <v>13</v>
      </c>
      <c r="J521" s="8" t="s">
        <v>2798</v>
      </c>
      <c r="K521" s="8" t="s">
        <v>2685</v>
      </c>
      <c r="L521" s="8" t="s">
        <v>2708</v>
      </c>
      <c r="M521" s="8">
        <v>0</v>
      </c>
      <c r="N521" s="8" t="s">
        <v>2800</v>
      </c>
      <c r="O521" s="8" t="s">
        <v>2801</v>
      </c>
    </row>
    <row r="522" spans="1:15" x14ac:dyDescent="0.25">
      <c r="A522" s="5">
        <v>521</v>
      </c>
      <c r="B522" s="10" t="s">
        <v>1872</v>
      </c>
      <c r="C522" s="6" t="s">
        <v>2057</v>
      </c>
      <c r="D522" s="88" t="n">
        <f t="shared" si="24"/>
        <v>1.0</v>
      </c>
      <c r="E522" s="88" t="n">
        <f t="shared" si="25"/>
        <v>1.0</v>
      </c>
      <c r="F522" s="88" t="n">
        <f t="shared" si="26"/>
        <v>0.0</v>
      </c>
      <c r="G522" s="8" t="s">
        <v>1168</v>
      </c>
      <c r="H522" s="8" t="s">
        <v>2685</v>
      </c>
      <c r="I522" s="14">
        <v>13</v>
      </c>
      <c r="J522" s="8" t="s">
        <v>2798</v>
      </c>
      <c r="K522" s="8" t="s">
        <v>2685</v>
      </c>
      <c r="L522" s="8" t="s">
        <v>2708</v>
      </c>
      <c r="M522" s="8">
        <v>0</v>
      </c>
      <c r="N522" s="8" t="s">
        <v>2800</v>
      </c>
      <c r="O522" s="8" t="s">
        <v>2801</v>
      </c>
    </row>
    <row r="523" spans="1:15" x14ac:dyDescent="0.25">
      <c r="A523" s="5">
        <v>522</v>
      </c>
      <c r="B523" s="10" t="s">
        <v>1873</v>
      </c>
      <c r="C523" s="6" t="s">
        <v>2058</v>
      </c>
      <c r="D523" s="88" t="n">
        <f t="shared" si="24"/>
        <v>1.0</v>
      </c>
      <c r="E523" s="88" t="n">
        <f t="shared" si="25"/>
        <v>1.0</v>
      </c>
      <c r="F523" s="88" t="n">
        <f t="shared" si="26"/>
        <v>0.0</v>
      </c>
      <c r="G523" s="8" t="s">
        <v>437</v>
      </c>
      <c r="H523" s="8" t="s">
        <v>2685</v>
      </c>
      <c r="I523" s="14">
        <v>19</v>
      </c>
      <c r="J523" s="8" t="s">
        <v>2798</v>
      </c>
      <c r="K523" s="8" t="s">
        <v>2685</v>
      </c>
      <c r="L523" s="8" t="s">
        <v>2708</v>
      </c>
      <c r="M523" s="8">
        <v>0</v>
      </c>
      <c r="N523" s="8" t="s">
        <v>2800</v>
      </c>
      <c r="O523" s="8" t="s">
        <v>2801</v>
      </c>
    </row>
    <row r="524" spans="1:15" x14ac:dyDescent="0.25">
      <c r="A524" s="5">
        <v>523</v>
      </c>
      <c r="B524" s="10" t="s">
        <v>1874</v>
      </c>
      <c r="C524" s="6" t="s">
        <v>2059</v>
      </c>
      <c r="D524" s="88" t="n">
        <f t="shared" si="24"/>
        <v>1.0</v>
      </c>
      <c r="E524" s="88" t="n">
        <f t="shared" si="25"/>
        <v>1.0</v>
      </c>
      <c r="F524" s="88" t="n">
        <f t="shared" si="26"/>
        <v>0.0</v>
      </c>
      <c r="G524" s="8" t="s">
        <v>1168</v>
      </c>
      <c r="H524" s="8" t="s">
        <v>2685</v>
      </c>
      <c r="I524" s="14">
        <v>14</v>
      </c>
      <c r="J524" s="8" t="s">
        <v>2798</v>
      </c>
      <c r="K524" s="8" t="s">
        <v>2685</v>
      </c>
      <c r="L524" s="8" t="s">
        <v>2708</v>
      </c>
      <c r="M524" s="8">
        <v>0</v>
      </c>
      <c r="N524" s="8">
        <v>42</v>
      </c>
      <c r="O524" s="8" t="s">
        <v>2799</v>
      </c>
    </row>
    <row r="525" spans="1:15" x14ac:dyDescent="0.25">
      <c r="A525" s="5">
        <v>524</v>
      </c>
      <c r="B525" s="10" t="s">
        <v>1173</v>
      </c>
      <c r="C525" s="6" t="s">
        <v>1172</v>
      </c>
      <c r="D525" s="88" t="n">
        <f t="shared" si="24"/>
        <v>1.0</v>
      </c>
      <c r="E525" s="88" t="n">
        <f t="shared" si="25"/>
        <v>1.0</v>
      </c>
      <c r="F525" s="88" t="n">
        <f t="shared" si="26"/>
        <v>0.0</v>
      </c>
      <c r="G525" s="8" t="s">
        <v>1168</v>
      </c>
      <c r="H525" s="8" t="s">
        <v>2685</v>
      </c>
      <c r="I525" s="14">
        <v>14</v>
      </c>
      <c r="J525" s="8" t="s">
        <v>2798</v>
      </c>
      <c r="K525" s="8" t="s">
        <v>2685</v>
      </c>
      <c r="L525" s="8" t="s">
        <v>2708</v>
      </c>
      <c r="M525" s="8">
        <v>0</v>
      </c>
      <c r="N525" s="8" t="s">
        <v>2800</v>
      </c>
      <c r="O525" s="8" t="s">
        <v>2801</v>
      </c>
    </row>
    <row r="526" spans="1:15" x14ac:dyDescent="0.25">
      <c r="A526" s="5">
        <v>525</v>
      </c>
      <c r="B526" s="10" t="s">
        <v>1175</v>
      </c>
      <c r="C526" s="6" t="s">
        <v>1174</v>
      </c>
      <c r="D526" s="88" t="n">
        <f t="shared" si="24"/>
        <v>1.0</v>
      </c>
      <c r="E526" s="88" t="n">
        <f t="shared" si="25"/>
        <v>1.0</v>
      </c>
      <c r="F526" s="88" t="n">
        <f t="shared" si="26"/>
        <v>0.0</v>
      </c>
      <c r="G526" s="8" t="s">
        <v>1168</v>
      </c>
      <c r="H526" s="8" t="s">
        <v>2685</v>
      </c>
      <c r="I526" s="14">
        <v>14</v>
      </c>
      <c r="J526" s="8" t="s">
        <v>2798</v>
      </c>
      <c r="K526" s="8" t="s">
        <v>2685</v>
      </c>
      <c r="L526" s="8" t="s">
        <v>2708</v>
      </c>
      <c r="M526" s="8">
        <v>0</v>
      </c>
      <c r="N526" s="8" t="s">
        <v>2800</v>
      </c>
      <c r="O526" s="8" t="s">
        <v>2801</v>
      </c>
    </row>
    <row r="527" spans="1:15" x14ac:dyDescent="0.25">
      <c r="A527" s="5">
        <v>526</v>
      </c>
      <c r="B527" s="10" t="s">
        <v>1176</v>
      </c>
      <c r="C527" s="6" t="s">
        <v>1177</v>
      </c>
      <c r="D527" s="88" t="n">
        <f t="shared" si="24"/>
        <v>1.0</v>
      </c>
      <c r="E527" s="88" t="n">
        <f t="shared" si="25"/>
        <v>1.0</v>
      </c>
      <c r="F527" s="88" t="n">
        <f t="shared" si="26"/>
        <v>0.0</v>
      </c>
      <c r="G527" s="8" t="s">
        <v>1168</v>
      </c>
      <c r="H527" s="8" t="s">
        <v>2685</v>
      </c>
      <c r="I527" s="14">
        <v>14</v>
      </c>
      <c r="J527" s="8" t="s">
        <v>2798</v>
      </c>
      <c r="K527" s="8" t="s">
        <v>2685</v>
      </c>
      <c r="L527" s="8" t="s">
        <v>2708</v>
      </c>
      <c r="M527" s="8">
        <v>0</v>
      </c>
      <c r="N527" s="8" t="s">
        <v>2800</v>
      </c>
      <c r="O527" s="8" t="s">
        <v>2801</v>
      </c>
    </row>
    <row r="528" spans="1:15" x14ac:dyDescent="0.25">
      <c r="A528" s="5">
        <v>527</v>
      </c>
      <c r="B528" s="10" t="s">
        <v>1178</v>
      </c>
      <c r="C528" s="6" t="s">
        <v>1179</v>
      </c>
      <c r="D528" s="88" t="n">
        <f t="shared" si="24"/>
        <v>1.0</v>
      </c>
      <c r="E528" s="88" t="n">
        <f t="shared" si="25"/>
        <v>1.0</v>
      </c>
      <c r="F528" s="88" t="n">
        <f t="shared" si="26"/>
        <v>0.0</v>
      </c>
      <c r="G528" s="8" t="s">
        <v>1168</v>
      </c>
      <c r="H528" s="8" t="s">
        <v>2685</v>
      </c>
      <c r="I528" s="14">
        <v>14</v>
      </c>
      <c r="J528" s="8" t="s">
        <v>2798</v>
      </c>
      <c r="K528" s="8" t="s">
        <v>2685</v>
      </c>
      <c r="L528" s="8" t="s">
        <v>2708</v>
      </c>
      <c r="M528" s="8">
        <v>0</v>
      </c>
      <c r="N528" s="8" t="s">
        <v>2800</v>
      </c>
      <c r="O528" s="8" t="s">
        <v>2801</v>
      </c>
    </row>
    <row r="529" spans="1:15" x14ac:dyDescent="0.25">
      <c r="A529" s="5">
        <v>528</v>
      </c>
      <c r="B529" s="10" t="s">
        <v>1180</v>
      </c>
      <c r="C529" s="6" t="s">
        <v>2432</v>
      </c>
      <c r="D529" s="88" t="n">
        <f t="shared" si="24"/>
        <v>1.0</v>
      </c>
      <c r="E529" s="88" t="n">
        <f t="shared" si="25"/>
        <v>1.0</v>
      </c>
      <c r="F529" s="88" t="n">
        <f t="shared" si="26"/>
        <v>0.0</v>
      </c>
      <c r="G529" s="8" t="s">
        <v>1168</v>
      </c>
      <c r="H529" s="8" t="s">
        <v>2685</v>
      </c>
      <c r="I529" s="14">
        <v>14</v>
      </c>
      <c r="J529" s="8" t="s">
        <v>2798</v>
      </c>
      <c r="K529" s="8" t="s">
        <v>2685</v>
      </c>
      <c r="L529" s="8" t="s">
        <v>2708</v>
      </c>
      <c r="M529" s="8">
        <v>0</v>
      </c>
      <c r="N529" s="8" t="s">
        <v>2800</v>
      </c>
      <c r="O529" s="8" t="s">
        <v>2801</v>
      </c>
    </row>
    <row r="530" spans="1:15" x14ac:dyDescent="0.25">
      <c r="A530" s="5">
        <v>529</v>
      </c>
      <c r="B530" s="10" t="s">
        <v>1181</v>
      </c>
      <c r="C530" s="6" t="s">
        <v>2433</v>
      </c>
      <c r="D530" s="88" t="n">
        <f t="shared" si="24"/>
        <v>1.0</v>
      </c>
      <c r="E530" s="88" t="n">
        <f t="shared" si="25"/>
        <v>1.0</v>
      </c>
      <c r="F530" s="88" t="n">
        <f t="shared" si="26"/>
        <v>0.0</v>
      </c>
      <c r="G530" s="8" t="s">
        <v>1168</v>
      </c>
      <c r="H530" s="8" t="s">
        <v>2685</v>
      </c>
      <c r="I530" s="14">
        <v>14</v>
      </c>
      <c r="J530" s="8" t="s">
        <v>2798</v>
      </c>
      <c r="K530" s="8" t="s">
        <v>2685</v>
      </c>
      <c r="L530" s="8" t="s">
        <v>2708</v>
      </c>
      <c r="M530" s="8">
        <v>0</v>
      </c>
      <c r="N530" s="8" t="s">
        <v>2800</v>
      </c>
      <c r="O530" s="8" t="s">
        <v>2801</v>
      </c>
    </row>
    <row r="531" spans="1:15" x14ac:dyDescent="0.25">
      <c r="A531" s="5">
        <v>530</v>
      </c>
      <c r="B531" s="10" t="s">
        <v>1182</v>
      </c>
      <c r="C531" s="6" t="s">
        <v>263</v>
      </c>
      <c r="D531" s="88" t="n">
        <f t="shared" si="24"/>
        <v>1.0</v>
      </c>
      <c r="E531" s="88" t="n">
        <f t="shared" si="25"/>
        <v>1.0</v>
      </c>
      <c r="F531" s="88" t="n">
        <f t="shared" si="26"/>
        <v>0.0</v>
      </c>
      <c r="G531" s="8" t="s">
        <v>1168</v>
      </c>
      <c r="H531" s="8" t="s">
        <v>2685</v>
      </c>
      <c r="I531" s="14">
        <v>14</v>
      </c>
      <c r="J531" s="8" t="s">
        <v>2798</v>
      </c>
      <c r="K531" s="8" t="s">
        <v>2685</v>
      </c>
      <c r="L531" s="8" t="s">
        <v>2708</v>
      </c>
      <c r="M531" s="8">
        <v>0</v>
      </c>
      <c r="N531" s="8" t="s">
        <v>2800</v>
      </c>
      <c r="O531" s="8" t="s">
        <v>2801</v>
      </c>
    </row>
    <row r="532" spans="1:15" x14ac:dyDescent="0.25">
      <c r="A532" s="5">
        <v>531</v>
      </c>
      <c r="B532" s="10" t="s">
        <v>1183</v>
      </c>
      <c r="C532" s="6" t="s">
        <v>2060</v>
      </c>
      <c r="D532" s="88" t="n">
        <f t="shared" si="24"/>
        <v>1.0</v>
      </c>
      <c r="E532" s="88" t="n">
        <f t="shared" si="25"/>
        <v>1.0</v>
      </c>
      <c r="F532" s="88" t="n">
        <f t="shared" si="26"/>
        <v>0.0</v>
      </c>
      <c r="G532" s="8" t="s">
        <v>1168</v>
      </c>
      <c r="H532" s="8" t="s">
        <v>2685</v>
      </c>
      <c r="I532" s="14">
        <v>15</v>
      </c>
      <c r="J532" s="8" t="s">
        <v>2798</v>
      </c>
      <c r="K532" s="8" t="s">
        <v>2685</v>
      </c>
      <c r="L532" s="8" t="s">
        <v>2708</v>
      </c>
      <c r="M532" s="8">
        <v>0</v>
      </c>
      <c r="N532" s="8" t="s">
        <v>2800</v>
      </c>
      <c r="O532" s="8" t="s">
        <v>2801</v>
      </c>
    </row>
    <row r="533" spans="1:15" x14ac:dyDescent="0.25">
      <c r="A533" s="5">
        <v>532</v>
      </c>
      <c r="B533" s="10" t="s">
        <v>1184</v>
      </c>
      <c r="C533" s="6" t="s">
        <v>2061</v>
      </c>
      <c r="D533" s="88" t="n">
        <f t="shared" si="24"/>
        <v>1.0</v>
      </c>
      <c r="E533" s="88" t="n">
        <f t="shared" si="25"/>
        <v>1.0</v>
      </c>
      <c r="F533" s="88" t="n">
        <f t="shared" si="26"/>
        <v>0.0</v>
      </c>
      <c r="G533" s="8" t="s">
        <v>1168</v>
      </c>
      <c r="H533" s="8" t="s">
        <v>2685</v>
      </c>
      <c r="I533" s="14">
        <v>12</v>
      </c>
      <c r="J533" s="8" t="s">
        <v>2798</v>
      </c>
      <c r="K533" s="8" t="s">
        <v>2685</v>
      </c>
      <c r="L533" s="8" t="s">
        <v>2708</v>
      </c>
      <c r="M533" s="8">
        <v>0</v>
      </c>
      <c r="N533" s="8">
        <v>42</v>
      </c>
      <c r="O533" s="8" t="s">
        <v>2799</v>
      </c>
    </row>
    <row r="534" spans="1:15" x14ac:dyDescent="0.25">
      <c r="A534" s="5">
        <v>533</v>
      </c>
      <c r="B534" s="10" t="s">
        <v>1185</v>
      </c>
      <c r="C534" s="6" t="s">
        <v>1186</v>
      </c>
      <c r="D534" s="88" t="n">
        <f t="shared" si="24"/>
        <v>1.0</v>
      </c>
      <c r="E534" s="88" t="n">
        <f t="shared" si="25"/>
        <v>1.0</v>
      </c>
      <c r="F534" s="88" t="n">
        <f t="shared" si="26"/>
        <v>0.0</v>
      </c>
      <c r="G534" s="8" t="s">
        <v>1168</v>
      </c>
      <c r="H534" s="8" t="s">
        <v>2685</v>
      </c>
      <c r="I534" s="14">
        <v>12</v>
      </c>
      <c r="J534" s="8" t="s">
        <v>2798</v>
      </c>
      <c r="K534" s="8" t="s">
        <v>2685</v>
      </c>
      <c r="L534" s="8" t="s">
        <v>2708</v>
      </c>
      <c r="M534" s="8">
        <v>0</v>
      </c>
      <c r="N534" s="8">
        <v>42</v>
      </c>
      <c r="O534" s="8" t="s">
        <v>2799</v>
      </c>
    </row>
    <row r="535" spans="1:15" x14ac:dyDescent="0.25">
      <c r="A535" s="5">
        <v>534</v>
      </c>
      <c r="B535" s="10" t="s">
        <v>1187</v>
      </c>
      <c r="C535" s="6" t="s">
        <v>1188</v>
      </c>
      <c r="D535" s="88" t="n">
        <f t="shared" si="24"/>
        <v>1.0</v>
      </c>
      <c r="E535" s="88" t="n">
        <f t="shared" si="25"/>
        <v>1.0</v>
      </c>
      <c r="F535" s="88" t="n">
        <f t="shared" si="26"/>
        <v>0.0</v>
      </c>
      <c r="G535" s="8" t="s">
        <v>1168</v>
      </c>
      <c r="H535" s="8" t="s">
        <v>2685</v>
      </c>
      <c r="I535" s="14">
        <v>12</v>
      </c>
      <c r="J535" s="8" t="s">
        <v>2798</v>
      </c>
      <c r="K535" s="8" t="s">
        <v>2685</v>
      </c>
      <c r="L535" s="8" t="s">
        <v>2708</v>
      </c>
      <c r="M535" s="8">
        <v>0</v>
      </c>
      <c r="N535" s="8" t="s">
        <v>2800</v>
      </c>
      <c r="O535" s="8" t="s">
        <v>2801</v>
      </c>
    </row>
    <row r="536" spans="1:15" x14ac:dyDescent="0.25">
      <c r="A536" s="5">
        <v>535</v>
      </c>
      <c r="B536" s="10" t="s">
        <v>1189</v>
      </c>
      <c r="C536" s="6" t="s">
        <v>1190</v>
      </c>
      <c r="D536" s="88" t="n">
        <f t="shared" si="24"/>
        <v>1.0</v>
      </c>
      <c r="E536" s="88" t="n">
        <f t="shared" si="25"/>
        <v>1.0</v>
      </c>
      <c r="F536" s="88" t="n">
        <f t="shared" si="26"/>
        <v>0.0</v>
      </c>
      <c r="G536" s="8" t="s">
        <v>1168</v>
      </c>
      <c r="H536" s="8" t="s">
        <v>2685</v>
      </c>
      <c r="I536" s="14">
        <v>12</v>
      </c>
      <c r="J536" s="8" t="s">
        <v>2798</v>
      </c>
      <c r="K536" s="8" t="s">
        <v>2685</v>
      </c>
      <c r="L536" s="8" t="s">
        <v>2708</v>
      </c>
      <c r="M536" s="8">
        <v>0</v>
      </c>
      <c r="N536" s="8">
        <v>43</v>
      </c>
      <c r="O536" s="8" t="s">
        <v>2802</v>
      </c>
    </row>
    <row r="537" spans="1:15" x14ac:dyDescent="0.25">
      <c r="A537" s="5">
        <v>536</v>
      </c>
      <c r="B537" s="10" t="s">
        <v>1191</v>
      </c>
      <c r="C537" s="6" t="s">
        <v>314</v>
      </c>
      <c r="D537" s="88" t="n">
        <f t="shared" si="24"/>
        <v>1.0</v>
      </c>
      <c r="E537" s="88" t="n">
        <f t="shared" si="25"/>
        <v>1.0</v>
      </c>
      <c r="F537" s="88" t="n">
        <f t="shared" si="26"/>
        <v>0.0</v>
      </c>
      <c r="G537" s="8" t="s">
        <v>1168</v>
      </c>
      <c r="H537" s="8" t="s">
        <v>2681</v>
      </c>
      <c r="I537" s="14">
        <v>12</v>
      </c>
      <c r="J537" s="8" t="s">
        <v>2709</v>
      </c>
      <c r="K537" s="8" t="s">
        <v>2681</v>
      </c>
      <c r="L537" s="8" t="s">
        <v>2716</v>
      </c>
      <c r="M537" s="8" t="s">
        <v>2717</v>
      </c>
      <c r="N537" s="8" t="s">
        <v>2721</v>
      </c>
      <c r="O537" s="8" t="s">
        <v>2722</v>
      </c>
    </row>
    <row r="538" spans="1:15" x14ac:dyDescent="0.25">
      <c r="A538" s="5">
        <v>537</v>
      </c>
      <c r="B538" s="10" t="s">
        <v>1875</v>
      </c>
      <c r="C538" s="6" t="s">
        <v>2434</v>
      </c>
      <c r="D538" s="88" t="n">
        <f t="shared" si="24"/>
        <v>1.0</v>
      </c>
      <c r="E538" s="88" t="n">
        <f t="shared" si="25"/>
        <v>1.0</v>
      </c>
      <c r="F538" s="88" t="n">
        <f t="shared" si="26"/>
        <v>0.0</v>
      </c>
      <c r="G538" s="8" t="s">
        <v>1168</v>
      </c>
      <c r="H538" s="8" t="s">
        <v>2685</v>
      </c>
      <c r="I538" s="14">
        <v>12</v>
      </c>
      <c r="J538" s="8" t="s">
        <v>2798</v>
      </c>
      <c r="K538" s="8" t="s">
        <v>2685</v>
      </c>
      <c r="L538" s="8" t="s">
        <v>2708</v>
      </c>
      <c r="M538" s="8">
        <v>0</v>
      </c>
      <c r="N538" s="8">
        <v>42</v>
      </c>
      <c r="O538" s="8" t="s">
        <v>2799</v>
      </c>
    </row>
    <row r="539" spans="1:15" x14ac:dyDescent="0.25">
      <c r="A539" s="5">
        <v>538</v>
      </c>
      <c r="B539" s="10" t="s">
        <v>1876</v>
      </c>
      <c r="C539" s="6" t="s">
        <v>2435</v>
      </c>
      <c r="D539" s="88" t="n">
        <f t="shared" si="24"/>
        <v>1.0</v>
      </c>
      <c r="E539" s="88" t="n">
        <f t="shared" si="25"/>
        <v>1.0</v>
      </c>
      <c r="F539" s="88" t="n">
        <f t="shared" si="26"/>
        <v>0.0</v>
      </c>
      <c r="G539" s="8" t="s">
        <v>1214</v>
      </c>
      <c r="H539" s="8" t="s">
        <v>2685</v>
      </c>
      <c r="I539" s="14">
        <v>12</v>
      </c>
      <c r="J539" s="8" t="s">
        <v>2798</v>
      </c>
      <c r="K539" s="8" t="s">
        <v>2685</v>
      </c>
      <c r="L539" s="8" t="s">
        <v>2708</v>
      </c>
      <c r="M539" s="8">
        <v>0</v>
      </c>
      <c r="N539" s="8">
        <v>42</v>
      </c>
      <c r="O539" s="8" t="s">
        <v>2799</v>
      </c>
    </row>
    <row r="540" spans="1:15" x14ac:dyDescent="0.25">
      <c r="A540" s="5">
        <v>539</v>
      </c>
      <c r="B540" s="10" t="s">
        <v>1193</v>
      </c>
      <c r="C540" s="6" t="s">
        <v>1192</v>
      </c>
      <c r="D540" s="88" t="n">
        <f t="shared" si="24"/>
        <v>1.0</v>
      </c>
      <c r="E540" s="88" t="n">
        <f t="shared" si="25"/>
        <v>1.0</v>
      </c>
      <c r="F540" s="88" t="n">
        <f t="shared" si="26"/>
        <v>0.0</v>
      </c>
      <c r="G540" s="8" t="s">
        <v>1214</v>
      </c>
      <c r="H540" s="8" t="s">
        <v>2685</v>
      </c>
      <c r="I540" s="14">
        <v>12</v>
      </c>
      <c r="J540" s="8" t="s">
        <v>2798</v>
      </c>
      <c r="K540" s="8" t="s">
        <v>2685</v>
      </c>
      <c r="L540" s="8" t="s">
        <v>2708</v>
      </c>
      <c r="M540" s="8">
        <v>0</v>
      </c>
      <c r="N540" s="8">
        <v>42</v>
      </c>
      <c r="O540" s="8" t="s">
        <v>2799</v>
      </c>
    </row>
    <row r="541" spans="1:15" x14ac:dyDescent="0.25">
      <c r="A541" s="5">
        <v>540</v>
      </c>
      <c r="B541" s="10" t="s">
        <v>1194</v>
      </c>
      <c r="C541" s="6" t="s">
        <v>206</v>
      </c>
      <c r="D541" s="88" t="n">
        <f t="shared" si="24"/>
        <v>1.0</v>
      </c>
      <c r="E541" s="88" t="n">
        <f t="shared" si="25"/>
        <v>1.0</v>
      </c>
      <c r="F541" s="88" t="n">
        <f t="shared" si="26"/>
        <v>0.0</v>
      </c>
      <c r="G541" s="8" t="s">
        <v>1214</v>
      </c>
      <c r="H541" s="8" t="s">
        <v>2685</v>
      </c>
      <c r="I541" s="14">
        <v>12</v>
      </c>
      <c r="J541" s="8" t="s">
        <v>2798</v>
      </c>
      <c r="K541" s="8" t="s">
        <v>2685</v>
      </c>
      <c r="L541" s="8" t="s">
        <v>2708</v>
      </c>
      <c r="M541" s="8">
        <v>0</v>
      </c>
      <c r="N541" s="8">
        <v>42</v>
      </c>
      <c r="O541" s="8" t="s">
        <v>2799</v>
      </c>
    </row>
    <row r="542" spans="1:15" x14ac:dyDescent="0.25">
      <c r="A542" s="5">
        <v>541</v>
      </c>
      <c r="B542" s="10" t="s">
        <v>1195</v>
      </c>
      <c r="C542" s="6" t="s">
        <v>2436</v>
      </c>
      <c r="D542" s="88" t="n">
        <f t="shared" si="24"/>
        <v>1.0</v>
      </c>
      <c r="E542" s="88" t="n">
        <f t="shared" si="25"/>
        <v>1.0</v>
      </c>
      <c r="F542" s="88" t="n">
        <f t="shared" si="26"/>
        <v>0.0</v>
      </c>
      <c r="G542" s="8" t="s">
        <v>1214</v>
      </c>
      <c r="H542" s="8" t="s">
        <v>2685</v>
      </c>
      <c r="I542" s="14">
        <v>13</v>
      </c>
      <c r="J542" s="8" t="s">
        <v>2798</v>
      </c>
      <c r="K542" s="8" t="s">
        <v>2685</v>
      </c>
      <c r="L542" s="8" t="s">
        <v>2708</v>
      </c>
      <c r="M542" s="8">
        <v>0</v>
      </c>
      <c r="N542" s="8">
        <v>42</v>
      </c>
      <c r="O542" s="8" t="s">
        <v>2799</v>
      </c>
    </row>
    <row r="543" spans="1:15" x14ac:dyDescent="0.25">
      <c r="A543" s="5">
        <v>542</v>
      </c>
      <c r="B543" s="10" t="s">
        <v>1196</v>
      </c>
      <c r="C543" s="6" t="s">
        <v>1197</v>
      </c>
      <c r="D543" s="88" t="n">
        <f t="shared" si="24"/>
        <v>1.0</v>
      </c>
      <c r="E543" s="88" t="n">
        <f t="shared" si="25"/>
        <v>1.0</v>
      </c>
      <c r="F543" s="88" t="n">
        <f t="shared" si="26"/>
        <v>0.0</v>
      </c>
      <c r="G543" s="8" t="s">
        <v>1214</v>
      </c>
      <c r="H543" s="8" t="s">
        <v>2685</v>
      </c>
      <c r="I543" s="14">
        <v>12</v>
      </c>
      <c r="J543" s="8" t="s">
        <v>2798</v>
      </c>
      <c r="K543" s="8" t="s">
        <v>2685</v>
      </c>
      <c r="L543" s="8" t="s">
        <v>2708</v>
      </c>
      <c r="M543" s="8">
        <v>0</v>
      </c>
      <c r="N543" s="8">
        <v>42</v>
      </c>
      <c r="O543" s="8" t="s">
        <v>2799</v>
      </c>
    </row>
    <row r="544" spans="1:15" x14ac:dyDescent="0.25">
      <c r="A544" s="5">
        <v>543</v>
      </c>
      <c r="B544" s="10" t="s">
        <v>1199</v>
      </c>
      <c r="C544" s="6" t="s">
        <v>1198</v>
      </c>
      <c r="D544" s="88" t="n">
        <f t="shared" si="24"/>
        <v>1.0</v>
      </c>
      <c r="E544" s="88" t="n">
        <f t="shared" si="25"/>
        <v>1.0</v>
      </c>
      <c r="F544" s="88" t="n">
        <f t="shared" si="26"/>
        <v>0.0</v>
      </c>
      <c r="G544" s="8" t="s">
        <v>1214</v>
      </c>
      <c r="H544" s="8" t="s">
        <v>2685</v>
      </c>
      <c r="I544" s="14">
        <v>12</v>
      </c>
      <c r="J544" s="8" t="s">
        <v>2798</v>
      </c>
      <c r="K544" s="8" t="s">
        <v>2685</v>
      </c>
      <c r="L544" s="8" t="s">
        <v>2708</v>
      </c>
      <c r="M544" s="8">
        <v>0</v>
      </c>
      <c r="N544" s="8">
        <v>42</v>
      </c>
      <c r="O544" s="8" t="s">
        <v>2799</v>
      </c>
    </row>
    <row r="545" spans="1:15" x14ac:dyDescent="0.25">
      <c r="A545" s="5">
        <v>544</v>
      </c>
      <c r="B545" s="10" t="s">
        <v>1201</v>
      </c>
      <c r="C545" s="6" t="s">
        <v>1200</v>
      </c>
      <c r="D545" s="88" t="n">
        <f t="shared" si="24"/>
        <v>1.0</v>
      </c>
      <c r="E545" s="88" t="n">
        <f t="shared" si="25"/>
        <v>1.0</v>
      </c>
      <c r="F545" s="88" t="n">
        <f t="shared" si="26"/>
        <v>0.0</v>
      </c>
      <c r="G545" s="8" t="s">
        <v>1214</v>
      </c>
      <c r="H545" s="8" t="s">
        <v>2685</v>
      </c>
      <c r="I545" s="14">
        <v>12</v>
      </c>
      <c r="J545" s="8" t="s">
        <v>2798</v>
      </c>
      <c r="K545" s="8" t="s">
        <v>2685</v>
      </c>
      <c r="L545" s="8" t="s">
        <v>2708</v>
      </c>
      <c r="M545" s="8">
        <v>0</v>
      </c>
      <c r="N545" s="8">
        <v>42</v>
      </c>
      <c r="O545" s="8" t="s">
        <v>2799</v>
      </c>
    </row>
    <row r="546" spans="1:15" x14ac:dyDescent="0.25">
      <c r="A546" s="5">
        <v>545</v>
      </c>
      <c r="B546" s="10" t="s">
        <v>1202</v>
      </c>
      <c r="C546" s="6" t="s">
        <v>2437</v>
      </c>
      <c r="D546" s="88" t="n">
        <f t="shared" si="24"/>
        <v>1.0</v>
      </c>
      <c r="E546" s="88" t="n">
        <f t="shared" si="25"/>
        <v>1.0</v>
      </c>
      <c r="F546" s="88" t="n">
        <f t="shared" si="26"/>
        <v>0.0</v>
      </c>
      <c r="G546" s="8" t="s">
        <v>1214</v>
      </c>
      <c r="H546" s="8" t="s">
        <v>2685</v>
      </c>
      <c r="I546" s="14">
        <v>12</v>
      </c>
      <c r="J546" s="8" t="s">
        <v>2798</v>
      </c>
      <c r="K546" s="8" t="s">
        <v>2685</v>
      </c>
      <c r="L546" s="8" t="s">
        <v>2708</v>
      </c>
      <c r="M546" s="8">
        <v>0</v>
      </c>
      <c r="N546" s="8">
        <v>42</v>
      </c>
      <c r="O546" s="8" t="s">
        <v>2799</v>
      </c>
    </row>
    <row r="547" spans="1:15" x14ac:dyDescent="0.25">
      <c r="A547" s="5">
        <v>546</v>
      </c>
      <c r="B547" s="10" t="s">
        <v>1204</v>
      </c>
      <c r="C547" s="6" t="s">
        <v>1203</v>
      </c>
      <c r="D547" s="88" t="n">
        <f t="shared" si="24"/>
        <v>1.0</v>
      </c>
      <c r="E547" s="88" t="n">
        <f t="shared" si="25"/>
        <v>1.0</v>
      </c>
      <c r="F547" s="88" t="n">
        <f t="shared" si="26"/>
        <v>0.0</v>
      </c>
      <c r="G547" s="8" t="s">
        <v>1214</v>
      </c>
      <c r="H547" s="8" t="s">
        <v>2685</v>
      </c>
      <c r="I547" s="14">
        <v>12</v>
      </c>
      <c r="J547" s="8" t="s">
        <v>2798</v>
      </c>
      <c r="K547" s="8" t="s">
        <v>2685</v>
      </c>
      <c r="L547" s="8" t="s">
        <v>2708</v>
      </c>
      <c r="M547" s="8">
        <v>0</v>
      </c>
      <c r="N547" s="8">
        <v>42</v>
      </c>
      <c r="O547" s="8" t="s">
        <v>2799</v>
      </c>
    </row>
    <row r="548" spans="1:15" x14ac:dyDescent="0.25">
      <c r="A548" s="5">
        <v>547</v>
      </c>
      <c r="B548" s="10" t="s">
        <v>1205</v>
      </c>
      <c r="C548" s="6" t="s">
        <v>2062</v>
      </c>
      <c r="D548" s="88" t="n">
        <f t="shared" si="24"/>
        <v>1.0</v>
      </c>
      <c r="E548" s="88" t="n">
        <f t="shared" si="25"/>
        <v>1.0</v>
      </c>
      <c r="F548" s="88" t="n">
        <f t="shared" si="26"/>
        <v>0.0</v>
      </c>
      <c r="G548" s="8" t="s">
        <v>1214</v>
      </c>
      <c r="H548" s="8" t="s">
        <v>2685</v>
      </c>
      <c r="I548" s="14">
        <v>12</v>
      </c>
      <c r="J548" s="8" t="s">
        <v>2798</v>
      </c>
      <c r="K548" s="8" t="s">
        <v>2685</v>
      </c>
      <c r="L548" s="8" t="s">
        <v>2708</v>
      </c>
      <c r="M548" s="8">
        <v>0</v>
      </c>
      <c r="N548" s="8">
        <v>42</v>
      </c>
      <c r="O548" s="8" t="s">
        <v>2799</v>
      </c>
    </row>
    <row r="549" spans="1:15" x14ac:dyDescent="0.25">
      <c r="A549" s="5">
        <v>548</v>
      </c>
      <c r="B549" s="10" t="s">
        <v>1207</v>
      </c>
      <c r="C549" s="6" t="s">
        <v>1206</v>
      </c>
      <c r="D549" s="88" t="n">
        <f t="shared" si="24"/>
        <v>1.0</v>
      </c>
      <c r="E549" s="88" t="n">
        <f t="shared" si="25"/>
        <v>1.0</v>
      </c>
      <c r="F549" s="88" t="n">
        <f t="shared" si="26"/>
        <v>0.0</v>
      </c>
      <c r="G549" s="8" t="s">
        <v>1214</v>
      </c>
      <c r="H549" s="8" t="s">
        <v>2685</v>
      </c>
      <c r="I549" s="14">
        <v>12</v>
      </c>
      <c r="J549" s="8" t="s">
        <v>2798</v>
      </c>
      <c r="K549" s="8" t="s">
        <v>2685</v>
      </c>
      <c r="L549" s="8" t="s">
        <v>2708</v>
      </c>
      <c r="M549" s="8">
        <v>0</v>
      </c>
      <c r="N549" s="8">
        <v>42</v>
      </c>
      <c r="O549" s="8" t="s">
        <v>2799</v>
      </c>
    </row>
    <row r="550" spans="1:15" x14ac:dyDescent="0.25">
      <c r="A550" s="5">
        <v>549</v>
      </c>
      <c r="B550" s="10" t="s">
        <v>1208</v>
      </c>
      <c r="C550" s="6" t="s">
        <v>1209</v>
      </c>
      <c r="D550" s="88" t="n">
        <f t="shared" si="24"/>
        <v>1.0</v>
      </c>
      <c r="E550" s="88" t="n">
        <f t="shared" si="25"/>
        <v>1.0</v>
      </c>
      <c r="F550" s="88" t="n">
        <f t="shared" si="26"/>
        <v>0.0</v>
      </c>
      <c r="G550" s="8" t="s">
        <v>1214</v>
      </c>
      <c r="H550" s="8" t="s">
        <v>2685</v>
      </c>
      <c r="I550" s="14">
        <v>22</v>
      </c>
      <c r="J550" s="8" t="s">
        <v>2798</v>
      </c>
      <c r="K550" s="8" t="s">
        <v>2685</v>
      </c>
      <c r="L550" s="8" t="s">
        <v>2708</v>
      </c>
      <c r="M550" s="8">
        <v>0</v>
      </c>
      <c r="N550" s="8" t="s">
        <v>2800</v>
      </c>
      <c r="O550" s="8" t="s">
        <v>2801</v>
      </c>
    </row>
    <row r="551" spans="1:15" x14ac:dyDescent="0.25">
      <c r="A551" s="5">
        <v>550</v>
      </c>
      <c r="B551" s="10" t="s">
        <v>1210</v>
      </c>
      <c r="C551" s="6" t="s">
        <v>2438</v>
      </c>
      <c r="D551" s="88" t="n">
        <f t="shared" si="24"/>
        <v>1.0</v>
      </c>
      <c r="E551" s="88" t="n">
        <f t="shared" si="25"/>
        <v>1.0</v>
      </c>
      <c r="F551" s="88" t="n">
        <f t="shared" si="26"/>
        <v>0.0</v>
      </c>
      <c r="G551" s="8" t="s">
        <v>1214</v>
      </c>
      <c r="H551" s="8" t="s">
        <v>2685</v>
      </c>
      <c r="I551" s="14">
        <v>12</v>
      </c>
      <c r="J551" s="8" t="s">
        <v>2798</v>
      </c>
      <c r="K551" s="8" t="s">
        <v>2685</v>
      </c>
      <c r="L551" s="8" t="s">
        <v>2708</v>
      </c>
      <c r="M551" s="8">
        <v>0</v>
      </c>
      <c r="N551" s="8">
        <v>42</v>
      </c>
      <c r="O551" s="8" t="s">
        <v>2799</v>
      </c>
    </row>
    <row r="552" spans="1:15" x14ac:dyDescent="0.25">
      <c r="A552" s="5">
        <v>551</v>
      </c>
      <c r="B552" s="10" t="s">
        <v>1211</v>
      </c>
      <c r="C552" s="6" t="s">
        <v>264</v>
      </c>
      <c r="D552" s="88" t="n">
        <f t="shared" si="24"/>
        <v>1.0</v>
      </c>
      <c r="E552" s="88" t="n">
        <f t="shared" si="25"/>
        <v>1.0</v>
      </c>
      <c r="F552" s="88" t="n">
        <f t="shared" si="26"/>
        <v>0.0</v>
      </c>
      <c r="G552" s="8" t="s">
        <v>1214</v>
      </c>
      <c r="H552" s="8" t="s">
        <v>2685</v>
      </c>
      <c r="I552" s="14">
        <v>12</v>
      </c>
      <c r="J552" s="8" t="s">
        <v>2798</v>
      </c>
      <c r="K552" s="8" t="s">
        <v>2685</v>
      </c>
      <c r="L552" s="8" t="s">
        <v>2708</v>
      </c>
      <c r="M552" s="8">
        <v>0</v>
      </c>
      <c r="N552" s="8">
        <v>42</v>
      </c>
      <c r="O552" s="8" t="s">
        <v>2799</v>
      </c>
    </row>
    <row r="553" spans="1:15" x14ac:dyDescent="0.25">
      <c r="A553" s="5">
        <v>552</v>
      </c>
      <c r="B553" s="10" t="s">
        <v>1212</v>
      </c>
      <c r="C553" s="6" t="s">
        <v>2439</v>
      </c>
      <c r="D553" s="88" t="n">
        <f t="shared" si="24"/>
        <v>1.0</v>
      </c>
      <c r="E553" s="88" t="n">
        <f t="shared" si="25"/>
        <v>1.0</v>
      </c>
      <c r="F553" s="88" t="n">
        <f t="shared" si="26"/>
        <v>0.0</v>
      </c>
      <c r="G553" s="8" t="s">
        <v>1214</v>
      </c>
      <c r="H553" s="8" t="s">
        <v>2685</v>
      </c>
      <c r="I553" s="14">
        <v>16</v>
      </c>
      <c r="J553" s="8" t="s">
        <v>2798</v>
      </c>
      <c r="K553" s="8" t="s">
        <v>2685</v>
      </c>
      <c r="L553" s="8" t="s">
        <v>2708</v>
      </c>
      <c r="M553" s="8">
        <v>0</v>
      </c>
      <c r="N553" s="8">
        <v>42</v>
      </c>
      <c r="O553" s="8" t="s">
        <v>2799</v>
      </c>
    </row>
    <row r="554" spans="1:15" x14ac:dyDescent="0.25">
      <c r="A554" s="5">
        <v>553</v>
      </c>
      <c r="B554" s="10" t="s">
        <v>1213</v>
      </c>
      <c r="C554" s="6" t="s">
        <v>2440</v>
      </c>
      <c r="D554" s="88" t="n">
        <f t="shared" si="24"/>
        <v>1.0</v>
      </c>
      <c r="E554" s="88" t="n">
        <f t="shared" si="25"/>
        <v>1.0</v>
      </c>
      <c r="F554" s="88" t="n">
        <f t="shared" si="26"/>
        <v>0.0</v>
      </c>
      <c r="G554" s="8" t="s">
        <v>1214</v>
      </c>
      <c r="H554" s="8" t="s">
        <v>2686</v>
      </c>
      <c r="I554" s="14">
        <v>3</v>
      </c>
      <c r="J554" s="8" t="s">
        <v>2803</v>
      </c>
      <c r="K554" s="8" t="s">
        <v>2686</v>
      </c>
      <c r="L554" s="8" t="s">
        <v>2804</v>
      </c>
      <c r="M554" s="8" t="s">
        <v>2805</v>
      </c>
      <c r="N554" s="8" t="s">
        <v>2806</v>
      </c>
      <c r="O554" s="8" t="s">
        <v>2807</v>
      </c>
    </row>
    <row r="555" spans="1:15" x14ac:dyDescent="0.25">
      <c r="A555" s="5">
        <v>554</v>
      </c>
      <c r="B555" s="10" t="s">
        <v>1215</v>
      </c>
      <c r="C555" s="6" t="s">
        <v>2441</v>
      </c>
      <c r="D555" s="88" t="n">
        <f t="shared" si="24"/>
        <v>1.0</v>
      </c>
      <c r="E555" s="88" t="n">
        <f t="shared" si="25"/>
        <v>1.0</v>
      </c>
      <c r="F555" s="88" t="n">
        <f t="shared" si="26"/>
        <v>0.0</v>
      </c>
      <c r="G555" s="8" t="s">
        <v>1214</v>
      </c>
      <c r="H555" s="8" t="s">
        <v>2686</v>
      </c>
      <c r="I555" s="14">
        <v>3</v>
      </c>
      <c r="J555" s="8" t="s">
        <v>2803</v>
      </c>
      <c r="K555" s="8" t="s">
        <v>2686</v>
      </c>
      <c r="L555" s="8" t="s">
        <v>2804</v>
      </c>
      <c r="M555" s="8" t="s">
        <v>2805</v>
      </c>
      <c r="N555" s="8" t="s">
        <v>2806</v>
      </c>
      <c r="O555" s="8" t="s">
        <v>2807</v>
      </c>
    </row>
    <row r="556" spans="1:15" x14ac:dyDescent="0.25">
      <c r="A556" s="5">
        <v>555</v>
      </c>
      <c r="B556" s="10" t="s">
        <v>1877</v>
      </c>
      <c r="C556" s="6" t="s">
        <v>2442</v>
      </c>
      <c r="D556" s="88" t="n">
        <f t="shared" si="24"/>
        <v>1.0</v>
      </c>
      <c r="E556" s="88" t="n">
        <f t="shared" si="25"/>
        <v>1.0</v>
      </c>
      <c r="F556" s="88" t="n">
        <f t="shared" si="26"/>
        <v>0.0</v>
      </c>
      <c r="G556" s="8" t="s">
        <v>1214</v>
      </c>
      <c r="H556" s="8" t="s">
        <v>2686</v>
      </c>
      <c r="I556" s="14">
        <v>3</v>
      </c>
      <c r="J556" s="8" t="s">
        <v>2803</v>
      </c>
      <c r="K556" s="8" t="s">
        <v>2686</v>
      </c>
      <c r="L556" s="8" t="s">
        <v>2804</v>
      </c>
      <c r="M556" s="8" t="s">
        <v>2805</v>
      </c>
      <c r="N556" s="8" t="s">
        <v>2806</v>
      </c>
      <c r="O556" s="8" t="s">
        <v>2807</v>
      </c>
    </row>
    <row r="557" spans="1:15" x14ac:dyDescent="0.25">
      <c r="A557" s="5">
        <v>556</v>
      </c>
      <c r="B557" s="10" t="s">
        <v>1216</v>
      </c>
      <c r="C557" s="6" t="s">
        <v>2443</v>
      </c>
      <c r="D557" s="88" t="n">
        <f t="shared" si="24"/>
        <v>1.0</v>
      </c>
      <c r="E557" s="88" t="n">
        <f t="shared" si="25"/>
        <v>1.0</v>
      </c>
      <c r="F557" s="88" t="n">
        <f t="shared" si="26"/>
        <v>0.0</v>
      </c>
      <c r="G557" s="8" t="s">
        <v>1214</v>
      </c>
      <c r="H557" s="8" t="s">
        <v>2686</v>
      </c>
      <c r="I557" s="14">
        <v>3</v>
      </c>
      <c r="J557" s="8" t="s">
        <v>2803</v>
      </c>
      <c r="K557" s="8" t="s">
        <v>2686</v>
      </c>
      <c r="L557" s="8" t="s">
        <v>2804</v>
      </c>
      <c r="M557" s="8" t="s">
        <v>2805</v>
      </c>
      <c r="N557" s="8" t="s">
        <v>2806</v>
      </c>
      <c r="O557" s="8" t="s">
        <v>2807</v>
      </c>
    </row>
    <row r="558" spans="1:15" x14ac:dyDescent="0.25">
      <c r="A558" s="5">
        <v>557</v>
      </c>
      <c r="B558" s="10" t="s">
        <v>1217</v>
      </c>
      <c r="C558" s="6" t="s">
        <v>2444</v>
      </c>
      <c r="D558" s="88" t="n">
        <f t="shared" si="24"/>
        <v>1.0</v>
      </c>
      <c r="E558" s="88" t="n">
        <f t="shared" si="25"/>
        <v>1.0</v>
      </c>
      <c r="F558" s="88" t="n">
        <f t="shared" si="26"/>
        <v>0.0</v>
      </c>
      <c r="G558" s="8" t="s">
        <v>1214</v>
      </c>
      <c r="H558" s="8" t="s">
        <v>2686</v>
      </c>
      <c r="I558" s="14">
        <v>3</v>
      </c>
      <c r="J558" s="8" t="s">
        <v>2803</v>
      </c>
      <c r="K558" s="8" t="s">
        <v>2686</v>
      </c>
      <c r="L558" s="8" t="s">
        <v>2804</v>
      </c>
      <c r="M558" s="8" t="s">
        <v>2805</v>
      </c>
      <c r="N558" s="8" t="s">
        <v>2806</v>
      </c>
      <c r="O558" s="8" t="s">
        <v>2807</v>
      </c>
    </row>
    <row r="559" spans="1:15" x14ac:dyDescent="0.25">
      <c r="A559" s="5">
        <v>558</v>
      </c>
      <c r="B559" s="10" t="s">
        <v>1878</v>
      </c>
      <c r="C559" s="6" t="s">
        <v>2445</v>
      </c>
      <c r="D559" s="88" t="n">
        <f t="shared" si="24"/>
        <v>1.0</v>
      </c>
      <c r="E559" s="88" t="n">
        <f t="shared" si="25"/>
        <v>1.0</v>
      </c>
      <c r="F559" s="88" t="n">
        <f t="shared" si="26"/>
        <v>0.0</v>
      </c>
      <c r="G559" s="8" t="s">
        <v>1214</v>
      </c>
      <c r="H559" s="8" t="s">
        <v>2686</v>
      </c>
      <c r="I559" s="14">
        <v>3</v>
      </c>
      <c r="J559" s="8" t="s">
        <v>2803</v>
      </c>
      <c r="K559" s="8" t="s">
        <v>2686</v>
      </c>
      <c r="L559" s="8" t="s">
        <v>2804</v>
      </c>
      <c r="M559" s="8" t="s">
        <v>2805</v>
      </c>
      <c r="N559" s="8" t="s">
        <v>2806</v>
      </c>
      <c r="O559" s="8" t="s">
        <v>2807</v>
      </c>
    </row>
    <row r="560" spans="1:15" x14ac:dyDescent="0.25">
      <c r="A560" s="5">
        <v>559</v>
      </c>
      <c r="B560" s="10" t="s">
        <v>2267</v>
      </c>
      <c r="C560" s="6" t="s">
        <v>2446</v>
      </c>
      <c r="D560" s="88" t="n">
        <f t="shared" si="24"/>
        <v>1.0</v>
      </c>
      <c r="E560" s="88" t="n">
        <f t="shared" si="25"/>
        <v>1.0</v>
      </c>
      <c r="F560" s="88" t="n">
        <f t="shared" si="26"/>
        <v>0.0</v>
      </c>
      <c r="G560" s="8" t="s">
        <v>1214</v>
      </c>
      <c r="H560" s="8" t="s">
        <v>2686</v>
      </c>
      <c r="I560" s="14">
        <v>3</v>
      </c>
      <c r="J560" s="8" t="s">
        <v>2803</v>
      </c>
      <c r="K560" s="8" t="s">
        <v>2686</v>
      </c>
      <c r="L560" s="8" t="s">
        <v>2804</v>
      </c>
      <c r="M560" s="8" t="s">
        <v>2805</v>
      </c>
      <c r="N560" s="8" t="s">
        <v>2806</v>
      </c>
      <c r="O560" s="8" t="s">
        <v>2807</v>
      </c>
    </row>
    <row r="561" spans="1:15" x14ac:dyDescent="0.25">
      <c r="A561" s="5">
        <v>560</v>
      </c>
      <c r="B561" s="10" t="s">
        <v>2268</v>
      </c>
      <c r="C561" s="6" t="s">
        <v>2447</v>
      </c>
      <c r="D561" s="88" t="n">
        <f t="shared" si="24"/>
        <v>1.0</v>
      </c>
      <c r="E561" s="88" t="n">
        <f t="shared" si="25"/>
        <v>1.0</v>
      </c>
      <c r="F561" s="88" t="n">
        <f t="shared" si="26"/>
        <v>0.0</v>
      </c>
      <c r="G561" s="8" t="s">
        <v>1214</v>
      </c>
      <c r="H561" s="8" t="s">
        <v>2686</v>
      </c>
      <c r="I561" s="14">
        <v>3</v>
      </c>
      <c r="J561" s="8" t="s">
        <v>2803</v>
      </c>
      <c r="K561" s="8" t="s">
        <v>2686</v>
      </c>
      <c r="L561" s="8" t="s">
        <v>2804</v>
      </c>
      <c r="M561" s="8" t="s">
        <v>2805</v>
      </c>
      <c r="N561" s="8" t="s">
        <v>2806</v>
      </c>
      <c r="O561" s="8" t="s">
        <v>2807</v>
      </c>
    </row>
    <row r="562" spans="1:15" x14ac:dyDescent="0.25">
      <c r="A562" s="5">
        <v>561</v>
      </c>
      <c r="B562" s="10" t="s">
        <v>1218</v>
      </c>
      <c r="C562" s="6" t="s">
        <v>2448</v>
      </c>
      <c r="D562" s="88" t="n">
        <f t="shared" si="24"/>
        <v>1.0</v>
      </c>
      <c r="E562" s="88" t="n">
        <f t="shared" si="25"/>
        <v>1.0</v>
      </c>
      <c r="F562" s="88" t="n">
        <f t="shared" si="26"/>
        <v>0.0</v>
      </c>
      <c r="G562" s="8" t="s">
        <v>1214</v>
      </c>
      <c r="H562" s="8" t="s">
        <v>2686</v>
      </c>
      <c r="I562" s="14">
        <v>3</v>
      </c>
      <c r="J562" s="8" t="s">
        <v>2803</v>
      </c>
      <c r="K562" s="8" t="s">
        <v>2686</v>
      </c>
      <c r="L562" s="8" t="s">
        <v>2804</v>
      </c>
      <c r="M562" s="8" t="s">
        <v>2805</v>
      </c>
      <c r="N562" s="8" t="s">
        <v>2806</v>
      </c>
      <c r="O562" s="8" t="s">
        <v>2807</v>
      </c>
    </row>
    <row r="563" spans="1:15" x14ac:dyDescent="0.25">
      <c r="A563" s="5">
        <v>562</v>
      </c>
      <c r="B563" s="10" t="s">
        <v>1879</v>
      </c>
      <c r="C563" s="6" t="s">
        <v>2449</v>
      </c>
      <c r="D563" s="88" t="n">
        <f t="shared" si="24"/>
        <v>1.0</v>
      </c>
      <c r="E563" s="88" t="n">
        <f t="shared" si="25"/>
        <v>1.0</v>
      </c>
      <c r="F563" s="88" t="n">
        <f t="shared" si="26"/>
        <v>0.0</v>
      </c>
      <c r="G563" s="8" t="s">
        <v>1214</v>
      </c>
      <c r="H563" s="8" t="s">
        <v>2686</v>
      </c>
      <c r="I563" s="14">
        <v>3</v>
      </c>
      <c r="J563" s="8" t="s">
        <v>2803</v>
      </c>
      <c r="K563" s="8" t="s">
        <v>2686</v>
      </c>
      <c r="L563" s="8" t="s">
        <v>2804</v>
      </c>
      <c r="M563" s="8" t="s">
        <v>2805</v>
      </c>
      <c r="N563" s="8" t="s">
        <v>2806</v>
      </c>
      <c r="O563" s="8" t="s">
        <v>2807</v>
      </c>
    </row>
    <row r="564" spans="1:15" x14ac:dyDescent="0.25">
      <c r="A564" s="5">
        <v>563</v>
      </c>
      <c r="B564" s="10" t="s">
        <v>1880</v>
      </c>
      <c r="C564" s="6" t="s">
        <v>2450</v>
      </c>
      <c r="D564" s="88" t="n">
        <f t="shared" si="24"/>
        <v>1.0</v>
      </c>
      <c r="E564" s="88" t="n">
        <f t="shared" si="25"/>
        <v>1.0</v>
      </c>
      <c r="F564" s="88" t="n">
        <f t="shared" si="26"/>
        <v>0.0</v>
      </c>
      <c r="G564" s="8" t="s">
        <v>1214</v>
      </c>
      <c r="H564" s="8" t="s">
        <v>2686</v>
      </c>
      <c r="I564" s="14">
        <v>3</v>
      </c>
      <c r="J564" s="8" t="s">
        <v>2803</v>
      </c>
      <c r="K564" s="8" t="s">
        <v>2686</v>
      </c>
      <c r="L564" s="8" t="s">
        <v>2804</v>
      </c>
      <c r="M564" s="8" t="s">
        <v>2805</v>
      </c>
      <c r="N564" s="8" t="s">
        <v>2806</v>
      </c>
      <c r="O564" s="8" t="s">
        <v>2807</v>
      </c>
    </row>
    <row r="565" spans="1:15" x14ac:dyDescent="0.25">
      <c r="A565" s="5">
        <v>564</v>
      </c>
      <c r="B565" s="10" t="s">
        <v>1219</v>
      </c>
      <c r="C565" s="6" t="s">
        <v>2451</v>
      </c>
      <c r="D565" s="88" t="n">
        <f t="shared" si="24"/>
        <v>1.0</v>
      </c>
      <c r="E565" s="88" t="n">
        <f t="shared" si="25"/>
        <v>1.0</v>
      </c>
      <c r="F565" s="88" t="n">
        <f t="shared" si="26"/>
        <v>0.0</v>
      </c>
      <c r="G565" s="8" t="s">
        <v>1214</v>
      </c>
      <c r="H565" s="8" t="s">
        <v>2686</v>
      </c>
      <c r="I565" s="14">
        <v>3</v>
      </c>
      <c r="J565" s="8" t="s">
        <v>2803</v>
      </c>
      <c r="K565" s="8" t="s">
        <v>2686</v>
      </c>
      <c r="L565" s="8" t="s">
        <v>2804</v>
      </c>
      <c r="M565" s="8" t="s">
        <v>2805</v>
      </c>
      <c r="N565" s="8" t="s">
        <v>2806</v>
      </c>
      <c r="O565" s="8" t="s">
        <v>2807</v>
      </c>
    </row>
    <row r="566" spans="1:15" x14ac:dyDescent="0.25">
      <c r="A566" s="5">
        <v>565</v>
      </c>
      <c r="B566" s="10" t="s">
        <v>1220</v>
      </c>
      <c r="C566" s="6" t="s">
        <v>2452</v>
      </c>
      <c r="D566" s="88" t="n">
        <f t="shared" si="24"/>
        <v>1.0</v>
      </c>
      <c r="E566" s="88" t="n">
        <f t="shared" si="25"/>
        <v>1.0</v>
      </c>
      <c r="F566" s="88" t="n">
        <f t="shared" si="26"/>
        <v>0.0</v>
      </c>
      <c r="G566" s="8" t="s">
        <v>1214</v>
      </c>
      <c r="H566" s="8" t="s">
        <v>2686</v>
      </c>
      <c r="I566" s="14">
        <v>3</v>
      </c>
      <c r="J566" s="8" t="s">
        <v>2803</v>
      </c>
      <c r="K566" s="8" t="s">
        <v>2686</v>
      </c>
      <c r="L566" s="8" t="s">
        <v>2804</v>
      </c>
      <c r="M566" s="8" t="s">
        <v>2805</v>
      </c>
      <c r="N566" s="8" t="s">
        <v>2806</v>
      </c>
      <c r="O566" s="8" t="s">
        <v>2807</v>
      </c>
    </row>
    <row r="567" spans="1:15" x14ac:dyDescent="0.25">
      <c r="A567" s="5">
        <v>566</v>
      </c>
      <c r="B567" s="10" t="s">
        <v>1221</v>
      </c>
      <c r="C567" s="6" t="s">
        <v>1222</v>
      </c>
      <c r="D567" s="88" t="n">
        <f t="shared" si="24"/>
        <v>1.0</v>
      </c>
      <c r="E567" s="88" t="n">
        <f t="shared" si="25"/>
        <v>1.0</v>
      </c>
      <c r="F567" s="88" t="n">
        <f t="shared" si="26"/>
        <v>0.0</v>
      </c>
      <c r="G567" s="8" t="s">
        <v>1214</v>
      </c>
      <c r="H567" s="8" t="s">
        <v>2686</v>
      </c>
      <c r="I567" s="14">
        <v>3</v>
      </c>
      <c r="J567" s="8" t="s">
        <v>2803</v>
      </c>
      <c r="K567" s="8" t="s">
        <v>2686</v>
      </c>
      <c r="L567" s="8" t="s">
        <v>2804</v>
      </c>
      <c r="M567" s="8" t="s">
        <v>2805</v>
      </c>
      <c r="N567" s="8" t="s">
        <v>2806</v>
      </c>
      <c r="O567" s="8" t="s">
        <v>2807</v>
      </c>
    </row>
    <row r="568" spans="1:15" x14ac:dyDescent="0.25">
      <c r="A568" s="5">
        <v>567</v>
      </c>
      <c r="B568" s="10" t="s">
        <v>1223</v>
      </c>
      <c r="C568" s="6" t="s">
        <v>2453</v>
      </c>
      <c r="D568" s="88" t="n">
        <f t="shared" si="24"/>
        <v>1.0</v>
      </c>
      <c r="E568" s="88" t="n">
        <f t="shared" si="25"/>
        <v>1.0</v>
      </c>
      <c r="F568" s="88" t="n">
        <f t="shared" si="26"/>
        <v>0.0</v>
      </c>
      <c r="G568" s="8" t="s">
        <v>1214</v>
      </c>
      <c r="H568" s="8" t="s">
        <v>2686</v>
      </c>
      <c r="I568" s="14">
        <v>4</v>
      </c>
      <c r="J568" s="8" t="s">
        <v>2803</v>
      </c>
      <c r="K568" s="8" t="s">
        <v>2686</v>
      </c>
      <c r="L568" s="8" t="s">
        <v>2808</v>
      </c>
      <c r="M568" s="8" t="s">
        <v>71</v>
      </c>
      <c r="N568" s="8" t="s">
        <v>2809</v>
      </c>
      <c r="O568" s="8" t="s">
        <v>2810</v>
      </c>
    </row>
    <row r="569" spans="1:15" x14ac:dyDescent="0.25">
      <c r="A569" s="5">
        <v>568</v>
      </c>
      <c r="B569" s="10" t="s">
        <v>1224</v>
      </c>
      <c r="C569" s="6" t="s">
        <v>2454</v>
      </c>
      <c r="D569" s="88" t="n">
        <f t="shared" si="24"/>
        <v>1.0</v>
      </c>
      <c r="E569" s="88" t="n">
        <f t="shared" si="25"/>
        <v>1.0</v>
      </c>
      <c r="F569" s="88" t="n">
        <f t="shared" si="26"/>
        <v>0.0</v>
      </c>
      <c r="G569" s="8" t="s">
        <v>1214</v>
      </c>
      <c r="H569" s="8" t="s">
        <v>2686</v>
      </c>
      <c r="I569" s="14">
        <v>4</v>
      </c>
      <c r="J569" s="8" t="s">
        <v>2803</v>
      </c>
      <c r="K569" s="8" t="s">
        <v>2686</v>
      </c>
      <c r="L569" s="8" t="s">
        <v>2808</v>
      </c>
      <c r="M569" s="8" t="s">
        <v>71</v>
      </c>
      <c r="N569" s="8" t="s">
        <v>2809</v>
      </c>
      <c r="O569" s="8" t="s">
        <v>2810</v>
      </c>
    </row>
    <row r="570" spans="1:15" x14ac:dyDescent="0.25">
      <c r="A570" s="5">
        <v>569</v>
      </c>
      <c r="B570" s="10" t="s">
        <v>1225</v>
      </c>
      <c r="C570" s="6" t="s">
        <v>2455</v>
      </c>
      <c r="D570" s="88" t="n">
        <f t="shared" si="24"/>
        <v>1.0</v>
      </c>
      <c r="E570" s="88" t="n">
        <f t="shared" si="25"/>
        <v>1.0</v>
      </c>
      <c r="F570" s="88" t="n">
        <f t="shared" si="26"/>
        <v>0.0</v>
      </c>
      <c r="G570" s="8" t="s">
        <v>1214</v>
      </c>
      <c r="H570" s="8" t="s">
        <v>2686</v>
      </c>
      <c r="I570" s="14">
        <v>4</v>
      </c>
      <c r="J570" s="8" t="s">
        <v>2803</v>
      </c>
      <c r="K570" s="8" t="s">
        <v>2686</v>
      </c>
      <c r="L570" s="8" t="s">
        <v>2808</v>
      </c>
      <c r="M570" s="8" t="s">
        <v>71</v>
      </c>
      <c r="N570" s="8" t="s">
        <v>2809</v>
      </c>
      <c r="O570" s="8" t="s">
        <v>2810</v>
      </c>
    </row>
    <row r="571" spans="1:15" x14ac:dyDescent="0.25">
      <c r="A571" s="5">
        <v>570</v>
      </c>
      <c r="B571" s="10" t="s">
        <v>1226</v>
      </c>
      <c r="C571" s="6" t="s">
        <v>2456</v>
      </c>
      <c r="D571" s="88" t="n">
        <f t="shared" si="24"/>
        <v>1.0</v>
      </c>
      <c r="E571" s="88" t="n">
        <f t="shared" si="25"/>
        <v>1.0</v>
      </c>
      <c r="F571" s="88" t="n">
        <f t="shared" si="26"/>
        <v>0.0</v>
      </c>
      <c r="G571" s="8" t="s">
        <v>1214</v>
      </c>
      <c r="H571" s="8" t="s">
        <v>2686</v>
      </c>
      <c r="I571" s="14">
        <v>4</v>
      </c>
      <c r="J571" s="8" t="s">
        <v>2803</v>
      </c>
      <c r="K571" s="8" t="s">
        <v>2686</v>
      </c>
      <c r="L571" s="8" t="s">
        <v>2808</v>
      </c>
      <c r="M571" s="8" t="s">
        <v>71</v>
      </c>
      <c r="N571" s="8" t="s">
        <v>2809</v>
      </c>
      <c r="O571" s="8" t="s">
        <v>2810</v>
      </c>
    </row>
    <row r="572" spans="1:15" x14ac:dyDescent="0.25">
      <c r="A572" s="5">
        <v>571</v>
      </c>
      <c r="B572" s="10" t="s">
        <v>1227</v>
      </c>
      <c r="C572" s="6" t="s">
        <v>2457</v>
      </c>
      <c r="D572" s="88" t="n">
        <f t="shared" si="24"/>
        <v>1.0</v>
      </c>
      <c r="E572" s="88" t="n">
        <f t="shared" si="25"/>
        <v>1.0</v>
      </c>
      <c r="F572" s="88" t="n">
        <f t="shared" si="26"/>
        <v>0.0</v>
      </c>
      <c r="G572" s="8" t="s">
        <v>1214</v>
      </c>
      <c r="H572" s="8" t="s">
        <v>2686</v>
      </c>
      <c r="I572" s="14">
        <v>4</v>
      </c>
      <c r="J572" s="8" t="s">
        <v>2803</v>
      </c>
      <c r="K572" s="8" t="s">
        <v>2686</v>
      </c>
      <c r="L572" s="8" t="s">
        <v>2808</v>
      </c>
      <c r="M572" s="8" t="s">
        <v>71</v>
      </c>
      <c r="N572" s="8" t="s">
        <v>2809</v>
      </c>
      <c r="O572" s="8" t="s">
        <v>2810</v>
      </c>
    </row>
    <row r="573" spans="1:15" x14ac:dyDescent="0.25">
      <c r="A573" s="5">
        <v>572</v>
      </c>
      <c r="B573" s="10" t="s">
        <v>1228</v>
      </c>
      <c r="C573" s="6" t="s">
        <v>2458</v>
      </c>
      <c r="D573" s="88" t="n">
        <f t="shared" si="24"/>
        <v>1.0</v>
      </c>
      <c r="E573" s="88" t="n">
        <f t="shared" si="25"/>
        <v>1.0</v>
      </c>
      <c r="F573" s="88" t="n">
        <f t="shared" si="26"/>
        <v>0.0</v>
      </c>
      <c r="G573" s="8" t="s">
        <v>1214</v>
      </c>
      <c r="H573" s="8" t="s">
        <v>2686</v>
      </c>
      <c r="I573" s="14">
        <v>4</v>
      </c>
      <c r="J573" s="8" t="s">
        <v>2803</v>
      </c>
      <c r="K573" s="8" t="s">
        <v>2686</v>
      </c>
      <c r="L573" s="8" t="s">
        <v>2808</v>
      </c>
      <c r="M573" s="8" t="s">
        <v>71</v>
      </c>
      <c r="N573" s="8" t="s">
        <v>2809</v>
      </c>
      <c r="O573" s="8" t="s">
        <v>2810</v>
      </c>
    </row>
    <row r="574" spans="1:15" x14ac:dyDescent="0.25">
      <c r="A574" s="5">
        <v>573</v>
      </c>
      <c r="B574" s="10" t="s">
        <v>1229</v>
      </c>
      <c r="C574" s="6" t="s">
        <v>2459</v>
      </c>
      <c r="D574" s="88" t="n">
        <f t="shared" si="24"/>
        <v>1.0</v>
      </c>
      <c r="E574" s="88" t="n">
        <f t="shared" si="25"/>
        <v>1.0</v>
      </c>
      <c r="F574" s="88" t="n">
        <f t="shared" si="26"/>
        <v>0.0</v>
      </c>
      <c r="G574" s="8" t="s">
        <v>1214</v>
      </c>
      <c r="H574" s="8" t="s">
        <v>2686</v>
      </c>
      <c r="I574" s="14">
        <v>4</v>
      </c>
      <c r="J574" s="8" t="s">
        <v>2803</v>
      </c>
      <c r="K574" s="8" t="s">
        <v>2686</v>
      </c>
      <c r="L574" s="8" t="s">
        <v>2808</v>
      </c>
      <c r="M574" s="8" t="s">
        <v>71</v>
      </c>
      <c r="N574" s="8" t="s">
        <v>2809</v>
      </c>
      <c r="O574" s="8" t="s">
        <v>2810</v>
      </c>
    </row>
    <row r="575" spans="1:15" x14ac:dyDescent="0.25">
      <c r="A575" s="5">
        <v>574</v>
      </c>
      <c r="B575" s="10" t="s">
        <v>1230</v>
      </c>
      <c r="C575" s="6" t="s">
        <v>2460</v>
      </c>
      <c r="D575" s="88" t="n">
        <f t="shared" si="24"/>
        <v>1.0</v>
      </c>
      <c r="E575" s="88" t="n">
        <f t="shared" si="25"/>
        <v>1.0</v>
      </c>
      <c r="F575" s="88" t="n">
        <f t="shared" si="26"/>
        <v>0.0</v>
      </c>
      <c r="G575" s="8" t="s">
        <v>1214</v>
      </c>
      <c r="H575" s="8" t="s">
        <v>2686</v>
      </c>
      <c r="I575" s="14">
        <v>4</v>
      </c>
      <c r="J575" s="8" t="s">
        <v>2803</v>
      </c>
      <c r="K575" s="8" t="s">
        <v>2686</v>
      </c>
      <c r="L575" s="8" t="s">
        <v>2808</v>
      </c>
      <c r="M575" s="8" t="s">
        <v>71</v>
      </c>
      <c r="N575" s="8" t="s">
        <v>2809</v>
      </c>
      <c r="O575" s="8" t="s">
        <v>2810</v>
      </c>
    </row>
    <row r="576" spans="1:15" x14ac:dyDescent="0.25">
      <c r="A576" s="5">
        <v>575</v>
      </c>
      <c r="B576" s="10" t="s">
        <v>1231</v>
      </c>
      <c r="C576" s="6" t="s">
        <v>2461</v>
      </c>
      <c r="D576" s="88" t="n">
        <f t="shared" si="24"/>
        <v>1.0</v>
      </c>
      <c r="E576" s="88" t="n">
        <f t="shared" si="25"/>
        <v>1.0</v>
      </c>
      <c r="F576" s="88" t="n">
        <f t="shared" si="26"/>
        <v>0.0</v>
      </c>
      <c r="G576" s="8" t="s">
        <v>1214</v>
      </c>
      <c r="H576" s="8" t="s">
        <v>2686</v>
      </c>
      <c r="I576" s="14">
        <v>4</v>
      </c>
      <c r="J576" s="8" t="s">
        <v>2803</v>
      </c>
      <c r="K576" s="8" t="s">
        <v>2686</v>
      </c>
      <c r="L576" s="8" t="s">
        <v>2808</v>
      </c>
      <c r="M576" s="8" t="s">
        <v>71</v>
      </c>
      <c r="N576" s="8" t="s">
        <v>2809</v>
      </c>
      <c r="O576" s="8" t="s">
        <v>2810</v>
      </c>
    </row>
    <row r="577" spans="1:15" x14ac:dyDescent="0.25">
      <c r="A577" s="5">
        <v>576</v>
      </c>
      <c r="B577" s="10" t="s">
        <v>1232</v>
      </c>
      <c r="C577" s="6" t="s">
        <v>1233</v>
      </c>
      <c r="D577" s="88" t="n">
        <f t="shared" si="24"/>
        <v>1.0</v>
      </c>
      <c r="E577" s="88" t="n">
        <f t="shared" si="25"/>
        <v>1.0</v>
      </c>
      <c r="F577" s="88" t="n">
        <f t="shared" si="26"/>
        <v>0.0</v>
      </c>
      <c r="G577" s="8" t="s">
        <v>1214</v>
      </c>
      <c r="H577" s="8" t="s">
        <v>2686</v>
      </c>
      <c r="I577" s="14">
        <v>4</v>
      </c>
      <c r="J577" s="8" t="s">
        <v>2803</v>
      </c>
      <c r="K577" s="8" t="s">
        <v>2686</v>
      </c>
      <c r="L577" s="8" t="s">
        <v>2808</v>
      </c>
      <c r="M577" s="8" t="s">
        <v>71</v>
      </c>
      <c r="N577" s="8" t="s">
        <v>2809</v>
      </c>
      <c r="O577" s="8" t="s">
        <v>2810</v>
      </c>
    </row>
    <row r="578" spans="1:15" x14ac:dyDescent="0.25">
      <c r="A578" s="5">
        <v>577</v>
      </c>
      <c r="B578" s="10" t="s">
        <v>1234</v>
      </c>
      <c r="C578" s="6" t="s">
        <v>1235</v>
      </c>
      <c r="D578" s="88" t="n">
        <f t="shared" ref="D578:D641" si="27">COUNTIF($C$2:$C$1091,C578)</f>
        <v>1.0</v>
      </c>
      <c r="E578" s="88" t="n">
        <f t="shared" ref="E578:E641" si="28">COUNTIF($B$2:$B$1091,B578)</f>
        <v>1.0</v>
      </c>
      <c r="F578" s="88" t="n">
        <f t="shared" si="26"/>
        <v>0.0</v>
      </c>
      <c r="G578" s="8" t="s">
        <v>1214</v>
      </c>
      <c r="H578" s="8" t="s">
        <v>2686</v>
      </c>
      <c r="I578" s="14">
        <v>4</v>
      </c>
      <c r="J578" s="8" t="s">
        <v>2803</v>
      </c>
      <c r="K578" s="8" t="s">
        <v>2686</v>
      </c>
      <c r="L578" s="8" t="s">
        <v>2808</v>
      </c>
      <c r="M578" s="8" t="s">
        <v>71</v>
      </c>
      <c r="N578" s="8" t="s">
        <v>2809</v>
      </c>
      <c r="O578" s="8" t="s">
        <v>2810</v>
      </c>
    </row>
    <row r="579" spans="1:15" x14ac:dyDescent="0.25">
      <c r="A579" s="5">
        <v>578</v>
      </c>
      <c r="B579" s="10" t="s">
        <v>2269</v>
      </c>
      <c r="C579" s="6" t="s">
        <v>2462</v>
      </c>
      <c r="D579" s="88" t="n">
        <f t="shared" si="27"/>
        <v>1.0</v>
      </c>
      <c r="E579" s="88" t="n">
        <f t="shared" si="28"/>
        <v>1.0</v>
      </c>
      <c r="F579" s="88" t="n">
        <f t="shared" ref="F579:F642" si="29">D579-E579</f>
        <v>0.0</v>
      </c>
      <c r="G579" s="8" t="s">
        <v>1214</v>
      </c>
      <c r="H579" s="8" t="s">
        <v>2686</v>
      </c>
      <c r="I579" s="14">
        <v>4</v>
      </c>
      <c r="J579" s="8" t="s">
        <v>2803</v>
      </c>
      <c r="K579" s="8" t="s">
        <v>2686</v>
      </c>
      <c r="L579" s="8" t="s">
        <v>2808</v>
      </c>
      <c r="M579" s="8" t="s">
        <v>71</v>
      </c>
      <c r="N579" s="8" t="s">
        <v>2809</v>
      </c>
      <c r="O579" s="8" t="s">
        <v>2810</v>
      </c>
    </row>
    <row r="580" spans="1:15" x14ac:dyDescent="0.25">
      <c r="A580" s="5">
        <v>579</v>
      </c>
      <c r="B580" s="10" t="s">
        <v>1237</v>
      </c>
      <c r="C580" s="6" t="s">
        <v>1236</v>
      </c>
      <c r="D580" s="88" t="n">
        <f t="shared" si="27"/>
        <v>1.0</v>
      </c>
      <c r="E580" s="88" t="n">
        <f t="shared" si="28"/>
        <v>1.0</v>
      </c>
      <c r="F580" s="88" t="n">
        <f t="shared" si="29"/>
        <v>0.0</v>
      </c>
      <c r="G580" s="8" t="s">
        <v>1214</v>
      </c>
      <c r="H580" s="8" t="s">
        <v>2686</v>
      </c>
      <c r="I580" s="14">
        <v>4</v>
      </c>
      <c r="J580" s="8" t="s">
        <v>2803</v>
      </c>
      <c r="K580" s="8" t="s">
        <v>2686</v>
      </c>
      <c r="L580" s="8" t="s">
        <v>2808</v>
      </c>
      <c r="M580" s="8" t="s">
        <v>71</v>
      </c>
      <c r="N580" s="8" t="s">
        <v>2809</v>
      </c>
      <c r="O580" s="8" t="s">
        <v>2810</v>
      </c>
    </row>
    <row r="581" spans="1:15" x14ac:dyDescent="0.25">
      <c r="A581" s="5">
        <v>580</v>
      </c>
      <c r="B581" s="10" t="s">
        <v>1239</v>
      </c>
      <c r="C581" s="6" t="s">
        <v>1238</v>
      </c>
      <c r="D581" s="88" t="n">
        <f t="shared" si="27"/>
        <v>1.0</v>
      </c>
      <c r="E581" s="88" t="n">
        <f t="shared" si="28"/>
        <v>1.0</v>
      </c>
      <c r="F581" s="88" t="n">
        <f t="shared" si="29"/>
        <v>0.0</v>
      </c>
      <c r="G581" s="8" t="s">
        <v>1214</v>
      </c>
      <c r="H581" s="8" t="s">
        <v>2686</v>
      </c>
      <c r="I581" s="14">
        <v>4</v>
      </c>
      <c r="J581" s="8" t="s">
        <v>2803</v>
      </c>
      <c r="K581" s="8" t="s">
        <v>2686</v>
      </c>
      <c r="L581" s="8" t="s">
        <v>2808</v>
      </c>
      <c r="M581" s="8" t="s">
        <v>71</v>
      </c>
      <c r="N581" s="8" t="s">
        <v>2809</v>
      </c>
      <c r="O581" s="8" t="s">
        <v>2810</v>
      </c>
    </row>
    <row r="582" spans="1:15" x14ac:dyDescent="0.25">
      <c r="A582" s="5">
        <v>581</v>
      </c>
      <c r="B582" s="10" t="s">
        <v>1241</v>
      </c>
      <c r="C582" s="6" t="s">
        <v>1240</v>
      </c>
      <c r="D582" s="88" t="n">
        <f t="shared" si="27"/>
        <v>1.0</v>
      </c>
      <c r="E582" s="88" t="n">
        <f t="shared" si="28"/>
        <v>1.0</v>
      </c>
      <c r="F582" s="88" t="n">
        <f t="shared" si="29"/>
        <v>0.0</v>
      </c>
      <c r="G582" s="8" t="s">
        <v>1214</v>
      </c>
      <c r="H582" s="8" t="s">
        <v>2686</v>
      </c>
      <c r="I582" s="14">
        <v>4</v>
      </c>
      <c r="J582" s="8" t="s">
        <v>2803</v>
      </c>
      <c r="K582" s="8" t="s">
        <v>2686</v>
      </c>
      <c r="L582" s="8" t="s">
        <v>2808</v>
      </c>
      <c r="M582" s="8" t="s">
        <v>71</v>
      </c>
      <c r="N582" s="8" t="s">
        <v>2809</v>
      </c>
      <c r="O582" s="8" t="s">
        <v>2810</v>
      </c>
    </row>
    <row r="583" spans="1:15" x14ac:dyDescent="0.25">
      <c r="A583" s="5">
        <v>582</v>
      </c>
      <c r="B583" s="10" t="s">
        <v>1243</v>
      </c>
      <c r="C583" s="6" t="s">
        <v>1242</v>
      </c>
      <c r="D583" s="88" t="n">
        <f t="shared" si="27"/>
        <v>1.0</v>
      </c>
      <c r="E583" s="88" t="n">
        <f t="shared" si="28"/>
        <v>1.0</v>
      </c>
      <c r="F583" s="88" t="n">
        <f t="shared" si="29"/>
        <v>0.0</v>
      </c>
      <c r="G583" s="8" t="s">
        <v>1214</v>
      </c>
      <c r="H583" s="8" t="s">
        <v>2686</v>
      </c>
      <c r="I583" s="14">
        <v>4</v>
      </c>
      <c r="J583" s="8" t="s">
        <v>2803</v>
      </c>
      <c r="K583" s="8" t="s">
        <v>2686</v>
      </c>
      <c r="L583" s="8" t="s">
        <v>2808</v>
      </c>
      <c r="M583" s="8" t="s">
        <v>71</v>
      </c>
      <c r="N583" s="8" t="s">
        <v>2809</v>
      </c>
      <c r="O583" s="8" t="s">
        <v>2810</v>
      </c>
    </row>
    <row r="584" spans="1:15" x14ac:dyDescent="0.25">
      <c r="A584" s="5">
        <v>583</v>
      </c>
      <c r="B584" s="10" t="s">
        <v>1245</v>
      </c>
      <c r="C584" s="6" t="s">
        <v>1244</v>
      </c>
      <c r="D584" s="88" t="n">
        <f t="shared" si="27"/>
        <v>1.0</v>
      </c>
      <c r="E584" s="88" t="n">
        <f t="shared" si="28"/>
        <v>1.0</v>
      </c>
      <c r="F584" s="88" t="n">
        <f t="shared" si="29"/>
        <v>0.0</v>
      </c>
      <c r="G584" s="8" t="s">
        <v>1214</v>
      </c>
      <c r="H584" s="8" t="s">
        <v>2686</v>
      </c>
      <c r="I584" s="14">
        <v>4</v>
      </c>
      <c r="J584" s="8" t="s">
        <v>2803</v>
      </c>
      <c r="K584" s="8" t="s">
        <v>2686</v>
      </c>
      <c r="L584" s="8" t="s">
        <v>2808</v>
      </c>
      <c r="M584" s="8" t="s">
        <v>71</v>
      </c>
      <c r="N584" s="8" t="s">
        <v>2809</v>
      </c>
      <c r="O584" s="8" t="s">
        <v>2810</v>
      </c>
    </row>
    <row r="585" spans="1:15" x14ac:dyDescent="0.25">
      <c r="A585" s="5">
        <v>584</v>
      </c>
      <c r="B585" s="10" t="s">
        <v>1247</v>
      </c>
      <c r="C585" s="6" t="s">
        <v>1246</v>
      </c>
      <c r="D585" s="88" t="n">
        <f t="shared" si="27"/>
        <v>1.0</v>
      </c>
      <c r="E585" s="88" t="n">
        <f t="shared" si="28"/>
        <v>1.0</v>
      </c>
      <c r="F585" s="88" t="n">
        <f t="shared" si="29"/>
        <v>0.0</v>
      </c>
      <c r="G585" s="8" t="s">
        <v>1214</v>
      </c>
      <c r="H585" s="8" t="s">
        <v>2686</v>
      </c>
      <c r="I585" s="14">
        <v>4</v>
      </c>
      <c r="J585" s="8" t="s">
        <v>2803</v>
      </c>
      <c r="K585" s="8" t="s">
        <v>2686</v>
      </c>
      <c r="L585" s="8" t="s">
        <v>2808</v>
      </c>
      <c r="M585" s="8" t="s">
        <v>71</v>
      </c>
      <c r="N585" s="8" t="s">
        <v>2809</v>
      </c>
      <c r="O585" s="8" t="s">
        <v>2810</v>
      </c>
    </row>
    <row r="586" spans="1:15" x14ac:dyDescent="0.25">
      <c r="A586" s="5">
        <v>585</v>
      </c>
      <c r="B586" s="10" t="s">
        <v>1881</v>
      </c>
      <c r="C586" s="6" t="s">
        <v>2463</v>
      </c>
      <c r="D586" s="88" t="n">
        <f t="shared" si="27"/>
        <v>1.0</v>
      </c>
      <c r="E586" s="88" t="n">
        <f t="shared" si="28"/>
        <v>1.0</v>
      </c>
      <c r="F586" s="88" t="n">
        <f t="shared" si="29"/>
        <v>0.0</v>
      </c>
      <c r="G586" s="8" t="s">
        <v>1214</v>
      </c>
      <c r="H586" s="8" t="s">
        <v>2686</v>
      </c>
      <c r="I586" s="14">
        <v>4</v>
      </c>
      <c r="J586" s="8" t="s">
        <v>2803</v>
      </c>
      <c r="K586" s="8" t="s">
        <v>2686</v>
      </c>
      <c r="L586" s="8" t="s">
        <v>2808</v>
      </c>
      <c r="M586" s="8" t="s">
        <v>71</v>
      </c>
      <c r="N586" s="8" t="s">
        <v>2809</v>
      </c>
      <c r="O586" s="8" t="s">
        <v>2810</v>
      </c>
    </row>
    <row r="587" spans="1:15" x14ac:dyDescent="0.25">
      <c r="A587" s="5">
        <v>586</v>
      </c>
      <c r="B587" s="10" t="s">
        <v>1882</v>
      </c>
      <c r="C587" s="6" t="s">
        <v>2063</v>
      </c>
      <c r="D587" s="88" t="n">
        <f t="shared" si="27"/>
        <v>1.0</v>
      </c>
      <c r="E587" s="88" t="n">
        <f t="shared" si="28"/>
        <v>1.0</v>
      </c>
      <c r="F587" s="88" t="n">
        <f t="shared" si="29"/>
        <v>0.0</v>
      </c>
      <c r="G587" s="8" t="s">
        <v>1214</v>
      </c>
      <c r="H587" s="8" t="s">
        <v>2686</v>
      </c>
      <c r="I587" s="14">
        <v>4</v>
      </c>
      <c r="J587" s="8" t="s">
        <v>2803</v>
      </c>
      <c r="K587" s="8" t="s">
        <v>2686</v>
      </c>
      <c r="L587" s="8" t="s">
        <v>2808</v>
      </c>
      <c r="M587" s="8" t="s">
        <v>71</v>
      </c>
      <c r="N587" s="8" t="s">
        <v>2809</v>
      </c>
      <c r="O587" s="8" t="s">
        <v>2810</v>
      </c>
    </row>
    <row r="588" spans="1:15" x14ac:dyDescent="0.25">
      <c r="A588" s="5">
        <v>587</v>
      </c>
      <c r="B588" s="10" t="s">
        <v>1249</v>
      </c>
      <c r="C588" s="6" t="s">
        <v>1248</v>
      </c>
      <c r="D588" s="88" t="n">
        <f t="shared" si="27"/>
        <v>1.0</v>
      </c>
      <c r="E588" s="88" t="n">
        <f t="shared" si="28"/>
        <v>1.0</v>
      </c>
      <c r="F588" s="88" t="n">
        <f t="shared" si="29"/>
        <v>0.0</v>
      </c>
      <c r="G588" s="8" t="s">
        <v>1214</v>
      </c>
      <c r="H588" s="8" t="s">
        <v>2686</v>
      </c>
      <c r="I588" s="14">
        <v>4</v>
      </c>
      <c r="J588" s="8" t="s">
        <v>2803</v>
      </c>
      <c r="K588" s="8" t="s">
        <v>2686</v>
      </c>
      <c r="L588" s="8" t="s">
        <v>2808</v>
      </c>
      <c r="M588" s="8" t="s">
        <v>71</v>
      </c>
      <c r="N588" s="8" t="s">
        <v>2809</v>
      </c>
      <c r="O588" s="8" t="s">
        <v>2810</v>
      </c>
    </row>
    <row r="589" spans="1:15" x14ac:dyDescent="0.25">
      <c r="A589" s="5">
        <v>588</v>
      </c>
      <c r="B589" s="10" t="s">
        <v>1251</v>
      </c>
      <c r="C589" s="6" t="s">
        <v>1250</v>
      </c>
      <c r="D589" s="88" t="n">
        <f t="shared" si="27"/>
        <v>1.0</v>
      </c>
      <c r="E589" s="88" t="n">
        <f t="shared" si="28"/>
        <v>1.0</v>
      </c>
      <c r="F589" s="88" t="n">
        <f t="shared" si="29"/>
        <v>0.0</v>
      </c>
      <c r="G589" s="8" t="s">
        <v>1214</v>
      </c>
      <c r="H589" s="8" t="s">
        <v>2686</v>
      </c>
      <c r="I589" s="14">
        <v>4</v>
      </c>
      <c r="J589" s="8" t="s">
        <v>2803</v>
      </c>
      <c r="K589" s="8" t="s">
        <v>2686</v>
      </c>
      <c r="L589" s="8" t="s">
        <v>2808</v>
      </c>
      <c r="M589" s="8" t="s">
        <v>71</v>
      </c>
      <c r="N589" s="8" t="s">
        <v>2809</v>
      </c>
      <c r="O589" s="8" t="s">
        <v>2810</v>
      </c>
    </row>
    <row r="590" spans="1:15" x14ac:dyDescent="0.25">
      <c r="A590" s="5">
        <v>589</v>
      </c>
      <c r="B590" s="10" t="s">
        <v>1252</v>
      </c>
      <c r="C590" s="6" t="s">
        <v>2464</v>
      </c>
      <c r="D590" s="88" t="n">
        <f t="shared" si="27"/>
        <v>1.0</v>
      </c>
      <c r="E590" s="88" t="n">
        <f t="shared" si="28"/>
        <v>1.0</v>
      </c>
      <c r="F590" s="88" t="n">
        <f t="shared" si="29"/>
        <v>0.0</v>
      </c>
      <c r="G590" s="8" t="s">
        <v>1214</v>
      </c>
      <c r="H590" s="8" t="s">
        <v>2686</v>
      </c>
      <c r="I590" s="14">
        <v>4</v>
      </c>
      <c r="J590" s="8" t="s">
        <v>2803</v>
      </c>
      <c r="K590" s="8" t="s">
        <v>2686</v>
      </c>
      <c r="L590" s="8" t="s">
        <v>2808</v>
      </c>
      <c r="M590" s="8" t="s">
        <v>71</v>
      </c>
      <c r="N590" s="8" t="s">
        <v>2809</v>
      </c>
      <c r="O590" s="8" t="s">
        <v>2810</v>
      </c>
    </row>
    <row r="591" spans="1:15" x14ac:dyDescent="0.25">
      <c r="A591" s="5">
        <v>590</v>
      </c>
      <c r="B591" s="10" t="s">
        <v>1253</v>
      </c>
      <c r="C591" s="6" t="s">
        <v>1254</v>
      </c>
      <c r="D591" s="88" t="n">
        <f t="shared" si="27"/>
        <v>1.0</v>
      </c>
      <c r="E591" s="88" t="n">
        <f t="shared" si="28"/>
        <v>1.0</v>
      </c>
      <c r="F591" s="88" t="n">
        <f t="shared" si="29"/>
        <v>0.0</v>
      </c>
      <c r="G591" s="8" t="s">
        <v>1214</v>
      </c>
      <c r="H591" s="8" t="s">
        <v>2686</v>
      </c>
      <c r="I591" s="14">
        <v>4</v>
      </c>
      <c r="J591" s="8" t="s">
        <v>2803</v>
      </c>
      <c r="K591" s="8" t="s">
        <v>2686</v>
      </c>
      <c r="L591" s="8" t="s">
        <v>2808</v>
      </c>
      <c r="M591" s="8" t="s">
        <v>71</v>
      </c>
      <c r="N591" s="8" t="s">
        <v>2809</v>
      </c>
      <c r="O591" s="8" t="s">
        <v>2810</v>
      </c>
    </row>
    <row r="592" spans="1:15" x14ac:dyDescent="0.25">
      <c r="A592" s="5">
        <v>591</v>
      </c>
      <c r="B592" s="10" t="s">
        <v>1255</v>
      </c>
      <c r="C592" s="6" t="s">
        <v>1256</v>
      </c>
      <c r="D592" s="88" t="n">
        <f t="shared" si="27"/>
        <v>1.0</v>
      </c>
      <c r="E592" s="88" t="n">
        <f t="shared" si="28"/>
        <v>1.0</v>
      </c>
      <c r="F592" s="88" t="n">
        <f t="shared" si="29"/>
        <v>0.0</v>
      </c>
      <c r="G592" s="8" t="s">
        <v>1214</v>
      </c>
      <c r="H592" s="8" t="s">
        <v>2686</v>
      </c>
      <c r="I592" s="14">
        <v>4</v>
      </c>
      <c r="J592" s="8" t="s">
        <v>2803</v>
      </c>
      <c r="K592" s="8" t="s">
        <v>2686</v>
      </c>
      <c r="L592" s="8" t="s">
        <v>2808</v>
      </c>
      <c r="M592" s="8" t="s">
        <v>71</v>
      </c>
      <c r="N592" s="8" t="s">
        <v>2809</v>
      </c>
      <c r="O592" s="8" t="s">
        <v>2810</v>
      </c>
    </row>
    <row r="593" spans="1:15" x14ac:dyDescent="0.25">
      <c r="A593" s="5">
        <v>592</v>
      </c>
      <c r="B593" s="10" t="s">
        <v>1258</v>
      </c>
      <c r="C593" s="6" t="s">
        <v>1257</v>
      </c>
      <c r="D593" s="88" t="n">
        <f t="shared" si="27"/>
        <v>1.0</v>
      </c>
      <c r="E593" s="88" t="n">
        <f t="shared" si="28"/>
        <v>1.0</v>
      </c>
      <c r="F593" s="88" t="n">
        <f t="shared" si="29"/>
        <v>0.0</v>
      </c>
      <c r="G593" s="8" t="s">
        <v>1214</v>
      </c>
      <c r="H593" s="8" t="s">
        <v>2686</v>
      </c>
      <c r="I593" s="14">
        <v>4</v>
      </c>
      <c r="J593" s="8" t="s">
        <v>2803</v>
      </c>
      <c r="K593" s="8" t="s">
        <v>2686</v>
      </c>
      <c r="L593" s="8" t="s">
        <v>2808</v>
      </c>
      <c r="M593" s="8" t="s">
        <v>71</v>
      </c>
      <c r="N593" s="8" t="s">
        <v>2809</v>
      </c>
      <c r="O593" s="8" t="s">
        <v>2810</v>
      </c>
    </row>
    <row r="594" spans="1:15" x14ac:dyDescent="0.25">
      <c r="A594" s="5">
        <v>593</v>
      </c>
      <c r="B594" s="10" t="s">
        <v>1259</v>
      </c>
      <c r="C594" s="6" t="s">
        <v>2465</v>
      </c>
      <c r="D594" s="88" t="n">
        <f t="shared" si="27"/>
        <v>1.0</v>
      </c>
      <c r="E594" s="88" t="n">
        <f t="shared" si="28"/>
        <v>1.0</v>
      </c>
      <c r="F594" s="88" t="n">
        <f t="shared" si="29"/>
        <v>0.0</v>
      </c>
      <c r="G594" s="8" t="s">
        <v>1214</v>
      </c>
      <c r="H594" s="8" t="s">
        <v>2686</v>
      </c>
      <c r="I594" s="14">
        <v>4</v>
      </c>
      <c r="J594" s="8" t="s">
        <v>2803</v>
      </c>
      <c r="K594" s="8" t="s">
        <v>2686</v>
      </c>
      <c r="L594" s="8" t="s">
        <v>2808</v>
      </c>
      <c r="M594" s="8" t="s">
        <v>71</v>
      </c>
      <c r="N594" s="8" t="s">
        <v>2809</v>
      </c>
      <c r="O594" s="8" t="s">
        <v>2810</v>
      </c>
    </row>
    <row r="595" spans="1:15" x14ac:dyDescent="0.25">
      <c r="A595" s="5">
        <v>594</v>
      </c>
      <c r="B595" s="10" t="s">
        <v>1260</v>
      </c>
      <c r="C595" s="6" t="s">
        <v>1261</v>
      </c>
      <c r="D595" s="88" t="n">
        <f t="shared" si="27"/>
        <v>1.0</v>
      </c>
      <c r="E595" s="88" t="n">
        <f t="shared" si="28"/>
        <v>1.0</v>
      </c>
      <c r="F595" s="88" t="n">
        <f t="shared" si="29"/>
        <v>0.0</v>
      </c>
      <c r="G595" s="8" t="s">
        <v>1214</v>
      </c>
      <c r="H595" s="8" t="s">
        <v>2686</v>
      </c>
      <c r="I595" s="14">
        <v>4</v>
      </c>
      <c r="J595" s="8" t="s">
        <v>2803</v>
      </c>
      <c r="K595" s="8" t="s">
        <v>2686</v>
      </c>
      <c r="L595" s="8" t="s">
        <v>2808</v>
      </c>
      <c r="M595" s="8" t="s">
        <v>71</v>
      </c>
      <c r="N595" s="8" t="s">
        <v>2809</v>
      </c>
      <c r="O595" s="8" t="s">
        <v>2810</v>
      </c>
    </row>
    <row r="596" spans="1:15" x14ac:dyDescent="0.25">
      <c r="A596" s="5">
        <v>595</v>
      </c>
      <c r="B596" s="10" t="s">
        <v>1262</v>
      </c>
      <c r="C596" s="6" t="s">
        <v>1263</v>
      </c>
      <c r="D596" s="88" t="n">
        <f t="shared" si="27"/>
        <v>1.0</v>
      </c>
      <c r="E596" s="88" t="n">
        <f t="shared" si="28"/>
        <v>1.0</v>
      </c>
      <c r="F596" s="88" t="n">
        <f t="shared" si="29"/>
        <v>0.0</v>
      </c>
      <c r="G596" s="8" t="s">
        <v>1214</v>
      </c>
      <c r="H596" s="8" t="s">
        <v>2686</v>
      </c>
      <c r="I596" s="14">
        <v>4</v>
      </c>
      <c r="J596" s="8" t="s">
        <v>2803</v>
      </c>
      <c r="K596" s="8" t="s">
        <v>2686</v>
      </c>
      <c r="L596" s="8" t="s">
        <v>2808</v>
      </c>
      <c r="M596" s="8" t="s">
        <v>71</v>
      </c>
      <c r="N596" s="8" t="s">
        <v>2809</v>
      </c>
      <c r="O596" s="8" t="s">
        <v>2810</v>
      </c>
    </row>
    <row r="597" spans="1:15" x14ac:dyDescent="0.25">
      <c r="A597" s="5">
        <v>596</v>
      </c>
      <c r="B597" s="10" t="s">
        <v>1264</v>
      </c>
      <c r="C597" s="6" t="s">
        <v>1265</v>
      </c>
      <c r="D597" s="88" t="n">
        <f t="shared" si="27"/>
        <v>1.0</v>
      </c>
      <c r="E597" s="88" t="n">
        <f t="shared" si="28"/>
        <v>1.0</v>
      </c>
      <c r="F597" s="88" t="n">
        <f t="shared" si="29"/>
        <v>0.0</v>
      </c>
      <c r="G597" s="8" t="s">
        <v>1214</v>
      </c>
      <c r="H597" s="8" t="s">
        <v>2686</v>
      </c>
      <c r="I597" s="14">
        <v>4</v>
      </c>
      <c r="J597" s="8" t="s">
        <v>2803</v>
      </c>
      <c r="K597" s="8" t="s">
        <v>2686</v>
      </c>
      <c r="L597" s="8" t="s">
        <v>2808</v>
      </c>
      <c r="M597" s="8" t="s">
        <v>71</v>
      </c>
      <c r="N597" s="8" t="s">
        <v>2809</v>
      </c>
      <c r="O597" s="8" t="s">
        <v>2810</v>
      </c>
    </row>
    <row r="598" spans="1:15" x14ac:dyDescent="0.25">
      <c r="A598" s="5">
        <v>597</v>
      </c>
      <c r="B598" s="10" t="s">
        <v>1266</v>
      </c>
      <c r="C598" s="6" t="s">
        <v>2466</v>
      </c>
      <c r="D598" s="88" t="n">
        <f t="shared" si="27"/>
        <v>1.0</v>
      </c>
      <c r="E598" s="88" t="n">
        <f t="shared" si="28"/>
        <v>1.0</v>
      </c>
      <c r="F598" s="88" t="n">
        <f t="shared" si="29"/>
        <v>0.0</v>
      </c>
      <c r="G598" s="8" t="s">
        <v>1214</v>
      </c>
      <c r="H598" s="8" t="s">
        <v>2686</v>
      </c>
      <c r="I598" s="14">
        <v>4</v>
      </c>
      <c r="J598" s="8" t="s">
        <v>2803</v>
      </c>
      <c r="K598" s="8" t="s">
        <v>2686</v>
      </c>
      <c r="L598" s="8" t="s">
        <v>2808</v>
      </c>
      <c r="M598" s="8" t="s">
        <v>71</v>
      </c>
      <c r="N598" s="8" t="s">
        <v>2809</v>
      </c>
      <c r="O598" s="8" t="s">
        <v>2810</v>
      </c>
    </row>
    <row r="599" spans="1:15" x14ac:dyDescent="0.25">
      <c r="A599" s="5">
        <v>598</v>
      </c>
      <c r="B599" s="10" t="s">
        <v>1267</v>
      </c>
      <c r="C599" s="6" t="s">
        <v>2467</v>
      </c>
      <c r="D599" s="88" t="n">
        <f t="shared" si="27"/>
        <v>1.0</v>
      </c>
      <c r="E599" s="88" t="n">
        <f t="shared" si="28"/>
        <v>1.0</v>
      </c>
      <c r="F599" s="88" t="n">
        <f t="shared" si="29"/>
        <v>0.0</v>
      </c>
      <c r="G599" s="8" t="s">
        <v>1214</v>
      </c>
      <c r="H599" s="8" t="s">
        <v>2686</v>
      </c>
      <c r="I599" s="14">
        <v>4</v>
      </c>
      <c r="J599" s="8" t="s">
        <v>2803</v>
      </c>
      <c r="K599" s="8" t="s">
        <v>2686</v>
      </c>
      <c r="L599" s="8" t="s">
        <v>2808</v>
      </c>
      <c r="M599" s="8" t="s">
        <v>71</v>
      </c>
      <c r="N599" s="8" t="s">
        <v>2809</v>
      </c>
      <c r="O599" s="8" t="s">
        <v>2810</v>
      </c>
    </row>
    <row r="600" spans="1:15" x14ac:dyDescent="0.25">
      <c r="A600" s="5">
        <v>599</v>
      </c>
      <c r="B600" s="10" t="s">
        <v>1268</v>
      </c>
      <c r="C600" s="6" t="s">
        <v>2468</v>
      </c>
      <c r="D600" s="88" t="n">
        <f t="shared" si="27"/>
        <v>1.0</v>
      </c>
      <c r="E600" s="88" t="n">
        <f t="shared" si="28"/>
        <v>1.0</v>
      </c>
      <c r="F600" s="88" t="n">
        <f t="shared" si="29"/>
        <v>0.0</v>
      </c>
      <c r="G600" s="8" t="s">
        <v>1214</v>
      </c>
      <c r="H600" s="8" t="s">
        <v>2686</v>
      </c>
      <c r="I600" s="14">
        <v>4</v>
      </c>
      <c r="J600" s="8" t="s">
        <v>2803</v>
      </c>
      <c r="K600" s="8" t="s">
        <v>2686</v>
      </c>
      <c r="L600" s="8" t="s">
        <v>2808</v>
      </c>
      <c r="M600" s="8" t="s">
        <v>71</v>
      </c>
      <c r="N600" s="8" t="s">
        <v>2809</v>
      </c>
      <c r="O600" s="8" t="s">
        <v>2810</v>
      </c>
    </row>
    <row r="601" spans="1:15" x14ac:dyDescent="0.25">
      <c r="A601" s="5">
        <v>600</v>
      </c>
      <c r="B601" s="10" t="s">
        <v>1269</v>
      </c>
      <c r="C601" s="6" t="s">
        <v>2469</v>
      </c>
      <c r="D601" s="88" t="n">
        <f t="shared" si="27"/>
        <v>1.0</v>
      </c>
      <c r="E601" s="88" t="n">
        <f t="shared" si="28"/>
        <v>1.0</v>
      </c>
      <c r="F601" s="88" t="n">
        <f t="shared" si="29"/>
        <v>0.0</v>
      </c>
      <c r="G601" s="8" t="s">
        <v>1214</v>
      </c>
      <c r="H601" s="8" t="s">
        <v>2686</v>
      </c>
      <c r="I601" s="14">
        <v>4</v>
      </c>
      <c r="J601" s="8" t="s">
        <v>2803</v>
      </c>
      <c r="K601" s="8" t="s">
        <v>2686</v>
      </c>
      <c r="L601" s="8" t="s">
        <v>2808</v>
      </c>
      <c r="M601" s="8" t="s">
        <v>71</v>
      </c>
      <c r="N601" s="8" t="s">
        <v>2809</v>
      </c>
      <c r="O601" s="8" t="s">
        <v>2810</v>
      </c>
    </row>
    <row r="602" spans="1:15" x14ac:dyDescent="0.25">
      <c r="A602" s="5">
        <v>601</v>
      </c>
      <c r="B602" s="10" t="s">
        <v>1883</v>
      </c>
      <c r="C602" s="6" t="s">
        <v>2470</v>
      </c>
      <c r="D602" s="88" t="n">
        <f t="shared" si="27"/>
        <v>1.0</v>
      </c>
      <c r="E602" s="88" t="n">
        <f t="shared" si="28"/>
        <v>1.0</v>
      </c>
      <c r="F602" s="88" t="n">
        <f t="shared" si="29"/>
        <v>0.0</v>
      </c>
      <c r="G602" s="8" t="s">
        <v>1214</v>
      </c>
      <c r="H602" s="8" t="s">
        <v>2686</v>
      </c>
      <c r="I602" s="14">
        <v>4</v>
      </c>
      <c r="J602" s="8" t="s">
        <v>2803</v>
      </c>
      <c r="K602" s="8" t="s">
        <v>2686</v>
      </c>
      <c r="L602" s="8" t="s">
        <v>2808</v>
      </c>
      <c r="M602" s="8" t="s">
        <v>71</v>
      </c>
      <c r="N602" s="8" t="s">
        <v>2809</v>
      </c>
      <c r="O602" s="8" t="s">
        <v>2810</v>
      </c>
    </row>
    <row r="603" spans="1:15" x14ac:dyDescent="0.25">
      <c r="A603" s="5">
        <v>602</v>
      </c>
      <c r="B603" s="10" t="s">
        <v>1884</v>
      </c>
      <c r="C603" s="6" t="s">
        <v>2064</v>
      </c>
      <c r="D603" s="88" t="n">
        <f t="shared" si="27"/>
        <v>1.0</v>
      </c>
      <c r="E603" s="88" t="n">
        <f t="shared" si="28"/>
        <v>1.0</v>
      </c>
      <c r="F603" s="88" t="n">
        <f t="shared" si="29"/>
        <v>0.0</v>
      </c>
      <c r="G603" s="8" t="s">
        <v>1214</v>
      </c>
      <c r="H603" s="8" t="s">
        <v>2686</v>
      </c>
      <c r="I603" s="14">
        <v>4</v>
      </c>
      <c r="J603" s="8" t="s">
        <v>2803</v>
      </c>
      <c r="K603" s="8" t="s">
        <v>2686</v>
      </c>
      <c r="L603" s="8" t="s">
        <v>2808</v>
      </c>
      <c r="M603" s="8" t="s">
        <v>71</v>
      </c>
      <c r="N603" s="8" t="s">
        <v>2809</v>
      </c>
      <c r="O603" s="8" t="s">
        <v>2810</v>
      </c>
    </row>
    <row r="604" spans="1:15" x14ac:dyDescent="0.25">
      <c r="A604" s="5">
        <v>603</v>
      </c>
      <c r="B604" s="10" t="s">
        <v>1885</v>
      </c>
      <c r="C604" s="6" t="s">
        <v>2065</v>
      </c>
      <c r="D604" s="88" t="n">
        <f t="shared" si="27"/>
        <v>1.0</v>
      </c>
      <c r="E604" s="88" t="n">
        <f t="shared" si="28"/>
        <v>1.0</v>
      </c>
      <c r="F604" s="88" t="n">
        <f t="shared" si="29"/>
        <v>0.0</v>
      </c>
      <c r="G604" s="8" t="s">
        <v>1214</v>
      </c>
      <c r="H604" s="8" t="s">
        <v>2686</v>
      </c>
      <c r="I604" s="14">
        <v>4</v>
      </c>
      <c r="J604" s="8" t="s">
        <v>2803</v>
      </c>
      <c r="K604" s="8" t="s">
        <v>2686</v>
      </c>
      <c r="L604" s="8" t="s">
        <v>2808</v>
      </c>
      <c r="M604" s="8" t="s">
        <v>71</v>
      </c>
      <c r="N604" s="8" t="s">
        <v>2809</v>
      </c>
      <c r="O604" s="8" t="s">
        <v>2810</v>
      </c>
    </row>
    <row r="605" spans="1:15" x14ac:dyDescent="0.25">
      <c r="A605" s="5">
        <v>604</v>
      </c>
      <c r="B605" s="10" t="s">
        <v>1271</v>
      </c>
      <c r="C605" s="6" t="s">
        <v>1270</v>
      </c>
      <c r="D605" s="88" t="n">
        <f t="shared" si="27"/>
        <v>1.0</v>
      </c>
      <c r="E605" s="88" t="n">
        <f t="shared" si="28"/>
        <v>1.0</v>
      </c>
      <c r="F605" s="88" t="n">
        <f t="shared" si="29"/>
        <v>0.0</v>
      </c>
      <c r="G605" s="8" t="s">
        <v>1214</v>
      </c>
      <c r="H605" s="8" t="s">
        <v>2686</v>
      </c>
      <c r="I605" s="14">
        <v>4</v>
      </c>
      <c r="J605" s="8" t="s">
        <v>2803</v>
      </c>
      <c r="K605" s="8" t="s">
        <v>2686</v>
      </c>
      <c r="L605" s="8" t="s">
        <v>2808</v>
      </c>
      <c r="M605" s="8" t="s">
        <v>71</v>
      </c>
      <c r="N605" s="8" t="s">
        <v>2809</v>
      </c>
      <c r="O605" s="8" t="s">
        <v>2810</v>
      </c>
    </row>
    <row r="606" spans="1:15" x14ac:dyDescent="0.25">
      <c r="A606" s="5">
        <v>605</v>
      </c>
      <c r="B606" s="10" t="s">
        <v>1272</v>
      </c>
      <c r="C606" s="6" t="s">
        <v>2471</v>
      </c>
      <c r="D606" s="88" t="n">
        <f t="shared" si="27"/>
        <v>1.0</v>
      </c>
      <c r="E606" s="88" t="n">
        <f t="shared" si="28"/>
        <v>1.0</v>
      </c>
      <c r="F606" s="88" t="n">
        <f t="shared" si="29"/>
        <v>0.0</v>
      </c>
      <c r="G606" s="8" t="s">
        <v>1214</v>
      </c>
      <c r="H606" s="8" t="s">
        <v>2686</v>
      </c>
      <c r="I606" s="14">
        <v>4</v>
      </c>
      <c r="J606" s="8" t="s">
        <v>2803</v>
      </c>
      <c r="K606" s="8" t="s">
        <v>2686</v>
      </c>
      <c r="L606" s="8" t="s">
        <v>2808</v>
      </c>
      <c r="M606" s="8" t="s">
        <v>71</v>
      </c>
      <c r="N606" s="8" t="s">
        <v>2809</v>
      </c>
      <c r="O606" s="8" t="s">
        <v>2810</v>
      </c>
    </row>
    <row r="607" spans="1:15" x14ac:dyDescent="0.25">
      <c r="A607" s="5">
        <v>606</v>
      </c>
      <c r="B607" s="10" t="s">
        <v>1273</v>
      </c>
      <c r="C607" s="6" t="s">
        <v>2472</v>
      </c>
      <c r="D607" s="88" t="n">
        <f t="shared" si="27"/>
        <v>1.0</v>
      </c>
      <c r="E607" s="88" t="n">
        <f t="shared" si="28"/>
        <v>1.0</v>
      </c>
      <c r="F607" s="88" t="n">
        <f t="shared" si="29"/>
        <v>0.0</v>
      </c>
      <c r="G607" s="8" t="s">
        <v>1214</v>
      </c>
      <c r="H607" s="8" t="s">
        <v>2686</v>
      </c>
      <c r="I607" s="14">
        <v>4</v>
      </c>
      <c r="J607" s="8" t="s">
        <v>2803</v>
      </c>
      <c r="K607" s="8" t="s">
        <v>2686</v>
      </c>
      <c r="L607" s="8" t="s">
        <v>2808</v>
      </c>
      <c r="M607" s="8" t="s">
        <v>71</v>
      </c>
      <c r="N607" s="8" t="s">
        <v>2809</v>
      </c>
      <c r="O607" s="8" t="s">
        <v>2810</v>
      </c>
    </row>
    <row r="608" spans="1:15" x14ac:dyDescent="0.25">
      <c r="A608" s="5">
        <v>607</v>
      </c>
      <c r="B608" s="10" t="s">
        <v>1274</v>
      </c>
      <c r="C608" s="6" t="s">
        <v>2473</v>
      </c>
      <c r="D608" s="88" t="n">
        <f t="shared" si="27"/>
        <v>1.0</v>
      </c>
      <c r="E608" s="88" t="n">
        <f t="shared" si="28"/>
        <v>1.0</v>
      </c>
      <c r="F608" s="88" t="n">
        <f t="shared" si="29"/>
        <v>0.0</v>
      </c>
      <c r="G608" s="8" t="s">
        <v>1214</v>
      </c>
      <c r="H608" s="8" t="s">
        <v>2686</v>
      </c>
      <c r="I608" s="14">
        <v>4</v>
      </c>
      <c r="J608" s="8" t="s">
        <v>2803</v>
      </c>
      <c r="K608" s="8" t="s">
        <v>2686</v>
      </c>
      <c r="L608" s="8" t="s">
        <v>2808</v>
      </c>
      <c r="M608" s="8" t="s">
        <v>71</v>
      </c>
      <c r="N608" s="8" t="s">
        <v>2809</v>
      </c>
      <c r="O608" s="8" t="s">
        <v>2810</v>
      </c>
    </row>
    <row r="609" spans="1:15" x14ac:dyDescent="0.25">
      <c r="A609" s="5">
        <v>608</v>
      </c>
      <c r="B609" s="10" t="s">
        <v>1275</v>
      </c>
      <c r="C609" s="6" t="s">
        <v>2474</v>
      </c>
      <c r="D609" s="88" t="n">
        <f t="shared" si="27"/>
        <v>1.0</v>
      </c>
      <c r="E609" s="88" t="n">
        <f t="shared" si="28"/>
        <v>1.0</v>
      </c>
      <c r="F609" s="88" t="n">
        <f t="shared" si="29"/>
        <v>0.0</v>
      </c>
      <c r="G609" s="8" t="s">
        <v>1214</v>
      </c>
      <c r="H609" s="8" t="s">
        <v>2686</v>
      </c>
      <c r="I609" s="14">
        <v>4</v>
      </c>
      <c r="J609" s="8" t="s">
        <v>2803</v>
      </c>
      <c r="K609" s="8" t="s">
        <v>2686</v>
      </c>
      <c r="L609" s="8" t="s">
        <v>2808</v>
      </c>
      <c r="M609" s="8" t="s">
        <v>71</v>
      </c>
      <c r="N609" s="8" t="s">
        <v>2809</v>
      </c>
      <c r="O609" s="8" t="s">
        <v>2810</v>
      </c>
    </row>
    <row r="610" spans="1:15" x14ac:dyDescent="0.25">
      <c r="A610" s="5">
        <v>609</v>
      </c>
      <c r="B610" s="10" t="s">
        <v>1277</v>
      </c>
      <c r="C610" s="6" t="s">
        <v>1276</v>
      </c>
      <c r="D610" s="88" t="n">
        <f t="shared" si="27"/>
        <v>1.0</v>
      </c>
      <c r="E610" s="88" t="n">
        <f t="shared" si="28"/>
        <v>1.0</v>
      </c>
      <c r="F610" s="88" t="n">
        <f t="shared" si="29"/>
        <v>0.0</v>
      </c>
      <c r="G610" s="8" t="s">
        <v>1214</v>
      </c>
      <c r="H610" s="8" t="s">
        <v>2686</v>
      </c>
      <c r="I610" s="14">
        <v>4</v>
      </c>
      <c r="J610" s="8" t="s">
        <v>2803</v>
      </c>
      <c r="K610" s="8" t="s">
        <v>2686</v>
      </c>
      <c r="L610" s="8" t="s">
        <v>2808</v>
      </c>
      <c r="M610" s="8" t="s">
        <v>71</v>
      </c>
      <c r="N610" s="8" t="s">
        <v>2809</v>
      </c>
      <c r="O610" s="8" t="s">
        <v>2810</v>
      </c>
    </row>
    <row r="611" spans="1:15" x14ac:dyDescent="0.25">
      <c r="A611" s="5">
        <v>610</v>
      </c>
      <c r="B611" s="10" t="s">
        <v>1278</v>
      </c>
      <c r="C611" s="6" t="s">
        <v>2475</v>
      </c>
      <c r="D611" s="88" t="n">
        <f t="shared" si="27"/>
        <v>1.0</v>
      </c>
      <c r="E611" s="88" t="n">
        <f t="shared" si="28"/>
        <v>1.0</v>
      </c>
      <c r="F611" s="88" t="n">
        <f t="shared" si="29"/>
        <v>0.0</v>
      </c>
      <c r="G611" s="8" t="s">
        <v>1214</v>
      </c>
      <c r="H611" s="8" t="s">
        <v>2686</v>
      </c>
      <c r="I611" s="14">
        <v>4</v>
      </c>
      <c r="J611" s="8" t="s">
        <v>2803</v>
      </c>
      <c r="K611" s="8" t="s">
        <v>2686</v>
      </c>
      <c r="L611" s="8" t="s">
        <v>2808</v>
      </c>
      <c r="M611" s="8" t="s">
        <v>71</v>
      </c>
      <c r="N611" s="8" t="s">
        <v>2809</v>
      </c>
      <c r="O611" s="8" t="s">
        <v>2810</v>
      </c>
    </row>
    <row r="612" spans="1:15" x14ac:dyDescent="0.25">
      <c r="A612" s="5">
        <v>611</v>
      </c>
      <c r="B612" s="10" t="s">
        <v>1279</v>
      </c>
      <c r="C612" s="6" t="s">
        <v>2476</v>
      </c>
      <c r="D612" s="88" t="n">
        <f t="shared" si="27"/>
        <v>1.0</v>
      </c>
      <c r="E612" s="88" t="n">
        <f t="shared" si="28"/>
        <v>1.0</v>
      </c>
      <c r="F612" s="88" t="n">
        <f t="shared" si="29"/>
        <v>0.0</v>
      </c>
      <c r="G612" s="8" t="s">
        <v>1214</v>
      </c>
      <c r="H612" s="8" t="s">
        <v>2686</v>
      </c>
      <c r="I612" s="14">
        <v>4</v>
      </c>
      <c r="J612" s="8" t="s">
        <v>2803</v>
      </c>
      <c r="K612" s="8" t="s">
        <v>2686</v>
      </c>
      <c r="L612" s="8" t="s">
        <v>2808</v>
      </c>
      <c r="M612" s="8" t="s">
        <v>71</v>
      </c>
      <c r="N612" s="8" t="s">
        <v>2809</v>
      </c>
      <c r="O612" s="8" t="s">
        <v>2810</v>
      </c>
    </row>
    <row r="613" spans="1:15" x14ac:dyDescent="0.25">
      <c r="A613" s="5">
        <v>612</v>
      </c>
      <c r="B613" s="10" t="s">
        <v>1280</v>
      </c>
      <c r="C613" s="6" t="s">
        <v>2477</v>
      </c>
      <c r="D613" s="88" t="n">
        <f t="shared" si="27"/>
        <v>1.0</v>
      </c>
      <c r="E613" s="88" t="n">
        <f t="shared" si="28"/>
        <v>1.0</v>
      </c>
      <c r="F613" s="88" t="n">
        <f t="shared" si="29"/>
        <v>0.0</v>
      </c>
      <c r="G613" s="8" t="s">
        <v>1214</v>
      </c>
      <c r="H613" s="8" t="s">
        <v>2686</v>
      </c>
      <c r="I613" s="14">
        <v>4</v>
      </c>
      <c r="J613" s="8" t="s">
        <v>2803</v>
      </c>
      <c r="K613" s="8" t="s">
        <v>2686</v>
      </c>
      <c r="L613" s="8" t="s">
        <v>2808</v>
      </c>
      <c r="M613" s="8" t="s">
        <v>71</v>
      </c>
      <c r="N613" s="8" t="s">
        <v>2809</v>
      </c>
      <c r="O613" s="8" t="s">
        <v>2810</v>
      </c>
    </row>
    <row r="614" spans="1:15" x14ac:dyDescent="0.25">
      <c r="A614" s="5">
        <v>613</v>
      </c>
      <c r="B614" s="10" t="s">
        <v>1281</v>
      </c>
      <c r="C614" s="6" t="s">
        <v>2478</v>
      </c>
      <c r="D614" s="88" t="n">
        <f t="shared" si="27"/>
        <v>1.0</v>
      </c>
      <c r="E614" s="88" t="n">
        <f t="shared" si="28"/>
        <v>1.0</v>
      </c>
      <c r="F614" s="88" t="n">
        <f t="shared" si="29"/>
        <v>0.0</v>
      </c>
      <c r="G614" s="8" t="s">
        <v>1214</v>
      </c>
      <c r="H614" s="8" t="s">
        <v>2686</v>
      </c>
      <c r="I614" s="14">
        <v>4</v>
      </c>
      <c r="J614" s="8" t="s">
        <v>2803</v>
      </c>
      <c r="K614" s="8" t="s">
        <v>2686</v>
      </c>
      <c r="L614" s="8" t="s">
        <v>2808</v>
      </c>
      <c r="M614" s="8" t="s">
        <v>71</v>
      </c>
      <c r="N614" s="8" t="s">
        <v>2809</v>
      </c>
      <c r="O614" s="8" t="s">
        <v>2810</v>
      </c>
    </row>
    <row r="615" spans="1:15" x14ac:dyDescent="0.25">
      <c r="A615" s="5">
        <v>614</v>
      </c>
      <c r="B615" s="10" t="s">
        <v>1282</v>
      </c>
      <c r="C615" s="6" t="s">
        <v>2479</v>
      </c>
      <c r="D615" s="88" t="n">
        <f t="shared" si="27"/>
        <v>1.0</v>
      </c>
      <c r="E615" s="88" t="n">
        <f t="shared" si="28"/>
        <v>1.0</v>
      </c>
      <c r="F615" s="88" t="n">
        <f t="shared" si="29"/>
        <v>0.0</v>
      </c>
      <c r="G615" s="8" t="s">
        <v>1214</v>
      </c>
      <c r="H615" s="8" t="s">
        <v>2686</v>
      </c>
      <c r="I615" s="14">
        <v>4</v>
      </c>
      <c r="J615" s="8" t="s">
        <v>2803</v>
      </c>
      <c r="K615" s="8" t="s">
        <v>2686</v>
      </c>
      <c r="L615" s="8" t="s">
        <v>2808</v>
      </c>
      <c r="M615" s="8" t="s">
        <v>71</v>
      </c>
      <c r="N615" s="8" t="s">
        <v>2809</v>
      </c>
      <c r="O615" s="8" t="s">
        <v>2810</v>
      </c>
    </row>
    <row r="616" spans="1:15" x14ac:dyDescent="0.25">
      <c r="A616" s="5">
        <v>615</v>
      </c>
      <c r="B616" s="10" t="s">
        <v>1284</v>
      </c>
      <c r="C616" s="6" t="s">
        <v>1283</v>
      </c>
      <c r="D616" s="88" t="n">
        <f t="shared" si="27"/>
        <v>1.0</v>
      </c>
      <c r="E616" s="88" t="n">
        <f t="shared" si="28"/>
        <v>1.0</v>
      </c>
      <c r="F616" s="88" t="n">
        <f t="shared" si="29"/>
        <v>0.0</v>
      </c>
      <c r="G616" s="8" t="s">
        <v>1214</v>
      </c>
      <c r="H616" s="8" t="s">
        <v>2686</v>
      </c>
      <c r="I616" s="14">
        <v>4</v>
      </c>
      <c r="J616" s="8" t="s">
        <v>2803</v>
      </c>
      <c r="K616" s="8" t="s">
        <v>2686</v>
      </c>
      <c r="L616" s="8" t="s">
        <v>2808</v>
      </c>
      <c r="M616" s="8" t="s">
        <v>71</v>
      </c>
      <c r="N616" s="8" t="s">
        <v>2809</v>
      </c>
      <c r="O616" s="8" t="s">
        <v>2810</v>
      </c>
    </row>
    <row r="617" spans="1:15" x14ac:dyDescent="0.25">
      <c r="A617" s="5">
        <v>616</v>
      </c>
      <c r="B617" s="10" t="s">
        <v>1285</v>
      </c>
      <c r="C617" s="6" t="s">
        <v>2480</v>
      </c>
      <c r="D617" s="88" t="n">
        <f t="shared" si="27"/>
        <v>1.0</v>
      </c>
      <c r="E617" s="88" t="n">
        <f t="shared" si="28"/>
        <v>1.0</v>
      </c>
      <c r="F617" s="88" t="n">
        <f t="shared" si="29"/>
        <v>0.0</v>
      </c>
      <c r="G617" s="8" t="s">
        <v>1214</v>
      </c>
      <c r="H617" s="8" t="s">
        <v>2686</v>
      </c>
      <c r="I617" s="14">
        <v>4</v>
      </c>
      <c r="J617" s="8" t="s">
        <v>2803</v>
      </c>
      <c r="K617" s="8" t="s">
        <v>2686</v>
      </c>
      <c r="L617" s="8" t="s">
        <v>2808</v>
      </c>
      <c r="M617" s="8" t="s">
        <v>71</v>
      </c>
      <c r="N617" s="8" t="s">
        <v>2809</v>
      </c>
      <c r="O617" s="8" t="s">
        <v>2810</v>
      </c>
    </row>
    <row r="618" spans="1:15" x14ac:dyDescent="0.25">
      <c r="A618" s="5">
        <v>617</v>
      </c>
      <c r="B618" s="10" t="s">
        <v>1286</v>
      </c>
      <c r="C618" s="6" t="s">
        <v>2481</v>
      </c>
      <c r="D618" s="88" t="n">
        <f t="shared" si="27"/>
        <v>1.0</v>
      </c>
      <c r="E618" s="88" t="n">
        <f t="shared" si="28"/>
        <v>1.0</v>
      </c>
      <c r="F618" s="88" t="n">
        <f t="shared" si="29"/>
        <v>0.0</v>
      </c>
      <c r="G618" s="8" t="s">
        <v>1214</v>
      </c>
      <c r="H618" s="8" t="s">
        <v>2686</v>
      </c>
      <c r="I618" s="14">
        <v>4</v>
      </c>
      <c r="J618" s="8" t="s">
        <v>2803</v>
      </c>
      <c r="K618" s="8" t="s">
        <v>2686</v>
      </c>
      <c r="L618" s="8" t="s">
        <v>2808</v>
      </c>
      <c r="M618" s="8" t="s">
        <v>71</v>
      </c>
      <c r="N618" s="8" t="s">
        <v>2809</v>
      </c>
      <c r="O618" s="8" t="s">
        <v>2810</v>
      </c>
    </row>
    <row r="619" spans="1:15" x14ac:dyDescent="0.25">
      <c r="A619" s="5">
        <v>618</v>
      </c>
      <c r="B619" s="10" t="s">
        <v>1287</v>
      </c>
      <c r="C619" s="6" t="s">
        <v>1288</v>
      </c>
      <c r="D619" s="88" t="n">
        <f t="shared" si="27"/>
        <v>1.0</v>
      </c>
      <c r="E619" s="88" t="n">
        <f t="shared" si="28"/>
        <v>1.0</v>
      </c>
      <c r="F619" s="88" t="n">
        <f t="shared" si="29"/>
        <v>0.0</v>
      </c>
      <c r="G619" s="8" t="s">
        <v>1214</v>
      </c>
      <c r="H619" s="8" t="s">
        <v>2686</v>
      </c>
      <c r="I619" s="14">
        <v>4</v>
      </c>
      <c r="J619" s="8" t="s">
        <v>2803</v>
      </c>
      <c r="K619" s="8" t="s">
        <v>2686</v>
      </c>
      <c r="L619" s="8" t="s">
        <v>2808</v>
      </c>
      <c r="M619" s="8" t="s">
        <v>71</v>
      </c>
      <c r="N619" s="8" t="s">
        <v>2809</v>
      </c>
      <c r="O619" s="8" t="s">
        <v>2810</v>
      </c>
    </row>
    <row r="620" spans="1:15" x14ac:dyDescent="0.25">
      <c r="A620" s="5">
        <v>619</v>
      </c>
      <c r="B620" s="10" t="s">
        <v>1289</v>
      </c>
      <c r="C620" s="6" t="s">
        <v>1290</v>
      </c>
      <c r="D620" s="88" t="n">
        <f t="shared" si="27"/>
        <v>1.0</v>
      </c>
      <c r="E620" s="88" t="n">
        <f t="shared" si="28"/>
        <v>1.0</v>
      </c>
      <c r="F620" s="88" t="n">
        <f t="shared" si="29"/>
        <v>0.0</v>
      </c>
      <c r="G620" s="8" t="s">
        <v>1214</v>
      </c>
      <c r="H620" s="8" t="s">
        <v>2686</v>
      </c>
      <c r="I620" s="14">
        <v>4</v>
      </c>
      <c r="J620" s="8" t="s">
        <v>2803</v>
      </c>
      <c r="K620" s="8" t="s">
        <v>2686</v>
      </c>
      <c r="L620" s="8" t="s">
        <v>2808</v>
      </c>
      <c r="M620" s="8" t="s">
        <v>71</v>
      </c>
      <c r="N620" s="8" t="s">
        <v>2809</v>
      </c>
      <c r="O620" s="8" t="s">
        <v>2810</v>
      </c>
    </row>
    <row r="621" spans="1:15" x14ac:dyDescent="0.25">
      <c r="A621" s="5">
        <v>620</v>
      </c>
      <c r="B621" s="10" t="s">
        <v>1291</v>
      </c>
      <c r="C621" s="6" t="s">
        <v>1292</v>
      </c>
      <c r="D621" s="88" t="n">
        <f t="shared" si="27"/>
        <v>1.0</v>
      </c>
      <c r="E621" s="88" t="n">
        <f t="shared" si="28"/>
        <v>1.0</v>
      </c>
      <c r="F621" s="88" t="n">
        <f t="shared" si="29"/>
        <v>0.0</v>
      </c>
      <c r="G621" s="8" t="s">
        <v>1214</v>
      </c>
      <c r="H621" s="8" t="s">
        <v>2686</v>
      </c>
      <c r="I621" s="14">
        <v>4</v>
      </c>
      <c r="J621" s="8" t="s">
        <v>2803</v>
      </c>
      <c r="K621" s="8" t="s">
        <v>2686</v>
      </c>
      <c r="L621" s="8" t="s">
        <v>2808</v>
      </c>
      <c r="M621" s="8" t="s">
        <v>71</v>
      </c>
      <c r="N621" s="8" t="s">
        <v>2809</v>
      </c>
      <c r="O621" s="8" t="s">
        <v>2810</v>
      </c>
    </row>
    <row r="622" spans="1:15" x14ac:dyDescent="0.25">
      <c r="A622" s="5">
        <v>621</v>
      </c>
      <c r="B622" s="10" t="s">
        <v>1293</v>
      </c>
      <c r="C622" s="6" t="s">
        <v>1294</v>
      </c>
      <c r="D622" s="88" t="n">
        <f t="shared" si="27"/>
        <v>1.0</v>
      </c>
      <c r="E622" s="88" t="n">
        <f t="shared" si="28"/>
        <v>1.0</v>
      </c>
      <c r="F622" s="88" t="n">
        <f t="shared" si="29"/>
        <v>0.0</v>
      </c>
      <c r="G622" s="8" t="s">
        <v>1214</v>
      </c>
      <c r="H622" s="8" t="s">
        <v>2686</v>
      </c>
      <c r="I622" s="14">
        <v>4</v>
      </c>
      <c r="J622" s="8" t="s">
        <v>2803</v>
      </c>
      <c r="K622" s="8" t="s">
        <v>2686</v>
      </c>
      <c r="L622" s="8" t="s">
        <v>2808</v>
      </c>
      <c r="M622" s="8" t="s">
        <v>71</v>
      </c>
      <c r="N622" s="8" t="s">
        <v>2809</v>
      </c>
      <c r="O622" s="8" t="s">
        <v>2810</v>
      </c>
    </row>
    <row r="623" spans="1:15" x14ac:dyDescent="0.25">
      <c r="A623" s="5">
        <v>622</v>
      </c>
      <c r="B623" s="10" t="s">
        <v>1295</v>
      </c>
      <c r="C623" s="6" t="s">
        <v>1296</v>
      </c>
      <c r="D623" s="88" t="n">
        <f t="shared" si="27"/>
        <v>1.0</v>
      </c>
      <c r="E623" s="88" t="n">
        <f t="shared" si="28"/>
        <v>1.0</v>
      </c>
      <c r="F623" s="88" t="n">
        <f t="shared" si="29"/>
        <v>0.0</v>
      </c>
      <c r="G623" s="8" t="s">
        <v>1214</v>
      </c>
      <c r="H623" s="8" t="s">
        <v>2686</v>
      </c>
      <c r="I623" s="14">
        <v>4</v>
      </c>
      <c r="J623" s="8" t="s">
        <v>2803</v>
      </c>
      <c r="K623" s="8" t="s">
        <v>2686</v>
      </c>
      <c r="L623" s="8" t="s">
        <v>2808</v>
      </c>
      <c r="M623" s="8" t="s">
        <v>71</v>
      </c>
      <c r="N623" s="8" t="s">
        <v>2809</v>
      </c>
      <c r="O623" s="8" t="s">
        <v>2810</v>
      </c>
    </row>
    <row r="624" spans="1:15" x14ac:dyDescent="0.25">
      <c r="A624" s="5">
        <v>623</v>
      </c>
      <c r="B624" s="10" t="s">
        <v>1297</v>
      </c>
      <c r="C624" s="6" t="s">
        <v>1298</v>
      </c>
      <c r="D624" s="88" t="n">
        <f t="shared" si="27"/>
        <v>1.0</v>
      </c>
      <c r="E624" s="88" t="n">
        <f t="shared" si="28"/>
        <v>1.0</v>
      </c>
      <c r="F624" s="88" t="n">
        <f t="shared" si="29"/>
        <v>0.0</v>
      </c>
      <c r="G624" s="8" t="s">
        <v>1214</v>
      </c>
      <c r="H624" s="8" t="s">
        <v>2686</v>
      </c>
      <c r="I624" s="14">
        <v>4</v>
      </c>
      <c r="J624" s="8" t="s">
        <v>2803</v>
      </c>
      <c r="K624" s="8" t="s">
        <v>2686</v>
      </c>
      <c r="L624" s="8" t="s">
        <v>2808</v>
      </c>
      <c r="M624" s="8" t="s">
        <v>71</v>
      </c>
      <c r="N624" s="8" t="s">
        <v>2809</v>
      </c>
      <c r="O624" s="8" t="s">
        <v>2810</v>
      </c>
    </row>
    <row r="625" spans="1:15" x14ac:dyDescent="0.25">
      <c r="A625" s="5">
        <v>624</v>
      </c>
      <c r="B625" s="10" t="s">
        <v>1299</v>
      </c>
      <c r="C625" s="6" t="s">
        <v>1300</v>
      </c>
      <c r="D625" s="88" t="n">
        <f t="shared" si="27"/>
        <v>1.0</v>
      </c>
      <c r="E625" s="88" t="n">
        <f t="shared" si="28"/>
        <v>1.0</v>
      </c>
      <c r="F625" s="88" t="n">
        <f t="shared" si="29"/>
        <v>0.0</v>
      </c>
      <c r="G625" s="8" t="s">
        <v>1214</v>
      </c>
      <c r="H625" s="8" t="s">
        <v>2686</v>
      </c>
      <c r="I625" s="14">
        <v>4</v>
      </c>
      <c r="J625" s="8" t="s">
        <v>2803</v>
      </c>
      <c r="K625" s="8" t="s">
        <v>2686</v>
      </c>
      <c r="L625" s="8" t="s">
        <v>2808</v>
      </c>
      <c r="M625" s="8" t="s">
        <v>71</v>
      </c>
      <c r="N625" s="8" t="s">
        <v>2809</v>
      </c>
      <c r="O625" s="8" t="s">
        <v>2810</v>
      </c>
    </row>
    <row r="626" spans="1:15" x14ac:dyDescent="0.25">
      <c r="A626" s="5">
        <v>625</v>
      </c>
      <c r="B626" s="10" t="s">
        <v>1301</v>
      </c>
      <c r="C626" s="6" t="s">
        <v>1302</v>
      </c>
      <c r="D626" s="88" t="n">
        <f t="shared" si="27"/>
        <v>1.0</v>
      </c>
      <c r="E626" s="88" t="n">
        <f t="shared" si="28"/>
        <v>1.0</v>
      </c>
      <c r="F626" s="88" t="n">
        <f t="shared" si="29"/>
        <v>0.0</v>
      </c>
      <c r="G626" s="8" t="s">
        <v>1214</v>
      </c>
      <c r="H626" s="8" t="s">
        <v>2686</v>
      </c>
      <c r="I626" s="14">
        <v>4</v>
      </c>
      <c r="J626" s="8" t="s">
        <v>2803</v>
      </c>
      <c r="K626" s="8" t="s">
        <v>2686</v>
      </c>
      <c r="L626" s="8" t="s">
        <v>2808</v>
      </c>
      <c r="M626" s="8" t="s">
        <v>71</v>
      </c>
      <c r="N626" s="8" t="s">
        <v>2809</v>
      </c>
      <c r="O626" s="8" t="s">
        <v>2810</v>
      </c>
    </row>
    <row r="627" spans="1:15" x14ac:dyDescent="0.25">
      <c r="A627" s="5">
        <v>626</v>
      </c>
      <c r="B627" s="10" t="s">
        <v>1303</v>
      </c>
      <c r="C627" s="6" t="s">
        <v>1304</v>
      </c>
      <c r="D627" s="88" t="n">
        <f t="shared" si="27"/>
        <v>1.0</v>
      </c>
      <c r="E627" s="88" t="n">
        <f t="shared" si="28"/>
        <v>1.0</v>
      </c>
      <c r="F627" s="88" t="n">
        <f t="shared" si="29"/>
        <v>0.0</v>
      </c>
      <c r="G627" s="8" t="s">
        <v>1214</v>
      </c>
      <c r="H627" s="8" t="s">
        <v>2686</v>
      </c>
      <c r="I627" s="14">
        <v>4</v>
      </c>
      <c r="J627" s="8" t="s">
        <v>2803</v>
      </c>
      <c r="K627" s="8" t="s">
        <v>2686</v>
      </c>
      <c r="L627" s="8" t="s">
        <v>2808</v>
      </c>
      <c r="M627" s="8" t="s">
        <v>71</v>
      </c>
      <c r="N627" s="8" t="s">
        <v>2809</v>
      </c>
      <c r="O627" s="8" t="s">
        <v>2810</v>
      </c>
    </row>
    <row r="628" spans="1:15" x14ac:dyDescent="0.25">
      <c r="A628" s="5">
        <v>627</v>
      </c>
      <c r="B628" s="10" t="s">
        <v>1305</v>
      </c>
      <c r="C628" s="6" t="s">
        <v>1306</v>
      </c>
      <c r="D628" s="88" t="n">
        <f t="shared" si="27"/>
        <v>1.0</v>
      </c>
      <c r="E628" s="88" t="n">
        <f t="shared" si="28"/>
        <v>1.0</v>
      </c>
      <c r="F628" s="88" t="n">
        <f t="shared" si="29"/>
        <v>0.0</v>
      </c>
      <c r="G628" s="8" t="s">
        <v>1214</v>
      </c>
      <c r="H628" s="8" t="s">
        <v>2686</v>
      </c>
      <c r="I628" s="14">
        <v>4</v>
      </c>
      <c r="J628" s="8" t="s">
        <v>2803</v>
      </c>
      <c r="K628" s="8" t="s">
        <v>2686</v>
      </c>
      <c r="L628" s="8" t="s">
        <v>2808</v>
      </c>
      <c r="M628" s="8" t="s">
        <v>71</v>
      </c>
      <c r="N628" s="8" t="s">
        <v>2809</v>
      </c>
      <c r="O628" s="8" t="s">
        <v>2810</v>
      </c>
    </row>
    <row r="629" spans="1:15" x14ac:dyDescent="0.25">
      <c r="A629" s="5">
        <v>628</v>
      </c>
      <c r="B629" s="10" t="s">
        <v>1307</v>
      </c>
      <c r="C629" s="6" t="s">
        <v>1308</v>
      </c>
      <c r="D629" s="88" t="n">
        <f t="shared" si="27"/>
        <v>1.0</v>
      </c>
      <c r="E629" s="88" t="n">
        <f t="shared" si="28"/>
        <v>1.0</v>
      </c>
      <c r="F629" s="88" t="n">
        <f t="shared" si="29"/>
        <v>0.0</v>
      </c>
      <c r="G629" s="8" t="s">
        <v>1214</v>
      </c>
      <c r="H629" s="8" t="s">
        <v>2686</v>
      </c>
      <c r="I629" s="14">
        <v>4</v>
      </c>
      <c r="J629" s="8" t="s">
        <v>2803</v>
      </c>
      <c r="K629" s="8" t="s">
        <v>2686</v>
      </c>
      <c r="L629" s="8" t="s">
        <v>2808</v>
      </c>
      <c r="M629" s="8" t="s">
        <v>71</v>
      </c>
      <c r="N629" s="8" t="s">
        <v>2809</v>
      </c>
      <c r="O629" s="8" t="s">
        <v>2810</v>
      </c>
    </row>
    <row r="630" spans="1:15" x14ac:dyDescent="0.25">
      <c r="A630" s="5">
        <v>629</v>
      </c>
      <c r="B630" s="10" t="s">
        <v>1309</v>
      </c>
      <c r="C630" s="6" t="s">
        <v>2066</v>
      </c>
      <c r="D630" s="88" t="n">
        <f t="shared" si="27"/>
        <v>1.0</v>
      </c>
      <c r="E630" s="88" t="n">
        <f t="shared" si="28"/>
        <v>1.0</v>
      </c>
      <c r="F630" s="88" t="n">
        <f t="shared" si="29"/>
        <v>0.0</v>
      </c>
      <c r="G630" s="8" t="s">
        <v>1214</v>
      </c>
      <c r="H630" s="8" t="s">
        <v>2686</v>
      </c>
      <c r="I630" s="14">
        <v>4</v>
      </c>
      <c r="J630" s="8" t="s">
        <v>2803</v>
      </c>
      <c r="K630" s="8" t="s">
        <v>2686</v>
      </c>
      <c r="L630" s="8" t="s">
        <v>2808</v>
      </c>
      <c r="M630" s="8" t="s">
        <v>71</v>
      </c>
      <c r="N630" s="8" t="s">
        <v>2809</v>
      </c>
      <c r="O630" s="8" t="s">
        <v>2810</v>
      </c>
    </row>
    <row r="631" spans="1:15" x14ac:dyDescent="0.25">
      <c r="A631" s="5">
        <v>630</v>
      </c>
      <c r="B631" s="10" t="s">
        <v>1310</v>
      </c>
      <c r="C631" s="6" t="s">
        <v>1311</v>
      </c>
      <c r="D631" s="88" t="n">
        <f t="shared" si="27"/>
        <v>1.0</v>
      </c>
      <c r="E631" s="88" t="n">
        <f t="shared" si="28"/>
        <v>1.0</v>
      </c>
      <c r="F631" s="88" t="n">
        <f t="shared" si="29"/>
        <v>0.0</v>
      </c>
      <c r="G631" s="8" t="s">
        <v>1214</v>
      </c>
      <c r="H631" s="8" t="s">
        <v>2686</v>
      </c>
      <c r="I631" s="14">
        <v>4</v>
      </c>
      <c r="J631" s="8" t="s">
        <v>2803</v>
      </c>
      <c r="K631" s="8" t="s">
        <v>2686</v>
      </c>
      <c r="L631" s="8" t="s">
        <v>2808</v>
      </c>
      <c r="M631" s="8" t="s">
        <v>71</v>
      </c>
      <c r="N631" s="8" t="s">
        <v>2809</v>
      </c>
      <c r="O631" s="8" t="s">
        <v>2810</v>
      </c>
    </row>
    <row r="632" spans="1:15" x14ac:dyDescent="0.25">
      <c r="A632" s="5">
        <v>631</v>
      </c>
      <c r="B632" s="10" t="s">
        <v>1312</v>
      </c>
      <c r="C632" s="6" t="s">
        <v>2482</v>
      </c>
      <c r="D632" s="88" t="n">
        <f t="shared" si="27"/>
        <v>1.0</v>
      </c>
      <c r="E632" s="88" t="n">
        <f t="shared" si="28"/>
        <v>1.0</v>
      </c>
      <c r="F632" s="88" t="n">
        <f t="shared" si="29"/>
        <v>0.0</v>
      </c>
      <c r="G632" s="8" t="s">
        <v>1214</v>
      </c>
      <c r="H632" s="8" t="s">
        <v>2686</v>
      </c>
      <c r="I632" s="14">
        <v>4</v>
      </c>
      <c r="J632" s="8" t="s">
        <v>2803</v>
      </c>
      <c r="K632" s="8" t="s">
        <v>2686</v>
      </c>
      <c r="L632" s="8" t="s">
        <v>2808</v>
      </c>
      <c r="M632" s="8" t="s">
        <v>71</v>
      </c>
      <c r="N632" s="8" t="s">
        <v>2809</v>
      </c>
      <c r="O632" s="8" t="s">
        <v>2810</v>
      </c>
    </row>
    <row r="633" spans="1:15" x14ac:dyDescent="0.25">
      <c r="A633" s="5">
        <v>632</v>
      </c>
      <c r="B633" s="10" t="s">
        <v>1313</v>
      </c>
      <c r="C633" s="6" t="s">
        <v>1314</v>
      </c>
      <c r="D633" s="88" t="n">
        <f t="shared" si="27"/>
        <v>1.0</v>
      </c>
      <c r="E633" s="88" t="n">
        <f t="shared" si="28"/>
        <v>1.0</v>
      </c>
      <c r="F633" s="88" t="n">
        <f t="shared" si="29"/>
        <v>0.0</v>
      </c>
      <c r="G633" s="8" t="s">
        <v>1214</v>
      </c>
      <c r="H633" s="8" t="s">
        <v>2686</v>
      </c>
      <c r="I633" s="14">
        <v>4</v>
      </c>
      <c r="J633" s="8" t="s">
        <v>2803</v>
      </c>
      <c r="K633" s="8" t="s">
        <v>2686</v>
      </c>
      <c r="L633" s="8" t="s">
        <v>2808</v>
      </c>
      <c r="M633" s="8" t="s">
        <v>71</v>
      </c>
      <c r="N633" s="8" t="s">
        <v>2809</v>
      </c>
      <c r="O633" s="8" t="s">
        <v>2810</v>
      </c>
    </row>
    <row r="634" spans="1:15" x14ac:dyDescent="0.25">
      <c r="A634" s="5">
        <v>633</v>
      </c>
      <c r="B634" s="10" t="s">
        <v>1315</v>
      </c>
      <c r="C634" s="6" t="s">
        <v>1316</v>
      </c>
      <c r="D634" s="88" t="n">
        <f t="shared" si="27"/>
        <v>1.0</v>
      </c>
      <c r="E634" s="88" t="n">
        <f t="shared" si="28"/>
        <v>1.0</v>
      </c>
      <c r="F634" s="88" t="n">
        <f t="shared" si="29"/>
        <v>0.0</v>
      </c>
      <c r="G634" s="8" t="s">
        <v>1214</v>
      </c>
      <c r="H634" s="8" t="s">
        <v>2686</v>
      </c>
      <c r="I634" s="14">
        <v>4</v>
      </c>
      <c r="J634" s="8" t="s">
        <v>2803</v>
      </c>
      <c r="K634" s="8" t="s">
        <v>2686</v>
      </c>
      <c r="L634" s="8" t="s">
        <v>2808</v>
      </c>
      <c r="M634" s="8" t="s">
        <v>71</v>
      </c>
      <c r="N634" s="8" t="s">
        <v>2809</v>
      </c>
      <c r="O634" s="8" t="s">
        <v>2810</v>
      </c>
    </row>
    <row r="635" spans="1:15" x14ac:dyDescent="0.25">
      <c r="A635" s="5">
        <v>634</v>
      </c>
      <c r="B635" s="10" t="s">
        <v>1317</v>
      </c>
      <c r="C635" s="6" t="s">
        <v>1318</v>
      </c>
      <c r="D635" s="88" t="n">
        <f t="shared" si="27"/>
        <v>1.0</v>
      </c>
      <c r="E635" s="88" t="n">
        <f t="shared" si="28"/>
        <v>1.0</v>
      </c>
      <c r="F635" s="88" t="n">
        <f t="shared" si="29"/>
        <v>0.0</v>
      </c>
      <c r="G635" s="8" t="s">
        <v>1214</v>
      </c>
      <c r="H635" s="8" t="s">
        <v>2686</v>
      </c>
      <c r="I635" s="14">
        <v>4</v>
      </c>
      <c r="J635" s="8" t="s">
        <v>2803</v>
      </c>
      <c r="K635" s="8" t="s">
        <v>2686</v>
      </c>
      <c r="L635" s="8" t="s">
        <v>2808</v>
      </c>
      <c r="M635" s="8" t="s">
        <v>71</v>
      </c>
      <c r="N635" s="8" t="s">
        <v>2809</v>
      </c>
      <c r="O635" s="8" t="s">
        <v>2810</v>
      </c>
    </row>
    <row r="636" spans="1:15" x14ac:dyDescent="0.25">
      <c r="A636" s="5">
        <v>635</v>
      </c>
      <c r="B636" s="10" t="s">
        <v>1319</v>
      </c>
      <c r="C636" s="6" t="s">
        <v>1320</v>
      </c>
      <c r="D636" s="88" t="n">
        <f t="shared" si="27"/>
        <v>1.0</v>
      </c>
      <c r="E636" s="88" t="n">
        <f t="shared" si="28"/>
        <v>1.0</v>
      </c>
      <c r="F636" s="88" t="n">
        <f t="shared" si="29"/>
        <v>0.0</v>
      </c>
      <c r="G636" s="8" t="s">
        <v>1214</v>
      </c>
      <c r="H636" s="8" t="s">
        <v>2686</v>
      </c>
      <c r="I636" s="14">
        <v>4</v>
      </c>
      <c r="J636" s="8" t="s">
        <v>2803</v>
      </c>
      <c r="K636" s="8" t="s">
        <v>2686</v>
      </c>
      <c r="L636" s="8" t="s">
        <v>2808</v>
      </c>
      <c r="M636" s="8" t="s">
        <v>71</v>
      </c>
      <c r="N636" s="8" t="s">
        <v>2809</v>
      </c>
      <c r="O636" s="8" t="s">
        <v>2810</v>
      </c>
    </row>
    <row r="637" spans="1:15" x14ac:dyDescent="0.25">
      <c r="A637" s="5">
        <v>636</v>
      </c>
      <c r="B637" s="10" t="s">
        <v>1321</v>
      </c>
      <c r="C637" s="6" t="s">
        <v>1322</v>
      </c>
      <c r="D637" s="88" t="n">
        <f t="shared" si="27"/>
        <v>1.0</v>
      </c>
      <c r="E637" s="88" t="n">
        <f t="shared" si="28"/>
        <v>1.0</v>
      </c>
      <c r="F637" s="88" t="n">
        <f t="shared" si="29"/>
        <v>0.0</v>
      </c>
      <c r="G637" s="8" t="s">
        <v>1214</v>
      </c>
      <c r="H637" s="8" t="s">
        <v>2686</v>
      </c>
      <c r="I637" s="14">
        <v>4</v>
      </c>
      <c r="J637" s="8" t="s">
        <v>2803</v>
      </c>
      <c r="K637" s="8" t="s">
        <v>2686</v>
      </c>
      <c r="L637" s="8" t="s">
        <v>2808</v>
      </c>
      <c r="M637" s="8" t="s">
        <v>71</v>
      </c>
      <c r="N637" s="8" t="s">
        <v>2809</v>
      </c>
      <c r="O637" s="8" t="s">
        <v>2810</v>
      </c>
    </row>
    <row r="638" spans="1:15" x14ac:dyDescent="0.25">
      <c r="A638" s="5">
        <v>637</v>
      </c>
      <c r="B638" s="10" t="s">
        <v>1323</v>
      </c>
      <c r="C638" s="6" t="s">
        <v>2483</v>
      </c>
      <c r="D638" s="88" t="n">
        <f t="shared" si="27"/>
        <v>1.0</v>
      </c>
      <c r="E638" s="88" t="n">
        <f t="shared" si="28"/>
        <v>1.0</v>
      </c>
      <c r="F638" s="88" t="n">
        <f t="shared" si="29"/>
        <v>0.0</v>
      </c>
      <c r="G638" s="8" t="s">
        <v>1214</v>
      </c>
      <c r="H638" s="8" t="s">
        <v>2686</v>
      </c>
      <c r="I638" s="14">
        <v>4</v>
      </c>
      <c r="J638" s="8" t="s">
        <v>2803</v>
      </c>
      <c r="K638" s="8" t="s">
        <v>2686</v>
      </c>
      <c r="L638" s="8" t="s">
        <v>2808</v>
      </c>
      <c r="M638" s="8" t="s">
        <v>71</v>
      </c>
      <c r="N638" s="8" t="s">
        <v>2809</v>
      </c>
      <c r="O638" s="8" t="s">
        <v>2810</v>
      </c>
    </row>
    <row r="639" spans="1:15" x14ac:dyDescent="0.25">
      <c r="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v>
      </c>
      <c r="L639" s="8" t="s">
        <v>2808</v>
      </c>
      <c r="M639" s="8" t="s">
        <v>71</v>
      </c>
      <c r="N639" s="8" t="s">
        <v>2809</v>
      </c>
      <c r="O639" s="8" t="s">
        <v>2810</v>
      </c>
    </row>
    <row r="640" spans="1:15" x14ac:dyDescent="0.25">
      <c r="A640" s="5">
        <v>639</v>
      </c>
      <c r="B640" s="10" t="s">
        <v>1326</v>
      </c>
      <c r="C640" s="6" t="s">
        <v>2484</v>
      </c>
      <c r="D640" s="88" t="n">
        <f t="shared" si="27"/>
        <v>1.0</v>
      </c>
      <c r="E640" s="88" t="n">
        <f t="shared" si="28"/>
        <v>1.0</v>
      </c>
      <c r="F640" s="88" t="n">
        <f t="shared" si="29"/>
        <v>0.0</v>
      </c>
      <c r="G640" s="8" t="s">
        <v>1214</v>
      </c>
      <c r="H640" s="8" t="s">
        <v>2686</v>
      </c>
      <c r="I640" s="14">
        <v>4</v>
      </c>
      <c r="J640" s="8" t="s">
        <v>2803</v>
      </c>
      <c r="K640" s="8" t="s">
        <v>2686</v>
      </c>
      <c r="L640" s="8" t="s">
        <v>2808</v>
      </c>
      <c r="M640" s="8" t="s">
        <v>71</v>
      </c>
      <c r="N640" s="8" t="s">
        <v>2809</v>
      </c>
      <c r="O640" s="8" t="s">
        <v>2810</v>
      </c>
    </row>
    <row r="641" spans="1:15" x14ac:dyDescent="0.25">
      <c r="A641" s="5">
        <v>640</v>
      </c>
      <c r="B641" s="10" t="s">
        <v>1327</v>
      </c>
      <c r="C641" s="6" t="s">
        <v>1328</v>
      </c>
      <c r="D641" s="88" t="n">
        <f t="shared" si="27"/>
        <v>1.0</v>
      </c>
      <c r="E641" s="88" t="n">
        <f t="shared" si="28"/>
        <v>1.0</v>
      </c>
      <c r="F641" s="88" t="n">
        <f t="shared" si="29"/>
        <v>0.0</v>
      </c>
      <c r="G641" s="8" t="s">
        <v>1214</v>
      </c>
      <c r="H641" s="8" t="s">
        <v>2686</v>
      </c>
      <c r="I641" s="14">
        <v>4</v>
      </c>
      <c r="J641" s="8" t="s">
        <v>2803</v>
      </c>
      <c r="K641" s="8" t="s">
        <v>2686</v>
      </c>
      <c r="L641" s="8" t="s">
        <v>2808</v>
      </c>
      <c r="M641" s="8" t="s">
        <v>71</v>
      </c>
      <c r="N641" s="8" t="s">
        <v>2809</v>
      </c>
      <c r="O641" s="8" t="s">
        <v>2810</v>
      </c>
    </row>
    <row r="642" spans="1:15" x14ac:dyDescent="0.25">
      <c r="A642" s="5">
        <v>641</v>
      </c>
      <c r="B642" s="10" t="s">
        <v>1329</v>
      </c>
      <c r="C642" s="6" t="s">
        <v>1330</v>
      </c>
      <c r="D642" s="88" t="n">
        <f t="shared" ref="D642:D705" si="30">COUNTIF($C$2:$C$1091,C642)</f>
        <v>1.0</v>
      </c>
      <c r="E642" s="88" t="n">
        <f t="shared" ref="E642:E705" si="31">COUNTIF($B$2:$B$1091,B642)</f>
        <v>1.0</v>
      </c>
      <c r="F642" s="88" t="n">
        <f t="shared" si="29"/>
        <v>0.0</v>
      </c>
      <c r="G642" s="8" t="s">
        <v>1214</v>
      </c>
      <c r="H642" s="8" t="s">
        <v>2686</v>
      </c>
      <c r="I642" s="14">
        <v>4</v>
      </c>
      <c r="J642" s="8" t="s">
        <v>2803</v>
      </c>
      <c r="K642" s="8" t="s">
        <v>2686</v>
      </c>
      <c r="L642" s="8" t="s">
        <v>2808</v>
      </c>
      <c r="M642" s="8" t="s">
        <v>71</v>
      </c>
      <c r="N642" s="8" t="s">
        <v>2809</v>
      </c>
      <c r="O642" s="8" t="s">
        <v>2810</v>
      </c>
    </row>
    <row r="643" spans="1:15" x14ac:dyDescent="0.25">
      <c r="A643" s="5">
        <v>642</v>
      </c>
      <c r="B643" s="10" t="s">
        <v>1331</v>
      </c>
      <c r="C643" s="6" t="s">
        <v>1332</v>
      </c>
      <c r="D643" s="88" t="n">
        <f t="shared" si="30"/>
        <v>1.0</v>
      </c>
      <c r="E643" s="88" t="n">
        <f t="shared" si="31"/>
        <v>1.0</v>
      </c>
      <c r="F643" s="88" t="n">
        <f t="shared" ref="F643:F706" si="32">D643-E643</f>
        <v>0.0</v>
      </c>
      <c r="G643" s="8" t="s">
        <v>1214</v>
      </c>
      <c r="H643" s="8" t="s">
        <v>2686</v>
      </c>
      <c r="I643" s="14">
        <v>4</v>
      </c>
      <c r="J643" s="8" t="s">
        <v>2803</v>
      </c>
      <c r="K643" s="8" t="s">
        <v>2686</v>
      </c>
      <c r="L643" s="8" t="s">
        <v>2808</v>
      </c>
      <c r="M643" s="8" t="s">
        <v>71</v>
      </c>
      <c r="N643" s="8" t="s">
        <v>2809</v>
      </c>
      <c r="O643" s="8" t="s">
        <v>2810</v>
      </c>
    </row>
    <row r="644" spans="1:15" x14ac:dyDescent="0.25">
      <c r="A644" s="5">
        <v>643</v>
      </c>
      <c r="B644" s="10" t="s">
        <v>1333</v>
      </c>
      <c r="C644" s="6" t="s">
        <v>1334</v>
      </c>
      <c r="D644" s="88" t="n">
        <f t="shared" si="30"/>
        <v>1.0</v>
      </c>
      <c r="E644" s="88" t="n">
        <f t="shared" si="31"/>
        <v>1.0</v>
      </c>
      <c r="F644" s="88" t="n">
        <f t="shared" si="32"/>
        <v>0.0</v>
      </c>
      <c r="G644" s="8" t="s">
        <v>1214</v>
      </c>
      <c r="H644" s="8" t="s">
        <v>2686</v>
      </c>
      <c r="I644" s="14">
        <v>4</v>
      </c>
      <c r="J644" s="8" t="s">
        <v>2803</v>
      </c>
      <c r="K644" s="8" t="s">
        <v>2686</v>
      </c>
      <c r="L644" s="8" t="s">
        <v>2808</v>
      </c>
      <c r="M644" s="8" t="s">
        <v>71</v>
      </c>
      <c r="N644" s="8" t="s">
        <v>2809</v>
      </c>
      <c r="O644" s="8" t="s">
        <v>2810</v>
      </c>
    </row>
    <row r="645" spans="1:15" x14ac:dyDescent="0.25">
      <c r="A645" s="5">
        <v>644</v>
      </c>
      <c r="B645" s="10" t="s">
        <v>1336</v>
      </c>
      <c r="C645" s="6" t="s">
        <v>2485</v>
      </c>
      <c r="D645" s="88" t="n">
        <f t="shared" si="30"/>
        <v>1.0</v>
      </c>
      <c r="E645" s="88" t="n">
        <f t="shared" si="31"/>
        <v>1.0</v>
      </c>
      <c r="F645" s="88" t="n">
        <f t="shared" si="32"/>
        <v>0.0</v>
      </c>
      <c r="G645" s="8" t="s">
        <v>1214</v>
      </c>
      <c r="H645" s="8" t="s">
        <v>2686</v>
      </c>
      <c r="I645" s="14">
        <v>4</v>
      </c>
      <c r="J645" s="8" t="s">
        <v>2803</v>
      </c>
      <c r="K645" s="8" t="s">
        <v>2686</v>
      </c>
      <c r="L645" s="8" t="s">
        <v>2808</v>
      </c>
      <c r="M645" s="8" t="s">
        <v>71</v>
      </c>
      <c r="N645" s="8" t="s">
        <v>2809</v>
      </c>
      <c r="O645" s="8" t="s">
        <v>2810</v>
      </c>
    </row>
    <row r="646" spans="1:15" x14ac:dyDescent="0.25">
      <c r="A646" s="5">
        <v>645</v>
      </c>
      <c r="B646" s="10" t="s">
        <v>1337</v>
      </c>
      <c r="C646" s="6" t="s">
        <v>1335</v>
      </c>
      <c r="D646" s="88" t="n">
        <f t="shared" si="30"/>
        <v>1.0</v>
      </c>
      <c r="E646" s="88" t="n">
        <f t="shared" si="31"/>
        <v>1.0</v>
      </c>
      <c r="F646" s="88" t="n">
        <f t="shared" si="32"/>
        <v>0.0</v>
      </c>
      <c r="G646" s="8" t="s">
        <v>1214</v>
      </c>
      <c r="H646" s="8" t="s">
        <v>2686</v>
      </c>
      <c r="I646" s="14">
        <v>4</v>
      </c>
      <c r="J646" s="8" t="s">
        <v>2803</v>
      </c>
      <c r="K646" s="8" t="s">
        <v>2686</v>
      </c>
      <c r="L646" s="8" t="s">
        <v>2808</v>
      </c>
      <c r="M646" s="8" t="s">
        <v>71</v>
      </c>
      <c r="N646" s="8" t="s">
        <v>2809</v>
      </c>
      <c r="O646" s="8" t="s">
        <v>2810</v>
      </c>
    </row>
    <row r="647" spans="1:15" x14ac:dyDescent="0.25">
      <c r="A647" s="5">
        <v>646</v>
      </c>
      <c r="B647" s="10" t="s">
        <v>1338</v>
      </c>
      <c r="C647" s="6" t="s">
        <v>1339</v>
      </c>
      <c r="D647" s="88" t="n">
        <f t="shared" si="30"/>
        <v>1.0</v>
      </c>
      <c r="E647" s="88" t="n">
        <f t="shared" si="31"/>
        <v>1.0</v>
      </c>
      <c r="F647" s="88" t="n">
        <f t="shared" si="32"/>
        <v>0.0</v>
      </c>
      <c r="G647" s="8" t="s">
        <v>1214</v>
      </c>
      <c r="H647" s="8" t="s">
        <v>2686</v>
      </c>
      <c r="I647" s="14">
        <v>4</v>
      </c>
      <c r="J647" s="8" t="s">
        <v>2803</v>
      </c>
      <c r="K647" s="8" t="s">
        <v>2686</v>
      </c>
      <c r="L647" s="8" t="s">
        <v>2808</v>
      </c>
      <c r="M647" s="8" t="s">
        <v>71</v>
      </c>
      <c r="N647" s="8" t="s">
        <v>2809</v>
      </c>
      <c r="O647" s="8" t="s">
        <v>2810</v>
      </c>
    </row>
    <row r="648" spans="1:15" x14ac:dyDescent="0.25">
      <c r="A648" s="5">
        <v>647</v>
      </c>
      <c r="B648" s="10" t="s">
        <v>1340</v>
      </c>
      <c r="C648" s="6" t="s">
        <v>1341</v>
      </c>
      <c r="D648" s="88" t="n">
        <f t="shared" si="30"/>
        <v>1.0</v>
      </c>
      <c r="E648" s="88" t="n">
        <f t="shared" si="31"/>
        <v>1.0</v>
      </c>
      <c r="F648" s="88" t="n">
        <f t="shared" si="32"/>
        <v>0.0</v>
      </c>
      <c r="G648" s="8" t="s">
        <v>1214</v>
      </c>
      <c r="H648" s="8" t="s">
        <v>2686</v>
      </c>
      <c r="I648" s="14">
        <v>4</v>
      </c>
      <c r="J648" s="8" t="s">
        <v>2803</v>
      </c>
      <c r="K648" s="8" t="s">
        <v>2686</v>
      </c>
      <c r="L648" s="8" t="s">
        <v>2808</v>
      </c>
      <c r="M648" s="8" t="s">
        <v>71</v>
      </c>
      <c r="N648" s="8" t="s">
        <v>2809</v>
      </c>
      <c r="O648" s="8" t="s">
        <v>2810</v>
      </c>
    </row>
    <row r="649" spans="1:15" x14ac:dyDescent="0.25">
      <c r="A649" s="5">
        <v>648</v>
      </c>
      <c r="B649" s="10" t="s">
        <v>1342</v>
      </c>
      <c r="C649" s="6" t="s">
        <v>1343</v>
      </c>
      <c r="D649" s="88" t="n">
        <f t="shared" si="30"/>
        <v>1.0</v>
      </c>
      <c r="E649" s="88" t="n">
        <f t="shared" si="31"/>
        <v>1.0</v>
      </c>
      <c r="F649" s="88" t="n">
        <f t="shared" si="32"/>
        <v>0.0</v>
      </c>
      <c r="G649" s="8" t="s">
        <v>1214</v>
      </c>
      <c r="H649" s="8" t="s">
        <v>2686</v>
      </c>
      <c r="I649" s="14">
        <v>4</v>
      </c>
      <c r="J649" s="8" t="s">
        <v>2803</v>
      </c>
      <c r="K649" s="8" t="s">
        <v>2686</v>
      </c>
      <c r="L649" s="8" t="s">
        <v>2808</v>
      </c>
      <c r="M649" s="8" t="s">
        <v>71</v>
      </c>
      <c r="N649" s="8" t="s">
        <v>2809</v>
      </c>
      <c r="O649" s="8" t="s">
        <v>2810</v>
      </c>
    </row>
    <row r="650" spans="1:15" x14ac:dyDescent="0.25">
      <c r="A650" s="5">
        <v>649</v>
      </c>
      <c r="B650" s="10" t="s">
        <v>1344</v>
      </c>
      <c r="C650" s="6" t="s">
        <v>1345</v>
      </c>
      <c r="D650" s="88" t="n">
        <f t="shared" si="30"/>
        <v>1.0</v>
      </c>
      <c r="E650" s="88" t="n">
        <f t="shared" si="31"/>
        <v>1.0</v>
      </c>
      <c r="F650" s="88" t="n">
        <f t="shared" si="32"/>
        <v>0.0</v>
      </c>
      <c r="G650" s="8" t="s">
        <v>1214</v>
      </c>
      <c r="H650" s="8" t="s">
        <v>2686</v>
      </c>
      <c r="I650" s="14">
        <v>4</v>
      </c>
      <c r="J650" s="8" t="s">
        <v>2803</v>
      </c>
      <c r="K650" s="8" t="s">
        <v>2686</v>
      </c>
      <c r="L650" s="8" t="s">
        <v>2808</v>
      </c>
      <c r="M650" s="8" t="s">
        <v>71</v>
      </c>
      <c r="N650" s="8" t="s">
        <v>2809</v>
      </c>
      <c r="O650" s="8" t="s">
        <v>2810</v>
      </c>
    </row>
    <row r="651" spans="1:15" x14ac:dyDescent="0.25">
      <c r="A651" s="5">
        <v>650</v>
      </c>
      <c r="B651" s="10" t="s">
        <v>1346</v>
      </c>
      <c r="C651" s="6" t="s">
        <v>1347</v>
      </c>
      <c r="D651" s="88" t="n">
        <f t="shared" si="30"/>
        <v>1.0</v>
      </c>
      <c r="E651" s="88" t="n">
        <f t="shared" si="31"/>
        <v>1.0</v>
      </c>
      <c r="F651" s="88" t="n">
        <f t="shared" si="32"/>
        <v>0.0</v>
      </c>
      <c r="G651" s="8" t="s">
        <v>1214</v>
      </c>
      <c r="H651" s="8" t="s">
        <v>2686</v>
      </c>
      <c r="I651" s="14">
        <v>4</v>
      </c>
      <c r="J651" s="8" t="s">
        <v>2803</v>
      </c>
      <c r="K651" s="8" t="s">
        <v>2686</v>
      </c>
      <c r="L651" s="8" t="s">
        <v>2808</v>
      </c>
      <c r="M651" s="8" t="s">
        <v>71</v>
      </c>
      <c r="N651" s="8" t="s">
        <v>2809</v>
      </c>
      <c r="O651" s="8" t="s">
        <v>2810</v>
      </c>
    </row>
    <row r="652" spans="1:15" x14ac:dyDescent="0.25">
      <c r="A652" s="5">
        <v>651</v>
      </c>
      <c r="B652" s="10" t="s">
        <v>1348</v>
      </c>
      <c r="C652" s="6" t="s">
        <v>1349</v>
      </c>
      <c r="D652" s="88" t="n">
        <f t="shared" si="30"/>
        <v>1.0</v>
      </c>
      <c r="E652" s="88" t="n">
        <f t="shared" si="31"/>
        <v>1.0</v>
      </c>
      <c r="F652" s="88" t="n">
        <f t="shared" si="32"/>
        <v>0.0</v>
      </c>
      <c r="G652" s="8" t="s">
        <v>1214</v>
      </c>
      <c r="H652" s="8" t="s">
        <v>2686</v>
      </c>
      <c r="I652" s="14">
        <v>4</v>
      </c>
      <c r="J652" s="8" t="s">
        <v>2803</v>
      </c>
      <c r="K652" s="8" t="s">
        <v>2686</v>
      </c>
      <c r="L652" s="8" t="s">
        <v>2808</v>
      </c>
      <c r="M652" s="8" t="s">
        <v>71</v>
      </c>
      <c r="N652" s="8" t="s">
        <v>2809</v>
      </c>
      <c r="O652" s="8" t="s">
        <v>2810</v>
      </c>
    </row>
    <row r="653" spans="1:15" x14ac:dyDescent="0.25">
      <c r="A653" s="5">
        <v>652</v>
      </c>
      <c r="B653" s="10" t="s">
        <v>1886</v>
      </c>
      <c r="C653" s="6" t="s">
        <v>2067</v>
      </c>
      <c r="D653" s="88" t="n">
        <f t="shared" si="30"/>
        <v>1.0</v>
      </c>
      <c r="E653" s="88" t="n">
        <f t="shared" si="31"/>
        <v>1.0</v>
      </c>
      <c r="F653" s="88" t="n">
        <f t="shared" si="32"/>
        <v>0.0</v>
      </c>
      <c r="G653" s="8" t="s">
        <v>1214</v>
      </c>
      <c r="H653" s="8" t="s">
        <v>2686</v>
      </c>
      <c r="I653" s="14">
        <v>4</v>
      </c>
      <c r="J653" s="8" t="s">
        <v>2803</v>
      </c>
      <c r="K653" s="8" t="s">
        <v>2686</v>
      </c>
      <c r="L653" s="8" t="s">
        <v>2808</v>
      </c>
      <c r="M653" s="8" t="s">
        <v>71</v>
      </c>
      <c r="N653" s="8" t="s">
        <v>2809</v>
      </c>
      <c r="O653" s="8" t="s">
        <v>2810</v>
      </c>
    </row>
    <row r="654" spans="1:15" x14ac:dyDescent="0.25">
      <c r="A654" s="5">
        <v>653</v>
      </c>
      <c r="B654" s="10" t="s">
        <v>1887</v>
      </c>
      <c r="C654" s="6" t="s">
        <v>2068</v>
      </c>
      <c r="D654" s="88" t="n">
        <f t="shared" si="30"/>
        <v>1.0</v>
      </c>
      <c r="E654" s="88" t="n">
        <f t="shared" si="31"/>
        <v>1.0</v>
      </c>
      <c r="F654" s="88" t="n">
        <f t="shared" si="32"/>
        <v>0.0</v>
      </c>
      <c r="G654" s="8" t="s">
        <v>1214</v>
      </c>
      <c r="H654" s="8" t="s">
        <v>2686</v>
      </c>
      <c r="I654" s="14">
        <v>4</v>
      </c>
      <c r="J654" s="8" t="s">
        <v>2803</v>
      </c>
      <c r="K654" s="8" t="s">
        <v>2686</v>
      </c>
      <c r="L654" s="8" t="s">
        <v>2808</v>
      </c>
      <c r="M654" s="8" t="s">
        <v>71</v>
      </c>
      <c r="N654" s="8" t="s">
        <v>2809</v>
      </c>
      <c r="O654" s="8" t="s">
        <v>2810</v>
      </c>
    </row>
    <row r="655" spans="1:15" x14ac:dyDescent="0.25">
      <c r="A655" s="5">
        <v>654</v>
      </c>
      <c r="B655" s="10" t="s">
        <v>1350</v>
      </c>
      <c r="C655" s="6" t="s">
        <v>1351</v>
      </c>
      <c r="D655" s="88" t="n">
        <f t="shared" si="30"/>
        <v>1.0</v>
      </c>
      <c r="E655" s="88" t="n">
        <f t="shared" si="31"/>
        <v>1.0</v>
      </c>
      <c r="F655" s="88" t="n">
        <f t="shared" si="32"/>
        <v>0.0</v>
      </c>
      <c r="G655" s="8" t="s">
        <v>1214</v>
      </c>
      <c r="H655" s="8" t="s">
        <v>2686</v>
      </c>
      <c r="I655" s="14">
        <v>4</v>
      </c>
      <c r="J655" s="8" t="s">
        <v>2803</v>
      </c>
      <c r="K655" s="8" t="s">
        <v>2686</v>
      </c>
      <c r="L655" s="8" t="s">
        <v>2808</v>
      </c>
      <c r="M655" s="8" t="s">
        <v>71</v>
      </c>
      <c r="N655" s="8" t="s">
        <v>2809</v>
      </c>
      <c r="O655" s="8" t="s">
        <v>2810</v>
      </c>
    </row>
    <row r="656" spans="1:15" x14ac:dyDescent="0.25">
      <c r="A656" s="5">
        <v>655</v>
      </c>
      <c r="B656" s="10" t="s">
        <v>1352</v>
      </c>
      <c r="C656" s="6" t="s">
        <v>1353</v>
      </c>
      <c r="D656" s="88" t="n">
        <f t="shared" si="30"/>
        <v>1.0</v>
      </c>
      <c r="E656" s="88" t="n">
        <f t="shared" si="31"/>
        <v>1.0</v>
      </c>
      <c r="F656" s="88" t="n">
        <f t="shared" si="32"/>
        <v>0.0</v>
      </c>
      <c r="G656" s="8" t="s">
        <v>1214</v>
      </c>
      <c r="H656" s="8" t="s">
        <v>2686</v>
      </c>
      <c r="I656" s="14">
        <v>4</v>
      </c>
      <c r="J656" s="8" t="s">
        <v>2803</v>
      </c>
      <c r="K656" s="8" t="s">
        <v>2686</v>
      </c>
      <c r="L656" s="8" t="s">
        <v>2808</v>
      </c>
      <c r="M656" s="8" t="s">
        <v>71</v>
      </c>
      <c r="N656" s="8" t="s">
        <v>2809</v>
      </c>
      <c r="O656" s="8" t="s">
        <v>2810</v>
      </c>
    </row>
    <row r="657" spans="1:15" x14ac:dyDescent="0.25">
      <c r="A657" s="5">
        <v>656</v>
      </c>
      <c r="B657" s="10" t="s">
        <v>1888</v>
      </c>
      <c r="C657" s="6" t="s">
        <v>2486</v>
      </c>
      <c r="D657" s="88" t="n">
        <f t="shared" si="30"/>
        <v>1.0</v>
      </c>
      <c r="E657" s="88" t="n">
        <f t="shared" si="31"/>
        <v>1.0</v>
      </c>
      <c r="F657" s="88" t="n">
        <f t="shared" si="32"/>
        <v>0.0</v>
      </c>
      <c r="G657" s="8" t="s">
        <v>1214</v>
      </c>
      <c r="H657" s="8" t="s">
        <v>2686</v>
      </c>
      <c r="I657" s="14">
        <v>4</v>
      </c>
      <c r="J657" s="8" t="s">
        <v>2803</v>
      </c>
      <c r="K657" s="8" t="s">
        <v>2686</v>
      </c>
      <c r="L657" s="8" t="s">
        <v>2811</v>
      </c>
      <c r="M657" s="8" t="s">
        <v>69</v>
      </c>
      <c r="N657" s="8" t="s">
        <v>2812</v>
      </c>
      <c r="O657" s="8" t="s">
        <v>2813</v>
      </c>
    </row>
    <row r="658" spans="1:15" x14ac:dyDescent="0.25">
      <c r="A658" s="5">
        <v>657</v>
      </c>
      <c r="B658" s="10" t="s">
        <v>1889</v>
      </c>
      <c r="C658" s="6" t="s">
        <v>2487</v>
      </c>
      <c r="D658" s="88" t="n">
        <f t="shared" si="30"/>
        <v>1.0</v>
      </c>
      <c r="E658" s="88" t="n">
        <f t="shared" si="31"/>
        <v>1.0</v>
      </c>
      <c r="F658" s="88" t="n">
        <f t="shared" si="32"/>
        <v>0.0</v>
      </c>
      <c r="G658" s="8" t="s">
        <v>1214</v>
      </c>
      <c r="H658" s="8" t="s">
        <v>2686</v>
      </c>
      <c r="I658" s="14">
        <v>4</v>
      </c>
      <c r="J658" s="8" t="s">
        <v>2803</v>
      </c>
      <c r="K658" s="8" t="s">
        <v>2686</v>
      </c>
      <c r="L658" s="8" t="s">
        <v>2811</v>
      </c>
      <c r="M658" s="8" t="s">
        <v>69</v>
      </c>
      <c r="N658" s="8" t="s">
        <v>2812</v>
      </c>
      <c r="O658" s="8" t="s">
        <v>2813</v>
      </c>
    </row>
    <row r="659" spans="1:15" x14ac:dyDescent="0.25">
      <c r="A659" s="5">
        <v>658</v>
      </c>
      <c r="B659" s="10" t="s">
        <v>1890</v>
      </c>
      <c r="C659" s="6" t="s">
        <v>2488</v>
      </c>
      <c r="D659" s="88" t="n">
        <f t="shared" si="30"/>
        <v>1.0</v>
      </c>
      <c r="E659" s="88" t="n">
        <f t="shared" si="31"/>
        <v>1.0</v>
      </c>
      <c r="F659" s="88" t="n">
        <f t="shared" si="32"/>
        <v>0.0</v>
      </c>
      <c r="G659" s="8" t="s">
        <v>1214</v>
      </c>
      <c r="H659" s="8" t="s">
        <v>2686</v>
      </c>
      <c r="I659" s="14">
        <v>4</v>
      </c>
      <c r="J659" s="8" t="s">
        <v>2803</v>
      </c>
      <c r="K659" s="8" t="s">
        <v>2686</v>
      </c>
      <c r="L659" s="8" t="s">
        <v>2811</v>
      </c>
      <c r="M659" s="8" t="s">
        <v>69</v>
      </c>
      <c r="N659" s="8" t="s">
        <v>2812</v>
      </c>
      <c r="O659" s="8" t="s">
        <v>2813</v>
      </c>
    </row>
    <row r="660" spans="1:15" x14ac:dyDescent="0.25">
      <c r="A660" s="5">
        <v>659</v>
      </c>
      <c r="B660" s="10" t="s">
        <v>1891</v>
      </c>
      <c r="C660" s="6" t="s">
        <v>2069</v>
      </c>
      <c r="D660" s="88" t="n">
        <f t="shared" si="30"/>
        <v>1.0</v>
      </c>
      <c r="E660" s="88" t="n">
        <f t="shared" si="31"/>
        <v>1.0</v>
      </c>
      <c r="F660" s="88" t="n">
        <f t="shared" si="32"/>
        <v>0.0</v>
      </c>
      <c r="G660" s="8" t="s">
        <v>1214</v>
      </c>
      <c r="H660" s="8" t="s">
        <v>2686</v>
      </c>
      <c r="I660" s="14">
        <v>4</v>
      </c>
      <c r="J660" s="8" t="s">
        <v>2803</v>
      </c>
      <c r="K660" s="8" t="s">
        <v>2686</v>
      </c>
      <c r="L660" s="8" t="s">
        <v>2811</v>
      </c>
      <c r="M660" s="8" t="s">
        <v>69</v>
      </c>
      <c r="N660" s="8" t="s">
        <v>2812</v>
      </c>
      <c r="O660" s="8" t="s">
        <v>2813</v>
      </c>
    </row>
    <row r="661" spans="1:15" x14ac:dyDescent="0.25">
      <c r="A661" s="5">
        <v>660</v>
      </c>
      <c r="B661" s="10" t="s">
        <v>1892</v>
      </c>
      <c r="C661" s="6" t="s">
        <v>2489</v>
      </c>
      <c r="D661" s="88" t="n">
        <f t="shared" si="30"/>
        <v>1.0</v>
      </c>
      <c r="E661" s="88" t="n">
        <f t="shared" si="31"/>
        <v>1.0</v>
      </c>
      <c r="F661" s="88" t="n">
        <f t="shared" si="32"/>
        <v>0.0</v>
      </c>
      <c r="G661" s="8" t="s">
        <v>1214</v>
      </c>
      <c r="H661" s="8" t="s">
        <v>2686</v>
      </c>
      <c r="I661" s="14">
        <v>4</v>
      </c>
      <c r="J661" s="8" t="s">
        <v>2803</v>
      </c>
      <c r="K661" s="8" t="s">
        <v>2686</v>
      </c>
      <c r="L661" s="8" t="s">
        <v>2811</v>
      </c>
      <c r="M661" s="8" t="s">
        <v>69</v>
      </c>
      <c r="N661" s="8" t="s">
        <v>2812</v>
      </c>
      <c r="O661" s="8" t="s">
        <v>2813</v>
      </c>
    </row>
    <row r="662" spans="1:15" x14ac:dyDescent="0.25">
      <c r="A662" s="5">
        <v>661</v>
      </c>
      <c r="B662" s="10" t="s">
        <v>1893</v>
      </c>
      <c r="C662" s="6" t="s">
        <v>2070</v>
      </c>
      <c r="D662" s="88" t="n">
        <f t="shared" si="30"/>
        <v>1.0</v>
      </c>
      <c r="E662" s="88" t="n">
        <f t="shared" si="31"/>
        <v>1.0</v>
      </c>
      <c r="F662" s="88" t="n">
        <f t="shared" si="32"/>
        <v>0.0</v>
      </c>
      <c r="G662" s="8" t="s">
        <v>1214</v>
      </c>
      <c r="H662" s="8" t="s">
        <v>2686</v>
      </c>
      <c r="I662" s="14">
        <v>4</v>
      </c>
      <c r="J662" s="8" t="s">
        <v>2803</v>
      </c>
      <c r="K662" s="8" t="s">
        <v>2686</v>
      </c>
      <c r="L662" s="8" t="s">
        <v>2811</v>
      </c>
      <c r="M662" s="8" t="s">
        <v>69</v>
      </c>
      <c r="N662" s="8" t="s">
        <v>2812</v>
      </c>
      <c r="O662" s="8" t="s">
        <v>2813</v>
      </c>
    </row>
    <row r="663" spans="1:15" x14ac:dyDescent="0.25">
      <c r="A663" s="5">
        <v>662</v>
      </c>
      <c r="B663" s="10" t="s">
        <v>1354</v>
      </c>
      <c r="C663" s="6" t="s">
        <v>2490</v>
      </c>
      <c r="D663" s="88" t="n">
        <f t="shared" si="30"/>
        <v>1.0</v>
      </c>
      <c r="E663" s="88" t="n">
        <f t="shared" si="31"/>
        <v>1.0</v>
      </c>
      <c r="F663" s="88" t="n">
        <f t="shared" si="32"/>
        <v>0.0</v>
      </c>
      <c r="G663" s="8" t="s">
        <v>1214</v>
      </c>
      <c r="H663" s="8" t="s">
        <v>2686</v>
      </c>
      <c r="I663" s="14">
        <v>4</v>
      </c>
      <c r="J663" s="8" t="s">
        <v>2803</v>
      </c>
      <c r="K663" s="8" t="s">
        <v>2686</v>
      </c>
      <c r="L663" s="8" t="s">
        <v>2811</v>
      </c>
      <c r="M663" s="8" t="s">
        <v>69</v>
      </c>
      <c r="N663" s="8" t="s">
        <v>2812</v>
      </c>
      <c r="O663" s="8" t="s">
        <v>2813</v>
      </c>
    </row>
    <row r="664" spans="1:15" x14ac:dyDescent="0.25">
      <c r="A664" s="5">
        <v>663</v>
      </c>
      <c r="B664" s="10" t="s">
        <v>1894</v>
      </c>
      <c r="C664" s="6" t="s">
        <v>2071</v>
      </c>
      <c r="D664" s="88" t="n">
        <f t="shared" si="30"/>
        <v>1.0</v>
      </c>
      <c r="E664" s="88" t="n">
        <f t="shared" si="31"/>
        <v>1.0</v>
      </c>
      <c r="F664" s="88" t="n">
        <f t="shared" si="32"/>
        <v>0.0</v>
      </c>
      <c r="G664" s="8" t="s">
        <v>1214</v>
      </c>
      <c r="H664" s="8" t="s">
        <v>2686</v>
      </c>
      <c r="I664" s="14">
        <v>4</v>
      </c>
      <c r="J664" s="8">
        <v>7</v>
      </c>
      <c r="K664" s="8" t="s">
        <v>2686</v>
      </c>
      <c r="L664" s="8" t="s">
        <v>2811</v>
      </c>
      <c r="M664" s="8" t="s">
        <v>69</v>
      </c>
      <c r="N664" s="8" t="s">
        <v>2812</v>
      </c>
      <c r="O664" s="8" t="s">
        <v>2813</v>
      </c>
    </row>
    <row r="665" spans="1:15" x14ac:dyDescent="0.25">
      <c r="A665" s="5">
        <v>664</v>
      </c>
      <c r="B665" s="10" t="s">
        <v>1895</v>
      </c>
      <c r="C665" s="6" t="s">
        <v>2072</v>
      </c>
      <c r="D665" s="88" t="n">
        <f t="shared" si="30"/>
        <v>1.0</v>
      </c>
      <c r="E665" s="88" t="n">
        <f t="shared" si="31"/>
        <v>1.0</v>
      </c>
      <c r="F665" s="88" t="n">
        <f t="shared" si="32"/>
        <v>0.0</v>
      </c>
      <c r="G665" s="8" t="s">
        <v>1214</v>
      </c>
      <c r="H665" s="8" t="s">
        <v>2686</v>
      </c>
      <c r="I665" s="14">
        <v>4</v>
      </c>
      <c r="J665" s="8">
        <v>7</v>
      </c>
      <c r="K665" s="8" t="s">
        <v>2686</v>
      </c>
      <c r="L665" s="8" t="s">
        <v>2811</v>
      </c>
      <c r="M665" s="8" t="s">
        <v>69</v>
      </c>
      <c r="N665" s="8" t="s">
        <v>2812</v>
      </c>
      <c r="O665" s="8" t="s">
        <v>2813</v>
      </c>
    </row>
    <row r="666" spans="1:15" x14ac:dyDescent="0.25">
      <c r="A666" s="5">
        <v>665</v>
      </c>
      <c r="B666" s="10" t="s">
        <v>2270</v>
      </c>
      <c r="C666" s="6" t="s">
        <v>2491</v>
      </c>
      <c r="D666" s="88" t="n">
        <f t="shared" si="30"/>
        <v>1.0</v>
      </c>
      <c r="E666" s="88" t="n">
        <f t="shared" si="31"/>
        <v>1.0</v>
      </c>
      <c r="F666" s="88" t="n">
        <f t="shared" si="32"/>
        <v>0.0</v>
      </c>
      <c r="G666" s="8" t="s">
        <v>1214</v>
      </c>
      <c r="H666" s="8" t="s">
        <v>2686</v>
      </c>
      <c r="I666" s="14">
        <v>4</v>
      </c>
      <c r="J666" s="8">
        <v>7</v>
      </c>
      <c r="K666" s="8" t="s">
        <v>2686</v>
      </c>
      <c r="L666" s="8" t="s">
        <v>2811</v>
      </c>
      <c r="M666" s="8" t="s">
        <v>69</v>
      </c>
      <c r="N666" s="8" t="s">
        <v>2812</v>
      </c>
      <c r="O666" s="8" t="s">
        <v>2813</v>
      </c>
    </row>
    <row r="667" spans="1:15" x14ac:dyDescent="0.25">
      <c r="A667" s="5">
        <v>666</v>
      </c>
      <c r="B667" s="10" t="s">
        <v>1896</v>
      </c>
      <c r="C667" s="6" t="s">
        <v>2492</v>
      </c>
      <c r="D667" s="88" t="n">
        <f t="shared" si="30"/>
        <v>1.0</v>
      </c>
      <c r="E667" s="88" t="n">
        <f t="shared" si="31"/>
        <v>1.0</v>
      </c>
      <c r="F667" s="88" t="n">
        <f t="shared" si="32"/>
        <v>0.0</v>
      </c>
      <c r="G667" s="8" t="s">
        <v>1214</v>
      </c>
      <c r="H667" s="8" t="s">
        <v>2686</v>
      </c>
      <c r="I667" s="14">
        <v>4</v>
      </c>
      <c r="J667" s="8">
        <v>7</v>
      </c>
      <c r="K667" s="8" t="s">
        <v>2686</v>
      </c>
      <c r="L667" s="8" t="s">
        <v>2811</v>
      </c>
      <c r="M667" s="8" t="s">
        <v>69</v>
      </c>
      <c r="N667" s="8" t="s">
        <v>2812</v>
      </c>
      <c r="O667" s="8" t="s">
        <v>2813</v>
      </c>
    </row>
    <row r="668" spans="1:15" x14ac:dyDescent="0.25">
      <c r="A668" s="5">
        <v>667</v>
      </c>
      <c r="B668" s="10" t="s">
        <v>1897</v>
      </c>
      <c r="C668" s="6" t="s">
        <v>2073</v>
      </c>
      <c r="D668" s="88" t="n">
        <f t="shared" si="30"/>
        <v>1.0</v>
      </c>
      <c r="E668" s="88" t="n">
        <f t="shared" si="31"/>
        <v>1.0</v>
      </c>
      <c r="F668" s="88" t="n">
        <f t="shared" si="32"/>
        <v>0.0</v>
      </c>
      <c r="G668" s="8" t="s">
        <v>1214</v>
      </c>
      <c r="H668" s="8" t="s">
        <v>2686</v>
      </c>
      <c r="I668" s="14">
        <v>4</v>
      </c>
      <c r="J668" s="8">
        <v>7</v>
      </c>
      <c r="K668" s="8" t="s">
        <v>2686</v>
      </c>
      <c r="L668" s="8" t="s">
        <v>2811</v>
      </c>
      <c r="M668" s="8" t="s">
        <v>69</v>
      </c>
      <c r="N668" s="8" t="s">
        <v>2812</v>
      </c>
      <c r="O668" s="8" t="s">
        <v>2813</v>
      </c>
    </row>
    <row r="669" spans="1:15" x14ac:dyDescent="0.25">
      <c r="A669" s="5">
        <v>668</v>
      </c>
      <c r="B669" s="10" t="s">
        <v>1898</v>
      </c>
      <c r="C669" s="6" t="s">
        <v>2493</v>
      </c>
      <c r="D669" s="88" t="n">
        <f t="shared" si="30"/>
        <v>1.0</v>
      </c>
      <c r="E669" s="88" t="n">
        <f t="shared" si="31"/>
        <v>1.0</v>
      </c>
      <c r="F669" s="88" t="n">
        <f t="shared" si="32"/>
        <v>0.0</v>
      </c>
      <c r="G669" s="8" t="s">
        <v>1214</v>
      </c>
      <c r="H669" s="8" t="s">
        <v>2686</v>
      </c>
      <c r="I669" s="14">
        <v>4</v>
      </c>
      <c r="J669" s="8">
        <v>7</v>
      </c>
      <c r="K669" s="8" t="s">
        <v>2686</v>
      </c>
      <c r="L669" s="8" t="s">
        <v>2811</v>
      </c>
      <c r="M669" s="8" t="s">
        <v>69</v>
      </c>
      <c r="N669" s="8" t="s">
        <v>2812</v>
      </c>
      <c r="O669" s="8" t="s">
        <v>2813</v>
      </c>
    </row>
    <row r="670" spans="1:15" x14ac:dyDescent="0.25">
      <c r="A670" s="5">
        <v>669</v>
      </c>
      <c r="B670" s="10" t="s">
        <v>1899</v>
      </c>
      <c r="C670" s="6" t="s">
        <v>2074</v>
      </c>
      <c r="D670" s="88" t="n">
        <f t="shared" si="30"/>
        <v>1.0</v>
      </c>
      <c r="E670" s="88" t="n">
        <f t="shared" si="31"/>
        <v>1.0</v>
      </c>
      <c r="F670" s="88" t="n">
        <f t="shared" si="32"/>
        <v>0.0</v>
      </c>
      <c r="G670" s="8" t="s">
        <v>1214</v>
      </c>
      <c r="H670" s="8" t="s">
        <v>2686</v>
      </c>
      <c r="I670" s="14">
        <v>4</v>
      </c>
      <c r="J670" s="8">
        <v>7</v>
      </c>
      <c r="K670" s="8" t="s">
        <v>2686</v>
      </c>
      <c r="L670" s="8" t="s">
        <v>2811</v>
      </c>
      <c r="M670" s="8" t="s">
        <v>69</v>
      </c>
      <c r="N670" s="8" t="s">
        <v>2812</v>
      </c>
      <c r="O670" s="8" t="s">
        <v>2813</v>
      </c>
    </row>
    <row r="671" spans="1:15" x14ac:dyDescent="0.25">
      <c r="A671" s="5">
        <v>670</v>
      </c>
      <c r="B671" s="10" t="s">
        <v>1900</v>
      </c>
      <c r="C671" s="6" t="s">
        <v>2494</v>
      </c>
      <c r="D671" s="88" t="n">
        <f t="shared" si="30"/>
        <v>1.0</v>
      </c>
      <c r="E671" s="88" t="n">
        <f t="shared" si="31"/>
        <v>1.0</v>
      </c>
      <c r="F671" s="88" t="n">
        <f t="shared" si="32"/>
        <v>0.0</v>
      </c>
      <c r="G671" s="8" t="s">
        <v>1214</v>
      </c>
      <c r="H671" s="8" t="s">
        <v>2686</v>
      </c>
      <c r="I671" s="14">
        <v>4</v>
      </c>
      <c r="J671" s="8">
        <v>7</v>
      </c>
      <c r="K671" s="8" t="s">
        <v>2686</v>
      </c>
      <c r="L671" s="8" t="s">
        <v>2811</v>
      </c>
      <c r="M671" s="8" t="s">
        <v>69</v>
      </c>
      <c r="N671" s="8" t="s">
        <v>2812</v>
      </c>
      <c r="O671" s="8" t="s">
        <v>2813</v>
      </c>
    </row>
    <row r="672" spans="1:15" x14ac:dyDescent="0.25">
      <c r="A672" s="5">
        <v>671</v>
      </c>
      <c r="B672" s="10" t="s">
        <v>1901</v>
      </c>
      <c r="C672" s="6" t="s">
        <v>2075</v>
      </c>
      <c r="D672" s="88" t="n">
        <f t="shared" si="30"/>
        <v>1.0</v>
      </c>
      <c r="E672" s="88" t="n">
        <f t="shared" si="31"/>
        <v>1.0</v>
      </c>
      <c r="F672" s="88" t="n">
        <f t="shared" si="32"/>
        <v>0.0</v>
      </c>
      <c r="G672" s="8" t="s">
        <v>1214</v>
      </c>
      <c r="H672" s="8" t="s">
        <v>2686</v>
      </c>
      <c r="I672" s="14">
        <v>4</v>
      </c>
      <c r="J672" s="8">
        <v>7</v>
      </c>
      <c r="K672" s="8" t="s">
        <v>2686</v>
      </c>
      <c r="L672" s="8" t="s">
        <v>2811</v>
      </c>
      <c r="M672" s="8" t="s">
        <v>69</v>
      </c>
      <c r="N672" s="8" t="s">
        <v>2812</v>
      </c>
      <c r="O672" s="8" t="s">
        <v>2813</v>
      </c>
    </row>
    <row r="673" spans="1:15" x14ac:dyDescent="0.25">
      <c r="A673" s="5">
        <v>672</v>
      </c>
      <c r="B673" s="10" t="s">
        <v>1902</v>
      </c>
      <c r="C673" s="6" t="s">
        <v>2495</v>
      </c>
      <c r="D673" s="88" t="n">
        <f t="shared" si="30"/>
        <v>1.0</v>
      </c>
      <c r="E673" s="88" t="n">
        <f t="shared" si="31"/>
        <v>1.0</v>
      </c>
      <c r="F673" s="88" t="n">
        <f t="shared" si="32"/>
        <v>0.0</v>
      </c>
      <c r="G673" s="8" t="s">
        <v>1214</v>
      </c>
      <c r="H673" s="8" t="s">
        <v>2686</v>
      </c>
      <c r="I673" s="14">
        <v>4</v>
      </c>
      <c r="J673" s="8">
        <v>7</v>
      </c>
      <c r="K673" s="8" t="s">
        <v>2686</v>
      </c>
      <c r="L673" s="8" t="s">
        <v>2811</v>
      </c>
      <c r="M673" s="8" t="s">
        <v>69</v>
      </c>
      <c r="N673" s="8" t="s">
        <v>2812</v>
      </c>
      <c r="O673" s="8" t="s">
        <v>2813</v>
      </c>
    </row>
    <row r="674" spans="1:15" x14ac:dyDescent="0.25">
      <c r="A674" s="5">
        <v>673</v>
      </c>
      <c r="B674" s="10" t="s">
        <v>1903</v>
      </c>
      <c r="C674" s="6" t="s">
        <v>2076</v>
      </c>
      <c r="D674" s="88" t="n">
        <f t="shared" si="30"/>
        <v>1.0</v>
      </c>
      <c r="E674" s="88" t="n">
        <f t="shared" si="31"/>
        <v>1.0</v>
      </c>
      <c r="F674" s="88" t="n">
        <f t="shared" si="32"/>
        <v>0.0</v>
      </c>
      <c r="G674" s="8" t="s">
        <v>1214</v>
      </c>
      <c r="H674" s="8" t="s">
        <v>2686</v>
      </c>
      <c r="I674" s="14">
        <v>4</v>
      </c>
      <c r="J674" s="8">
        <v>7</v>
      </c>
      <c r="K674" s="8" t="s">
        <v>2686</v>
      </c>
      <c r="L674" s="8" t="s">
        <v>2811</v>
      </c>
      <c r="M674" s="8" t="s">
        <v>69</v>
      </c>
      <c r="N674" s="8" t="s">
        <v>2812</v>
      </c>
      <c r="O674" s="8" t="s">
        <v>2813</v>
      </c>
    </row>
    <row r="675" spans="1:15" x14ac:dyDescent="0.25">
      <c r="A675" s="5">
        <v>674</v>
      </c>
      <c r="B675" s="10" t="s">
        <v>1904</v>
      </c>
      <c r="C675" s="6" t="s">
        <v>2496</v>
      </c>
      <c r="D675" s="88" t="n">
        <f t="shared" si="30"/>
        <v>1.0</v>
      </c>
      <c r="E675" s="88" t="n">
        <f t="shared" si="31"/>
        <v>1.0</v>
      </c>
      <c r="F675" s="88" t="n">
        <f t="shared" si="32"/>
        <v>0.0</v>
      </c>
      <c r="G675" s="8" t="s">
        <v>1214</v>
      </c>
      <c r="H675" s="8" t="s">
        <v>2686</v>
      </c>
      <c r="I675" s="14">
        <v>4</v>
      </c>
      <c r="J675" s="8">
        <v>7</v>
      </c>
      <c r="K675" s="8" t="s">
        <v>2686</v>
      </c>
      <c r="L675" s="8" t="s">
        <v>2811</v>
      </c>
      <c r="M675" s="8" t="s">
        <v>69</v>
      </c>
      <c r="N675" s="8" t="s">
        <v>2812</v>
      </c>
      <c r="O675" s="8" t="s">
        <v>2813</v>
      </c>
    </row>
    <row r="676" spans="1:15" x14ac:dyDescent="0.25">
      <c r="A676" s="5">
        <v>675</v>
      </c>
      <c r="B676" s="10" t="s">
        <v>1905</v>
      </c>
      <c r="C676" s="6" t="s">
        <v>2497</v>
      </c>
      <c r="D676" s="88" t="n">
        <f t="shared" si="30"/>
        <v>1.0</v>
      </c>
      <c r="E676" s="88" t="n">
        <f t="shared" si="31"/>
        <v>1.0</v>
      </c>
      <c r="F676" s="88" t="n">
        <f t="shared" si="32"/>
        <v>0.0</v>
      </c>
      <c r="G676" s="8" t="s">
        <v>1214</v>
      </c>
      <c r="H676" s="8" t="s">
        <v>2686</v>
      </c>
      <c r="I676" s="14">
        <v>4</v>
      </c>
      <c r="J676" s="8">
        <v>7</v>
      </c>
      <c r="K676" s="8" t="s">
        <v>2686</v>
      </c>
      <c r="L676" s="8" t="s">
        <v>2811</v>
      </c>
      <c r="M676" s="8" t="s">
        <v>69</v>
      </c>
      <c r="N676" s="8" t="s">
        <v>2812</v>
      </c>
      <c r="O676" s="8" t="s">
        <v>2813</v>
      </c>
    </row>
    <row r="677" spans="1:15" x14ac:dyDescent="0.25">
      <c r="A677" s="5">
        <v>676</v>
      </c>
      <c r="B677" s="10" t="s">
        <v>1906</v>
      </c>
      <c r="C677" s="6" t="s">
        <v>2498</v>
      </c>
      <c r="D677" s="88" t="n">
        <f t="shared" si="30"/>
        <v>1.0</v>
      </c>
      <c r="E677" s="88" t="n">
        <f t="shared" si="31"/>
        <v>1.0</v>
      </c>
      <c r="F677" s="88" t="n">
        <f t="shared" si="32"/>
        <v>0.0</v>
      </c>
      <c r="G677" s="8" t="s">
        <v>1214</v>
      </c>
      <c r="H677" s="8" t="s">
        <v>2686</v>
      </c>
      <c r="I677" s="14">
        <v>4</v>
      </c>
      <c r="J677" s="8">
        <v>7</v>
      </c>
      <c r="K677" s="8" t="s">
        <v>2686</v>
      </c>
      <c r="L677" s="8" t="s">
        <v>2811</v>
      </c>
      <c r="M677" s="8" t="s">
        <v>69</v>
      </c>
      <c r="N677" s="8" t="s">
        <v>2812</v>
      </c>
      <c r="O677" s="8" t="s">
        <v>2813</v>
      </c>
    </row>
    <row r="678" spans="1:15" x14ac:dyDescent="0.25">
      <c r="A678" s="5">
        <v>677</v>
      </c>
      <c r="B678" s="10" t="s">
        <v>1907</v>
      </c>
      <c r="C678" s="6" t="s">
        <v>2499</v>
      </c>
      <c r="D678" s="88" t="n">
        <f t="shared" si="30"/>
        <v>1.0</v>
      </c>
      <c r="E678" s="88" t="n">
        <f t="shared" si="31"/>
        <v>1.0</v>
      </c>
      <c r="F678" s="88" t="n">
        <f t="shared" si="32"/>
        <v>0.0</v>
      </c>
      <c r="G678" s="8" t="s">
        <v>1214</v>
      </c>
      <c r="H678" s="8" t="s">
        <v>2686</v>
      </c>
      <c r="I678" s="14">
        <v>4</v>
      </c>
      <c r="J678" s="8">
        <v>7</v>
      </c>
      <c r="K678" s="8" t="s">
        <v>2686</v>
      </c>
      <c r="L678" s="8" t="s">
        <v>2811</v>
      </c>
      <c r="M678" s="8" t="s">
        <v>69</v>
      </c>
      <c r="N678" s="8" t="s">
        <v>2812</v>
      </c>
      <c r="O678" s="8" t="s">
        <v>2813</v>
      </c>
    </row>
    <row r="679" spans="1:15" x14ac:dyDescent="0.25">
      <c r="A679" s="5">
        <v>678</v>
      </c>
      <c r="B679" s="10" t="s">
        <v>2271</v>
      </c>
      <c r="C679" s="6" t="s">
        <v>2500</v>
      </c>
      <c r="D679" s="88" t="n">
        <f t="shared" si="30"/>
        <v>1.0</v>
      </c>
      <c r="E679" s="88" t="n">
        <f t="shared" si="31"/>
        <v>1.0</v>
      </c>
      <c r="F679" s="88" t="n">
        <f t="shared" si="32"/>
        <v>0.0</v>
      </c>
      <c r="G679" s="8" t="s">
        <v>1214</v>
      </c>
      <c r="H679" s="8" t="s">
        <v>2686</v>
      </c>
      <c r="I679" s="14">
        <v>4</v>
      </c>
      <c r="J679" s="8">
        <v>7</v>
      </c>
      <c r="K679" s="8" t="s">
        <v>2686</v>
      </c>
      <c r="L679" s="8" t="s">
        <v>2811</v>
      </c>
      <c r="M679" s="8" t="s">
        <v>69</v>
      </c>
      <c r="N679" s="8" t="s">
        <v>2812</v>
      </c>
      <c r="O679" s="8" t="s">
        <v>2813</v>
      </c>
    </row>
    <row r="680" spans="1:15" x14ac:dyDescent="0.25">
      <c r="A680" s="5">
        <v>679</v>
      </c>
      <c r="B680" s="10" t="s">
        <v>1908</v>
      </c>
      <c r="C680" s="6" t="s">
        <v>2501</v>
      </c>
      <c r="D680" s="88" t="n">
        <f t="shared" si="30"/>
        <v>1.0</v>
      </c>
      <c r="E680" s="88" t="n">
        <f t="shared" si="31"/>
        <v>1.0</v>
      </c>
      <c r="F680" s="88" t="n">
        <f t="shared" si="32"/>
        <v>0.0</v>
      </c>
      <c r="G680" s="8" t="s">
        <v>1214</v>
      </c>
      <c r="H680" s="8" t="s">
        <v>2686</v>
      </c>
      <c r="I680" s="14">
        <v>4</v>
      </c>
      <c r="J680" s="8">
        <v>7</v>
      </c>
      <c r="K680" s="8" t="s">
        <v>2686</v>
      </c>
      <c r="L680" s="8" t="s">
        <v>2811</v>
      </c>
      <c r="M680" s="8" t="s">
        <v>69</v>
      </c>
      <c r="N680" s="8" t="s">
        <v>2812</v>
      </c>
      <c r="O680" s="8" t="s">
        <v>2813</v>
      </c>
    </row>
    <row r="681" spans="1:15" ht="13.8" x14ac:dyDescent="0.25">
      <c r="A681" s="5">
        <v>680</v>
      </c>
      <c r="B681" s="10" t="s">
        <v>1909</v>
      </c>
      <c r="C681" s="6" t="s">
        <v>2077</v>
      </c>
      <c r="D681" s="88" t="n">
        <f t="shared" si="30"/>
        <v>1.0</v>
      </c>
      <c r="E681" s="88" t="n">
        <f t="shared" si="31"/>
        <v>1.0</v>
      </c>
      <c r="F681" s="88" t="n">
        <f t="shared" si="32"/>
        <v>0.0</v>
      </c>
      <c r="G681" s="8" t="s">
        <v>1214</v>
      </c>
      <c r="H681" s="83" t="s">
        <v>2686</v>
      </c>
      <c r="I681" s="14">
        <v>4</v>
      </c>
      <c r="J681" s="8">
        <v>7</v>
      </c>
      <c r="K681" s="8" t="s">
        <v>2686</v>
      </c>
      <c r="L681" s="8" t="s">
        <v>2811</v>
      </c>
      <c r="M681" s="8" t="s">
        <v>69</v>
      </c>
      <c r="N681" s="8" t="s">
        <v>2812</v>
      </c>
      <c r="O681" s="8" t="s">
        <v>2813</v>
      </c>
    </row>
    <row r="682" spans="1:15" ht="13.8" x14ac:dyDescent="0.25">
      <c r="A682" s="5">
        <v>681</v>
      </c>
      <c r="B682" s="10" t="s">
        <v>1910</v>
      </c>
      <c r="C682" s="6" t="s">
        <v>2502</v>
      </c>
      <c r="D682" s="88" t="n">
        <f t="shared" si="30"/>
        <v>1.0</v>
      </c>
      <c r="E682" s="88" t="n">
        <f t="shared" si="31"/>
        <v>1.0</v>
      </c>
      <c r="F682" s="88" t="n">
        <f t="shared" si="32"/>
        <v>0.0</v>
      </c>
      <c r="G682" s="8" t="s">
        <v>1214</v>
      </c>
      <c r="H682" s="83" t="s">
        <v>2686</v>
      </c>
      <c r="I682" s="14">
        <v>4</v>
      </c>
      <c r="J682" s="8">
        <v>7</v>
      </c>
      <c r="K682" s="8" t="s">
        <v>2686</v>
      </c>
      <c r="L682" s="8" t="s">
        <v>2811</v>
      </c>
      <c r="M682" s="8" t="s">
        <v>69</v>
      </c>
      <c r="N682" s="8" t="s">
        <v>2812</v>
      </c>
      <c r="O682" s="8" t="s">
        <v>2813</v>
      </c>
    </row>
    <row r="683" spans="1:15" ht="13.8" x14ac:dyDescent="0.25">
      <c r="A683" s="5">
        <v>682</v>
      </c>
      <c r="B683" s="10" t="s">
        <v>1911</v>
      </c>
      <c r="C683" s="6" t="s">
        <v>2078</v>
      </c>
      <c r="D683" s="88" t="n">
        <f t="shared" si="30"/>
        <v>1.0</v>
      </c>
      <c r="E683" s="88" t="n">
        <f t="shared" si="31"/>
        <v>1.0</v>
      </c>
      <c r="F683" s="88" t="n">
        <f t="shared" si="32"/>
        <v>0.0</v>
      </c>
      <c r="G683" s="8" t="s">
        <v>1383</v>
      </c>
      <c r="H683" s="83" t="s">
        <v>2686</v>
      </c>
      <c r="I683" s="14">
        <v>4</v>
      </c>
      <c r="J683" s="8">
        <v>7</v>
      </c>
      <c r="K683" s="8" t="s">
        <v>2686</v>
      </c>
      <c r="L683" s="8" t="s">
        <v>2811</v>
      </c>
      <c r="M683" s="8" t="s">
        <v>69</v>
      </c>
      <c r="N683" s="8" t="s">
        <v>2812</v>
      </c>
      <c r="O683" s="8" t="s">
        <v>2813</v>
      </c>
    </row>
    <row r="684" spans="1:15" ht="13.8" x14ac:dyDescent="0.25">
      <c r="A684" s="5">
        <v>683</v>
      </c>
      <c r="B684" s="10" t="s">
        <v>1912</v>
      </c>
      <c r="C684" s="6" t="s">
        <v>2503</v>
      </c>
      <c r="D684" s="88" t="n">
        <f t="shared" si="30"/>
        <v>1.0</v>
      </c>
      <c r="E684" s="88" t="n">
        <f t="shared" si="31"/>
        <v>1.0</v>
      </c>
      <c r="F684" s="88" t="n">
        <f t="shared" si="32"/>
        <v>0.0</v>
      </c>
      <c r="G684" s="8" t="s">
        <v>1383</v>
      </c>
      <c r="H684" s="83" t="s">
        <v>2686</v>
      </c>
      <c r="I684" s="14">
        <v>4</v>
      </c>
      <c r="J684" s="8">
        <v>7</v>
      </c>
      <c r="K684" s="8" t="s">
        <v>2686</v>
      </c>
      <c r="L684" s="8" t="s">
        <v>2811</v>
      </c>
      <c r="M684" s="8" t="s">
        <v>69</v>
      </c>
      <c r="N684" s="8" t="s">
        <v>2812</v>
      </c>
      <c r="O684" s="8" t="s">
        <v>2813</v>
      </c>
    </row>
    <row r="685" spans="1:15" ht="13.8" x14ac:dyDescent="0.25">
      <c r="A685" s="5">
        <v>684</v>
      </c>
      <c r="B685" s="10" t="s">
        <v>1913</v>
      </c>
      <c r="C685" s="6" t="s">
        <v>2504</v>
      </c>
      <c r="D685" s="88" t="n">
        <f t="shared" si="30"/>
        <v>1.0</v>
      </c>
      <c r="E685" s="88" t="n">
        <f t="shared" si="31"/>
        <v>1.0</v>
      </c>
      <c r="F685" s="88" t="n">
        <f t="shared" si="32"/>
        <v>0.0</v>
      </c>
      <c r="G685" s="8" t="s">
        <v>1383</v>
      </c>
      <c r="H685" s="83" t="s">
        <v>2686</v>
      </c>
      <c r="I685" s="14">
        <v>4</v>
      </c>
      <c r="J685" s="8">
        <v>7</v>
      </c>
      <c r="K685" s="8" t="s">
        <v>2686</v>
      </c>
      <c r="L685" s="8" t="s">
        <v>2811</v>
      </c>
      <c r="M685" s="8" t="s">
        <v>69</v>
      </c>
      <c r="N685" s="8" t="s">
        <v>2812</v>
      </c>
      <c r="O685" s="8" t="s">
        <v>2813</v>
      </c>
    </row>
    <row r="686" spans="1:15" ht="13.8" x14ac:dyDescent="0.25">
      <c r="A686" s="5">
        <v>685</v>
      </c>
      <c r="B686" s="10" t="s">
        <v>1914</v>
      </c>
      <c r="C686" s="6" t="s">
        <v>2505</v>
      </c>
      <c r="D686" s="88" t="n">
        <f t="shared" si="30"/>
        <v>1.0</v>
      </c>
      <c r="E686" s="88" t="n">
        <f t="shared" si="31"/>
        <v>1.0</v>
      </c>
      <c r="F686" s="88" t="n">
        <f t="shared" si="32"/>
        <v>0.0</v>
      </c>
      <c r="G686" s="8" t="s">
        <v>1383</v>
      </c>
      <c r="H686" s="83" t="s">
        <v>2686</v>
      </c>
      <c r="I686" s="14">
        <v>4</v>
      </c>
      <c r="J686" s="8">
        <v>7</v>
      </c>
      <c r="K686" s="8" t="s">
        <v>2686</v>
      </c>
      <c r="L686" s="8" t="s">
        <v>2811</v>
      </c>
      <c r="M686" s="8" t="s">
        <v>69</v>
      </c>
      <c r="N686" s="8" t="s">
        <v>2812</v>
      </c>
      <c r="O686" s="8" t="s">
        <v>2813</v>
      </c>
    </row>
    <row r="687" spans="1:15" ht="13.8" x14ac:dyDescent="0.25">
      <c r="A687" s="5">
        <v>686</v>
      </c>
      <c r="B687" s="10" t="s">
        <v>1915</v>
      </c>
      <c r="C687" s="6" t="s">
        <v>2079</v>
      </c>
      <c r="D687" s="88" t="n">
        <f t="shared" si="30"/>
        <v>1.0</v>
      </c>
      <c r="E687" s="88" t="n">
        <f t="shared" si="31"/>
        <v>1.0</v>
      </c>
      <c r="F687" s="88" t="n">
        <f t="shared" si="32"/>
        <v>0.0</v>
      </c>
      <c r="G687" s="8" t="s">
        <v>1383</v>
      </c>
      <c r="H687" s="83" t="s">
        <v>2686</v>
      </c>
      <c r="I687" s="14">
        <v>4</v>
      </c>
      <c r="J687" s="8">
        <v>7</v>
      </c>
      <c r="K687" s="8" t="s">
        <v>2686</v>
      </c>
      <c r="L687" s="8" t="s">
        <v>2811</v>
      </c>
      <c r="M687" s="8" t="s">
        <v>69</v>
      </c>
      <c r="N687" s="8" t="s">
        <v>2812</v>
      </c>
      <c r="O687" s="8" t="s">
        <v>2813</v>
      </c>
    </row>
    <row r="688" spans="1:15" ht="13.8" x14ac:dyDescent="0.25">
      <c r="A688" s="5">
        <v>687</v>
      </c>
      <c r="B688" s="10" t="s">
        <v>1916</v>
      </c>
      <c r="C688" s="6" t="s">
        <v>2506</v>
      </c>
      <c r="D688" s="88" t="n">
        <f t="shared" si="30"/>
        <v>1.0</v>
      </c>
      <c r="E688" s="88" t="n">
        <f t="shared" si="31"/>
        <v>1.0</v>
      </c>
      <c r="F688" s="88" t="n">
        <f t="shared" si="32"/>
        <v>0.0</v>
      </c>
      <c r="G688" s="8" t="s">
        <v>1383</v>
      </c>
      <c r="H688" s="83" t="s">
        <v>2686</v>
      </c>
      <c r="I688" s="14">
        <v>4</v>
      </c>
      <c r="J688" s="8">
        <v>7</v>
      </c>
      <c r="K688" s="8" t="s">
        <v>2686</v>
      </c>
      <c r="L688" s="8" t="s">
        <v>2811</v>
      </c>
      <c r="M688" s="8" t="s">
        <v>69</v>
      </c>
      <c r="N688" s="8" t="s">
        <v>2812</v>
      </c>
      <c r="O688" s="8" t="s">
        <v>2813</v>
      </c>
    </row>
    <row r="689" spans="1:15" ht="13.8" x14ac:dyDescent="0.25">
      <c r="A689" s="5">
        <v>688</v>
      </c>
      <c r="B689" s="10" t="s">
        <v>1917</v>
      </c>
      <c r="C689" s="6" t="s">
        <v>2080</v>
      </c>
      <c r="D689" s="88" t="n">
        <f t="shared" si="30"/>
        <v>1.0</v>
      </c>
      <c r="E689" s="88" t="n">
        <f t="shared" si="31"/>
        <v>1.0</v>
      </c>
      <c r="F689" s="88" t="n">
        <f t="shared" si="32"/>
        <v>0.0</v>
      </c>
      <c r="G689" s="8" t="s">
        <v>1383</v>
      </c>
      <c r="H689" s="83" t="s">
        <v>2686</v>
      </c>
      <c r="I689" s="14">
        <v>4</v>
      </c>
      <c r="J689" s="8">
        <v>7</v>
      </c>
      <c r="K689" s="8" t="s">
        <v>2686</v>
      </c>
      <c r="L689" s="8" t="s">
        <v>2811</v>
      </c>
      <c r="M689" s="8" t="s">
        <v>69</v>
      </c>
      <c r="N689" s="8" t="s">
        <v>2812</v>
      </c>
      <c r="O689" s="8" t="s">
        <v>2813</v>
      </c>
    </row>
    <row r="690" spans="1:15" ht="13.8" x14ac:dyDescent="0.25">
      <c r="A690" s="5">
        <v>689</v>
      </c>
      <c r="B690" s="10" t="s">
        <v>1918</v>
      </c>
      <c r="C690" s="6" t="s">
        <v>2507</v>
      </c>
      <c r="D690" s="88" t="n">
        <f t="shared" si="30"/>
        <v>1.0</v>
      </c>
      <c r="E690" s="88" t="n">
        <f t="shared" si="31"/>
        <v>1.0</v>
      </c>
      <c r="F690" s="88" t="n">
        <f t="shared" si="32"/>
        <v>0.0</v>
      </c>
      <c r="G690" s="8" t="s">
        <v>1383</v>
      </c>
      <c r="H690" s="83" t="s">
        <v>2686</v>
      </c>
      <c r="I690" s="14">
        <v>4</v>
      </c>
      <c r="J690" s="8">
        <v>7</v>
      </c>
      <c r="K690" s="8" t="s">
        <v>2686</v>
      </c>
      <c r="L690" s="8" t="s">
        <v>2811</v>
      </c>
      <c r="M690" s="8" t="s">
        <v>69</v>
      </c>
      <c r="N690" s="8" t="s">
        <v>2812</v>
      </c>
      <c r="O690" s="8" t="s">
        <v>2813</v>
      </c>
    </row>
    <row r="691" spans="1:15" ht="13.8" x14ac:dyDescent="0.25">
      <c r="A691" s="5">
        <v>690</v>
      </c>
      <c r="B691" s="10" t="s">
        <v>1919</v>
      </c>
      <c r="C691" s="6" t="s">
        <v>2508</v>
      </c>
      <c r="D691" s="88" t="n">
        <f t="shared" si="30"/>
        <v>1.0</v>
      </c>
      <c r="E691" s="88" t="n">
        <f t="shared" si="31"/>
        <v>1.0</v>
      </c>
      <c r="F691" s="88" t="n">
        <f t="shared" si="32"/>
        <v>0.0</v>
      </c>
      <c r="G691" s="8" t="s">
        <v>1383</v>
      </c>
      <c r="H691" s="83" t="s">
        <v>2686</v>
      </c>
      <c r="I691" s="14">
        <v>4</v>
      </c>
      <c r="J691" s="8">
        <v>7</v>
      </c>
      <c r="K691" s="8" t="s">
        <v>2686</v>
      </c>
      <c r="L691" s="8" t="s">
        <v>2811</v>
      </c>
      <c r="M691" s="8" t="s">
        <v>69</v>
      </c>
      <c r="N691" s="8" t="s">
        <v>2812</v>
      </c>
      <c r="O691" s="8" t="s">
        <v>2813</v>
      </c>
    </row>
    <row r="692" spans="1:15" ht="13.8" x14ac:dyDescent="0.25">
      <c r="A692" s="5">
        <v>691</v>
      </c>
      <c r="B692" s="10" t="s">
        <v>1920</v>
      </c>
      <c r="C692" s="6" t="s">
        <v>2509</v>
      </c>
      <c r="D692" s="88" t="n">
        <f t="shared" si="30"/>
        <v>1.0</v>
      </c>
      <c r="E692" s="88" t="n">
        <f t="shared" si="31"/>
        <v>1.0</v>
      </c>
      <c r="F692" s="88" t="n">
        <f t="shared" si="32"/>
        <v>0.0</v>
      </c>
      <c r="G692" s="8" t="s">
        <v>1383</v>
      </c>
      <c r="H692" s="83" t="s">
        <v>2686</v>
      </c>
      <c r="I692" s="14">
        <v>4</v>
      </c>
      <c r="J692" s="8">
        <v>7</v>
      </c>
      <c r="K692" s="8" t="s">
        <v>2686</v>
      </c>
      <c r="L692" s="8" t="s">
        <v>2811</v>
      </c>
      <c r="M692" s="8" t="s">
        <v>69</v>
      </c>
      <c r="N692" s="8" t="s">
        <v>2812</v>
      </c>
      <c r="O692" s="8" t="s">
        <v>2813</v>
      </c>
    </row>
    <row r="693" spans="1:15" ht="13.8" x14ac:dyDescent="0.25">
      <c r="A693" s="5">
        <v>692</v>
      </c>
      <c r="B693" s="10" t="s">
        <v>1921</v>
      </c>
      <c r="C693" s="6" t="s">
        <v>2081</v>
      </c>
      <c r="D693" s="88" t="n">
        <f t="shared" si="30"/>
        <v>1.0</v>
      </c>
      <c r="E693" s="88" t="n">
        <f t="shared" si="31"/>
        <v>1.0</v>
      </c>
      <c r="F693" s="88" t="n">
        <f t="shared" si="32"/>
        <v>0.0</v>
      </c>
      <c r="G693" s="8" t="s">
        <v>1383</v>
      </c>
      <c r="H693" s="83" t="s">
        <v>2686</v>
      </c>
      <c r="I693" s="14">
        <v>4</v>
      </c>
      <c r="J693" s="8">
        <v>7</v>
      </c>
      <c r="K693" s="8" t="s">
        <v>2686</v>
      </c>
      <c r="L693" s="8" t="s">
        <v>2811</v>
      </c>
      <c r="M693" s="8" t="s">
        <v>69</v>
      </c>
      <c r="N693" s="8" t="s">
        <v>2812</v>
      </c>
      <c r="O693" s="8" t="s">
        <v>2813</v>
      </c>
    </row>
    <row r="694" spans="1:15" ht="13.8" x14ac:dyDescent="0.25">
      <c r="A694" s="5">
        <v>693</v>
      </c>
      <c r="B694" s="10" t="s">
        <v>1355</v>
      </c>
      <c r="C694" s="6" t="s">
        <v>2510</v>
      </c>
      <c r="D694" s="88" t="n">
        <f t="shared" si="30"/>
        <v>1.0</v>
      </c>
      <c r="E694" s="88" t="n">
        <f t="shared" si="31"/>
        <v>1.0</v>
      </c>
      <c r="F694" s="88" t="n">
        <f t="shared" si="32"/>
        <v>0.0</v>
      </c>
      <c r="G694" s="8" t="s">
        <v>1383</v>
      </c>
      <c r="H694" s="83" t="s">
        <v>2686</v>
      </c>
      <c r="I694" s="14">
        <v>4</v>
      </c>
      <c r="J694" s="8" t="s">
        <v>2803</v>
      </c>
      <c r="K694" s="8" t="s">
        <v>2686</v>
      </c>
      <c r="L694" s="8" t="s">
        <v>2811</v>
      </c>
      <c r="M694" s="8" t="s">
        <v>69</v>
      </c>
      <c r="N694" s="8" t="s">
        <v>2812</v>
      </c>
      <c r="O694" s="8" t="s">
        <v>2813</v>
      </c>
    </row>
    <row r="695" spans="1:15" ht="13.8" x14ac:dyDescent="0.25">
      <c r="A695" s="5">
        <v>694</v>
      </c>
      <c r="B695" s="10" t="s">
        <v>1356</v>
      </c>
      <c r="C695" s="6" t="s">
        <v>2511</v>
      </c>
      <c r="D695" s="88" t="n">
        <f t="shared" si="30"/>
        <v>1.0</v>
      </c>
      <c r="E695" s="88" t="n">
        <f t="shared" si="31"/>
        <v>1.0</v>
      </c>
      <c r="F695" s="88" t="n">
        <f t="shared" si="32"/>
        <v>0.0</v>
      </c>
      <c r="G695" s="8" t="s">
        <v>1383</v>
      </c>
      <c r="H695" s="83" t="s">
        <v>2686</v>
      </c>
      <c r="I695" s="14">
        <v>4</v>
      </c>
      <c r="J695" s="8" t="s">
        <v>2803</v>
      </c>
      <c r="K695" s="8" t="s">
        <v>2686</v>
      </c>
      <c r="L695" s="8" t="s">
        <v>2811</v>
      </c>
      <c r="M695" s="8" t="s">
        <v>69</v>
      </c>
      <c r="N695" s="8" t="s">
        <v>2812</v>
      </c>
      <c r="O695" s="8" t="s">
        <v>2813</v>
      </c>
    </row>
    <row r="696" spans="1:15" ht="13.8" x14ac:dyDescent="0.25">
      <c r="A696" s="5">
        <v>695</v>
      </c>
      <c r="B696" s="10" t="s">
        <v>1922</v>
      </c>
      <c r="C696" s="6" t="s">
        <v>2082</v>
      </c>
      <c r="D696" s="88" t="n">
        <f t="shared" si="30"/>
        <v>1.0</v>
      </c>
      <c r="E696" s="88" t="n">
        <f t="shared" si="31"/>
        <v>1.0</v>
      </c>
      <c r="F696" s="88" t="n">
        <f t="shared" si="32"/>
        <v>0.0</v>
      </c>
      <c r="G696" s="8" t="s">
        <v>1383</v>
      </c>
      <c r="H696" s="83" t="s">
        <v>2686</v>
      </c>
      <c r="I696" s="14">
        <v>4</v>
      </c>
      <c r="J696" s="8">
        <v>7</v>
      </c>
      <c r="K696" s="8" t="s">
        <v>2686</v>
      </c>
      <c r="L696" s="8" t="s">
        <v>2811</v>
      </c>
      <c r="M696" s="8" t="s">
        <v>69</v>
      </c>
      <c r="N696" s="8" t="s">
        <v>2812</v>
      </c>
      <c r="O696" s="8" t="s">
        <v>2813</v>
      </c>
    </row>
    <row r="697" spans="1:15" ht="13.8" x14ac:dyDescent="0.25">
      <c r="A697" s="5">
        <v>696</v>
      </c>
      <c r="B697" s="10" t="s">
        <v>1923</v>
      </c>
      <c r="C697" s="6" t="s">
        <v>2083</v>
      </c>
      <c r="D697" s="88" t="n">
        <f t="shared" si="30"/>
        <v>1.0</v>
      </c>
      <c r="E697" s="88" t="n">
        <f t="shared" si="31"/>
        <v>1.0</v>
      </c>
      <c r="F697" s="88" t="n">
        <f t="shared" si="32"/>
        <v>0.0</v>
      </c>
      <c r="G697" s="8" t="s">
        <v>1383</v>
      </c>
      <c r="H697" s="83" t="s">
        <v>2686</v>
      </c>
      <c r="I697" s="14">
        <v>4</v>
      </c>
      <c r="J697" s="8">
        <v>7</v>
      </c>
      <c r="K697" s="8" t="s">
        <v>2686</v>
      </c>
      <c r="L697" s="8" t="s">
        <v>2811</v>
      </c>
      <c r="M697" s="8" t="s">
        <v>69</v>
      </c>
      <c r="N697" s="8" t="s">
        <v>2812</v>
      </c>
      <c r="O697" s="8" t="s">
        <v>2813</v>
      </c>
    </row>
    <row r="698" spans="1:15" ht="13.8" x14ac:dyDescent="0.25">
      <c r="A698" s="5">
        <v>697</v>
      </c>
      <c r="B698" s="10" t="s">
        <v>1924</v>
      </c>
      <c r="C698" s="6" t="s">
        <v>2512</v>
      </c>
      <c r="D698" s="88" t="n">
        <f t="shared" si="30"/>
        <v>1.0</v>
      </c>
      <c r="E698" s="88" t="n">
        <f t="shared" si="31"/>
        <v>1.0</v>
      </c>
      <c r="F698" s="88" t="n">
        <f t="shared" si="32"/>
        <v>0.0</v>
      </c>
      <c r="G698" s="8" t="s">
        <v>1383</v>
      </c>
      <c r="H698" s="83" t="s">
        <v>2686</v>
      </c>
      <c r="I698" s="14">
        <v>4</v>
      </c>
      <c r="J698" s="8">
        <v>7</v>
      </c>
      <c r="K698" s="8" t="s">
        <v>2686</v>
      </c>
      <c r="L698" s="8" t="s">
        <v>2811</v>
      </c>
      <c r="M698" s="8" t="s">
        <v>69</v>
      </c>
      <c r="N698" s="8" t="s">
        <v>2812</v>
      </c>
      <c r="O698" s="8" t="s">
        <v>2813</v>
      </c>
    </row>
    <row r="699" spans="1:15" ht="13.8" x14ac:dyDescent="0.25">
      <c r="A699" s="5">
        <v>698</v>
      </c>
      <c r="B699" s="10" t="s">
        <v>1357</v>
      </c>
      <c r="C699" s="6" t="s">
        <v>2513</v>
      </c>
      <c r="D699" s="88" t="n">
        <f t="shared" si="30"/>
        <v>1.0</v>
      </c>
      <c r="E699" s="88" t="n">
        <f t="shared" si="31"/>
        <v>1.0</v>
      </c>
      <c r="F699" s="88" t="n">
        <f t="shared" si="32"/>
        <v>0.0</v>
      </c>
      <c r="G699" s="8" t="s">
        <v>1383</v>
      </c>
      <c r="H699" s="83" t="s">
        <v>2686</v>
      </c>
      <c r="I699" s="14">
        <v>4</v>
      </c>
      <c r="J699" s="8" t="s">
        <v>2803</v>
      </c>
      <c r="K699" s="8" t="s">
        <v>2686</v>
      </c>
      <c r="L699" s="8" t="s">
        <v>2811</v>
      </c>
      <c r="M699" s="8" t="s">
        <v>69</v>
      </c>
      <c r="N699" s="8" t="s">
        <v>2812</v>
      </c>
      <c r="O699" s="8" t="s">
        <v>2813</v>
      </c>
    </row>
    <row r="700" spans="1:15" ht="13.8" x14ac:dyDescent="0.25">
      <c r="A700" s="5">
        <v>699</v>
      </c>
      <c r="B700" s="10" t="s">
        <v>1925</v>
      </c>
      <c r="C700" s="6" t="s">
        <v>2514</v>
      </c>
      <c r="D700" s="88" t="n">
        <f t="shared" si="30"/>
        <v>1.0</v>
      </c>
      <c r="E700" s="88" t="n">
        <f t="shared" si="31"/>
        <v>1.0</v>
      </c>
      <c r="F700" s="88" t="n">
        <f t="shared" si="32"/>
        <v>0.0</v>
      </c>
      <c r="G700" s="8" t="s">
        <v>1383</v>
      </c>
      <c r="H700" s="83" t="s">
        <v>2686</v>
      </c>
      <c r="I700" s="14">
        <v>4</v>
      </c>
      <c r="J700" s="8">
        <v>7</v>
      </c>
      <c r="K700" s="8" t="s">
        <v>2686</v>
      </c>
      <c r="L700" s="8" t="s">
        <v>2811</v>
      </c>
      <c r="M700" s="8" t="s">
        <v>69</v>
      </c>
      <c r="N700" s="8" t="s">
        <v>2812</v>
      </c>
      <c r="O700" s="8" t="s">
        <v>2813</v>
      </c>
    </row>
    <row r="701" spans="1:15" ht="13.8" x14ac:dyDescent="0.25">
      <c r="A701" s="5">
        <v>700</v>
      </c>
      <c r="B701" s="10" t="s">
        <v>1926</v>
      </c>
      <c r="C701" s="6" t="s">
        <v>2084</v>
      </c>
      <c r="D701" s="88" t="n">
        <f t="shared" si="30"/>
        <v>1.0</v>
      </c>
      <c r="E701" s="88" t="n">
        <f t="shared" si="31"/>
        <v>1.0</v>
      </c>
      <c r="F701" s="88" t="n">
        <f t="shared" si="32"/>
        <v>0.0</v>
      </c>
      <c r="G701" s="8" t="s">
        <v>1383</v>
      </c>
      <c r="H701" s="83" t="s">
        <v>2686</v>
      </c>
      <c r="I701" s="14">
        <v>4</v>
      </c>
      <c r="J701" s="8">
        <v>7</v>
      </c>
      <c r="K701" s="8" t="s">
        <v>2686</v>
      </c>
      <c r="L701" s="8" t="s">
        <v>2811</v>
      </c>
      <c r="M701" s="8" t="s">
        <v>69</v>
      </c>
      <c r="N701" s="8" t="s">
        <v>2812</v>
      </c>
      <c r="O701" s="8" t="s">
        <v>2813</v>
      </c>
    </row>
    <row r="702" spans="1:15" ht="13.8" x14ac:dyDescent="0.25">
      <c r="A702" s="5">
        <v>701</v>
      </c>
      <c r="B702" s="10" t="s">
        <v>1927</v>
      </c>
      <c r="C702" s="6" t="s">
        <v>2515</v>
      </c>
      <c r="D702" s="88" t="n">
        <f t="shared" si="30"/>
        <v>1.0</v>
      </c>
      <c r="E702" s="88" t="n">
        <f t="shared" si="31"/>
        <v>1.0</v>
      </c>
      <c r="F702" s="88" t="n">
        <f t="shared" si="32"/>
        <v>0.0</v>
      </c>
      <c r="G702" s="8" t="s">
        <v>1383</v>
      </c>
      <c r="H702" s="83" t="s">
        <v>2686</v>
      </c>
      <c r="I702" s="14">
        <v>4</v>
      </c>
      <c r="J702" s="8">
        <v>7</v>
      </c>
      <c r="K702" s="8" t="s">
        <v>2686</v>
      </c>
      <c r="L702" s="8" t="s">
        <v>2811</v>
      </c>
      <c r="M702" s="8" t="s">
        <v>69</v>
      </c>
      <c r="N702" s="8" t="s">
        <v>2812</v>
      </c>
      <c r="O702" s="8" t="s">
        <v>2813</v>
      </c>
    </row>
    <row r="703" spans="1:15" ht="13.8" x14ac:dyDescent="0.25">
      <c r="A703" s="5">
        <v>702</v>
      </c>
      <c r="B703" s="10" t="s">
        <v>1928</v>
      </c>
      <c r="C703" s="6" t="s">
        <v>2516</v>
      </c>
      <c r="D703" s="88" t="n">
        <f t="shared" si="30"/>
        <v>1.0</v>
      </c>
      <c r="E703" s="88" t="n">
        <f t="shared" si="31"/>
        <v>1.0</v>
      </c>
      <c r="F703" s="88" t="n">
        <f t="shared" si="32"/>
        <v>0.0</v>
      </c>
      <c r="G703" s="8" t="s">
        <v>1383</v>
      </c>
      <c r="H703" s="83" t="s">
        <v>2686</v>
      </c>
      <c r="I703" s="14">
        <v>4</v>
      </c>
      <c r="J703" s="8">
        <v>7</v>
      </c>
      <c r="K703" s="8" t="s">
        <v>2686</v>
      </c>
      <c r="L703" s="8" t="s">
        <v>2811</v>
      </c>
      <c r="M703" s="8" t="s">
        <v>69</v>
      </c>
      <c r="N703" s="8" t="s">
        <v>2812</v>
      </c>
      <c r="O703" s="8" t="s">
        <v>2813</v>
      </c>
    </row>
    <row r="704" spans="1:15" ht="13.8" x14ac:dyDescent="0.25">
      <c r="A704" s="5">
        <v>703</v>
      </c>
      <c r="B704" s="10" t="s">
        <v>1929</v>
      </c>
      <c r="C704" s="6" t="s">
        <v>2517</v>
      </c>
      <c r="D704" s="88" t="n">
        <f t="shared" si="30"/>
        <v>1.0</v>
      </c>
      <c r="E704" s="88" t="n">
        <f t="shared" si="31"/>
        <v>1.0</v>
      </c>
      <c r="F704" s="88" t="n">
        <f t="shared" si="32"/>
        <v>0.0</v>
      </c>
      <c r="G704" s="8" t="s">
        <v>1383</v>
      </c>
      <c r="H704" s="83" t="s">
        <v>2686</v>
      </c>
      <c r="I704" s="14">
        <v>4</v>
      </c>
      <c r="J704" s="8">
        <v>7</v>
      </c>
      <c r="K704" s="8" t="s">
        <v>2686</v>
      </c>
      <c r="L704" s="8" t="s">
        <v>2811</v>
      </c>
      <c r="M704" s="8" t="s">
        <v>69</v>
      </c>
      <c r="N704" s="8" t="s">
        <v>2812</v>
      </c>
      <c r="O704" s="8" t="s">
        <v>2813</v>
      </c>
    </row>
    <row r="705" spans="1:15" ht="13.8" x14ac:dyDescent="0.25">
      <c r="A705" s="5">
        <v>704</v>
      </c>
      <c r="B705" s="10" t="s">
        <v>1930</v>
      </c>
      <c r="C705" s="6" t="s">
        <v>2085</v>
      </c>
      <c r="D705" s="88" t="n">
        <f t="shared" si="30"/>
        <v>1.0</v>
      </c>
      <c r="E705" s="88" t="n">
        <f t="shared" si="31"/>
        <v>1.0</v>
      </c>
      <c r="F705" s="88" t="n">
        <f t="shared" si="32"/>
        <v>0.0</v>
      </c>
      <c r="G705" s="8" t="s">
        <v>1383</v>
      </c>
      <c r="H705" s="83" t="s">
        <v>2686</v>
      </c>
      <c r="I705" s="14">
        <v>4</v>
      </c>
      <c r="J705" s="8">
        <v>7</v>
      </c>
      <c r="K705" s="8" t="s">
        <v>2686</v>
      </c>
      <c r="L705" s="8" t="s">
        <v>2811</v>
      </c>
      <c r="M705" s="8" t="s">
        <v>69</v>
      </c>
      <c r="N705" s="8" t="s">
        <v>2812</v>
      </c>
      <c r="O705" s="8" t="s">
        <v>2813</v>
      </c>
    </row>
    <row r="706" spans="1:15" ht="13.8" x14ac:dyDescent="0.25">
      <c r="A706" s="5">
        <v>705</v>
      </c>
      <c r="B706" s="10" t="s">
        <v>1931</v>
      </c>
      <c r="C706" s="6" t="s">
        <v>2518</v>
      </c>
      <c r="D706" s="88" t="n">
        <f t="shared" ref="D706:D769" si="33">COUNTIF($C$2:$C$1091,C706)</f>
        <v>1.0</v>
      </c>
      <c r="E706" s="88" t="n">
        <f t="shared" ref="E706:E769" si="34">COUNTIF($B$2:$B$1091,B706)</f>
        <v>1.0</v>
      </c>
      <c r="F706" s="88" t="n">
        <f t="shared" si="32"/>
        <v>0.0</v>
      </c>
      <c r="G706" s="8" t="s">
        <v>1383</v>
      </c>
      <c r="H706" s="83" t="s">
        <v>2686</v>
      </c>
      <c r="I706" s="14">
        <v>4</v>
      </c>
      <c r="J706" s="8">
        <v>7</v>
      </c>
      <c r="K706" s="8" t="s">
        <v>2686</v>
      </c>
      <c r="L706" s="8" t="s">
        <v>2811</v>
      </c>
      <c r="M706" s="8" t="s">
        <v>69</v>
      </c>
      <c r="N706" s="8" t="s">
        <v>2812</v>
      </c>
      <c r="O706" s="8" t="s">
        <v>2813</v>
      </c>
    </row>
    <row r="707" spans="1:15" ht="13.8" x14ac:dyDescent="0.25">
      <c r="A707" s="5">
        <v>706</v>
      </c>
      <c r="B707" s="10" t="s">
        <v>1932</v>
      </c>
      <c r="C707" s="6" t="s">
        <v>2086</v>
      </c>
      <c r="D707" s="88" t="n">
        <f t="shared" si="33"/>
        <v>1.0</v>
      </c>
      <c r="E707" s="88" t="n">
        <f t="shared" si="34"/>
        <v>1.0</v>
      </c>
      <c r="F707" s="88" t="n">
        <f t="shared" ref="F707:F770" si="35">D707-E707</f>
        <v>0.0</v>
      </c>
      <c r="G707" s="8" t="s">
        <v>1383</v>
      </c>
      <c r="H707" s="83" t="s">
        <v>2686</v>
      </c>
      <c r="I707" s="14">
        <v>4</v>
      </c>
      <c r="J707" s="8">
        <v>7</v>
      </c>
      <c r="K707" s="8" t="s">
        <v>2686</v>
      </c>
      <c r="L707" s="8" t="s">
        <v>2811</v>
      </c>
      <c r="M707" s="8" t="s">
        <v>69</v>
      </c>
      <c r="N707" s="8" t="s">
        <v>2812</v>
      </c>
      <c r="O707" s="8" t="s">
        <v>2813</v>
      </c>
    </row>
    <row r="708" spans="1:15" ht="13.8" x14ac:dyDescent="0.25">
      <c r="A708" s="5">
        <v>707</v>
      </c>
      <c r="B708" s="10" t="s">
        <v>1933</v>
      </c>
      <c r="C708" s="6" t="s">
        <v>2519</v>
      </c>
      <c r="D708" s="88" t="n">
        <f t="shared" si="33"/>
        <v>1.0</v>
      </c>
      <c r="E708" s="88" t="n">
        <f t="shared" si="34"/>
        <v>1.0</v>
      </c>
      <c r="F708" s="88" t="n">
        <f t="shared" si="35"/>
        <v>0.0</v>
      </c>
      <c r="G708" s="8" t="s">
        <v>1383</v>
      </c>
      <c r="H708" s="83" t="s">
        <v>2686</v>
      </c>
      <c r="I708" s="14">
        <v>4</v>
      </c>
      <c r="J708" s="8">
        <v>7</v>
      </c>
      <c r="K708" s="8" t="s">
        <v>2686</v>
      </c>
      <c r="L708" s="8" t="s">
        <v>2811</v>
      </c>
      <c r="M708" s="8" t="s">
        <v>69</v>
      </c>
      <c r="N708" s="8" t="s">
        <v>2812</v>
      </c>
      <c r="O708" s="8" t="s">
        <v>2813</v>
      </c>
    </row>
    <row r="709" spans="1:15" ht="13.8" x14ac:dyDescent="0.25">
      <c r="A709" s="5">
        <v>708</v>
      </c>
      <c r="B709" s="10" t="s">
        <v>1934</v>
      </c>
      <c r="C709" s="6" t="s">
        <v>2087</v>
      </c>
      <c r="D709" s="88" t="n">
        <f t="shared" si="33"/>
        <v>1.0</v>
      </c>
      <c r="E709" s="88" t="n">
        <f t="shared" si="34"/>
        <v>1.0</v>
      </c>
      <c r="F709" s="88" t="n">
        <f t="shared" si="35"/>
        <v>0.0</v>
      </c>
      <c r="G709" s="8" t="s">
        <v>1383</v>
      </c>
      <c r="H709" s="83" t="s">
        <v>2686</v>
      </c>
      <c r="I709" s="14">
        <v>4</v>
      </c>
      <c r="J709" s="8">
        <v>7</v>
      </c>
      <c r="K709" s="8" t="s">
        <v>2686</v>
      </c>
      <c r="L709" s="8" t="s">
        <v>2811</v>
      </c>
      <c r="M709" s="8" t="s">
        <v>69</v>
      </c>
      <c r="N709" s="8" t="s">
        <v>2812</v>
      </c>
      <c r="O709" s="8" t="s">
        <v>2813</v>
      </c>
    </row>
    <row r="710" spans="1:15" ht="13.8" x14ac:dyDescent="0.25">
      <c r="A710" s="5">
        <v>709</v>
      </c>
      <c r="B710" s="10" t="s">
        <v>1358</v>
      </c>
      <c r="C710" s="6" t="s">
        <v>2520</v>
      </c>
      <c r="D710" s="88" t="n">
        <f t="shared" si="33"/>
        <v>1.0</v>
      </c>
      <c r="E710" s="88" t="n">
        <f t="shared" si="34"/>
        <v>1.0</v>
      </c>
      <c r="F710" s="88" t="n">
        <f t="shared" si="35"/>
        <v>0.0</v>
      </c>
      <c r="G710" s="8" t="s">
        <v>1383</v>
      </c>
      <c r="H710" s="83" t="s">
        <v>2686</v>
      </c>
      <c r="I710" s="14">
        <v>4</v>
      </c>
      <c r="J710" s="8" t="s">
        <v>2803</v>
      </c>
      <c r="K710" s="8" t="s">
        <v>2686</v>
      </c>
      <c r="L710" s="8" t="s">
        <v>2811</v>
      </c>
      <c r="M710" s="8" t="s">
        <v>69</v>
      </c>
      <c r="N710" s="8" t="s">
        <v>2812</v>
      </c>
      <c r="O710" s="8" t="s">
        <v>2813</v>
      </c>
    </row>
    <row r="711" spans="1:15" ht="13.8" x14ac:dyDescent="0.25">
      <c r="A711" s="5">
        <v>710</v>
      </c>
      <c r="B711" s="10" t="s">
        <v>1359</v>
      </c>
      <c r="C711" s="6" t="s">
        <v>2521</v>
      </c>
      <c r="D711" s="88" t="n">
        <f t="shared" si="33"/>
        <v>1.0</v>
      </c>
      <c r="E711" s="88" t="n">
        <f t="shared" si="34"/>
        <v>1.0</v>
      </c>
      <c r="F711" s="88" t="n">
        <f t="shared" si="35"/>
        <v>0.0</v>
      </c>
      <c r="G711" s="8" t="s">
        <v>1383</v>
      </c>
      <c r="H711" s="83" t="s">
        <v>2686</v>
      </c>
      <c r="I711" s="14">
        <v>4</v>
      </c>
      <c r="J711" s="8" t="s">
        <v>2803</v>
      </c>
      <c r="K711" s="8" t="s">
        <v>2686</v>
      </c>
      <c r="L711" s="8" t="s">
        <v>2811</v>
      </c>
      <c r="M711" s="8" t="s">
        <v>69</v>
      </c>
      <c r="N711" s="8" t="s">
        <v>2812</v>
      </c>
      <c r="O711" s="8" t="s">
        <v>2813</v>
      </c>
    </row>
    <row r="712" spans="1:15" ht="13.8" x14ac:dyDescent="0.25">
      <c r="A712" s="5">
        <v>711</v>
      </c>
      <c r="B712" s="10" t="s">
        <v>1935</v>
      </c>
      <c r="C712" s="6" t="s">
        <v>2088</v>
      </c>
      <c r="D712" s="88" t="n">
        <f t="shared" si="33"/>
        <v>1.0</v>
      </c>
      <c r="E712" s="88" t="n">
        <f t="shared" si="34"/>
        <v>1.0</v>
      </c>
      <c r="F712" s="88" t="n">
        <f t="shared" si="35"/>
        <v>0.0</v>
      </c>
      <c r="G712" s="8" t="s">
        <v>1383</v>
      </c>
      <c r="H712" s="83" t="s">
        <v>2686</v>
      </c>
      <c r="I712" s="14">
        <v>4</v>
      </c>
      <c r="J712" s="8">
        <v>7</v>
      </c>
      <c r="K712" s="8" t="s">
        <v>2686</v>
      </c>
      <c r="L712" s="8" t="s">
        <v>2811</v>
      </c>
      <c r="M712" s="8" t="s">
        <v>69</v>
      </c>
      <c r="N712" s="8" t="s">
        <v>2812</v>
      </c>
      <c r="O712" s="8" t="s">
        <v>2813</v>
      </c>
    </row>
    <row r="713" spans="1:15" ht="13.8" x14ac:dyDescent="0.25">
      <c r="A713" s="5">
        <v>712</v>
      </c>
      <c r="B713" s="10" t="s">
        <v>1936</v>
      </c>
      <c r="C713" s="6" t="s">
        <v>2089</v>
      </c>
      <c r="D713" s="88" t="n">
        <f t="shared" si="33"/>
        <v>1.0</v>
      </c>
      <c r="E713" s="88" t="n">
        <f t="shared" si="34"/>
        <v>1.0</v>
      </c>
      <c r="F713" s="88" t="n">
        <f t="shared" si="35"/>
        <v>0.0</v>
      </c>
      <c r="G713" s="8" t="s">
        <v>1383</v>
      </c>
      <c r="H713" s="83" t="s">
        <v>2686</v>
      </c>
      <c r="I713" s="14">
        <v>4</v>
      </c>
      <c r="J713" s="8">
        <v>7</v>
      </c>
      <c r="K713" s="8" t="s">
        <v>2686</v>
      </c>
      <c r="L713" s="8" t="s">
        <v>2811</v>
      </c>
      <c r="M713" s="8" t="s">
        <v>69</v>
      </c>
      <c r="N713" s="8" t="s">
        <v>2812</v>
      </c>
      <c r="O713" s="8" t="s">
        <v>2813</v>
      </c>
    </row>
    <row r="714" spans="1:15" ht="13.8" x14ac:dyDescent="0.25">
      <c r="A714" s="5">
        <v>713</v>
      </c>
      <c r="B714" s="10" t="s">
        <v>1360</v>
      </c>
      <c r="C714" s="6" t="s">
        <v>2522</v>
      </c>
      <c r="D714" s="88" t="n">
        <f t="shared" si="33"/>
        <v>1.0</v>
      </c>
      <c r="E714" s="88" t="n">
        <f t="shared" si="34"/>
        <v>1.0</v>
      </c>
      <c r="F714" s="88" t="n">
        <f t="shared" si="35"/>
        <v>0.0</v>
      </c>
      <c r="G714" s="8" t="s">
        <v>1383</v>
      </c>
      <c r="H714" s="83" t="s">
        <v>2686</v>
      </c>
      <c r="I714" s="14">
        <v>4</v>
      </c>
      <c r="J714" s="8" t="s">
        <v>2803</v>
      </c>
      <c r="K714" s="8" t="s">
        <v>2686</v>
      </c>
      <c r="L714" s="8" t="s">
        <v>2811</v>
      </c>
      <c r="M714" s="8" t="s">
        <v>69</v>
      </c>
      <c r="N714" s="8" t="s">
        <v>2812</v>
      </c>
      <c r="O714" s="8" t="s">
        <v>2813</v>
      </c>
    </row>
    <row r="715" spans="1:15" ht="13.8" x14ac:dyDescent="0.25">
      <c r="A715" s="5">
        <v>714</v>
      </c>
      <c r="B715" s="10" t="s">
        <v>1361</v>
      </c>
      <c r="C715" s="6" t="s">
        <v>2523</v>
      </c>
      <c r="D715" s="88" t="n">
        <f t="shared" si="33"/>
        <v>1.0</v>
      </c>
      <c r="E715" s="88" t="n">
        <f t="shared" si="34"/>
        <v>1.0</v>
      </c>
      <c r="F715" s="88" t="n">
        <f t="shared" si="35"/>
        <v>0.0</v>
      </c>
      <c r="G715" s="8" t="s">
        <v>1383</v>
      </c>
      <c r="H715" s="83" t="s">
        <v>2686</v>
      </c>
      <c r="I715" s="14">
        <v>4</v>
      </c>
      <c r="J715" s="8" t="s">
        <v>2803</v>
      </c>
      <c r="K715" s="8" t="s">
        <v>2686</v>
      </c>
      <c r="L715" s="8" t="s">
        <v>2811</v>
      </c>
      <c r="M715" s="8" t="s">
        <v>69</v>
      </c>
      <c r="N715" s="8" t="s">
        <v>2812</v>
      </c>
      <c r="O715" s="8" t="s">
        <v>2813</v>
      </c>
    </row>
    <row r="716" spans="1:15" ht="13.8" x14ac:dyDescent="0.25">
      <c r="A716" s="5">
        <v>715</v>
      </c>
      <c r="B716" s="10" t="s">
        <v>1937</v>
      </c>
      <c r="C716" s="6" t="s">
        <v>2090</v>
      </c>
      <c r="D716" s="88" t="n">
        <f t="shared" si="33"/>
        <v>1.0</v>
      </c>
      <c r="E716" s="88" t="n">
        <f t="shared" si="34"/>
        <v>1.0</v>
      </c>
      <c r="F716" s="88" t="n">
        <f t="shared" si="35"/>
        <v>0.0</v>
      </c>
      <c r="G716" s="8" t="s">
        <v>1383</v>
      </c>
      <c r="H716" s="83" t="s">
        <v>2686</v>
      </c>
      <c r="I716" s="14">
        <v>4</v>
      </c>
      <c r="J716" s="8">
        <v>7</v>
      </c>
      <c r="K716" s="8" t="s">
        <v>2686</v>
      </c>
      <c r="L716" s="8" t="s">
        <v>2811</v>
      </c>
      <c r="M716" s="8" t="s">
        <v>69</v>
      </c>
      <c r="N716" s="8" t="s">
        <v>2812</v>
      </c>
      <c r="O716" s="8" t="s">
        <v>2813</v>
      </c>
    </row>
    <row r="717" spans="1:15" ht="13.8" x14ac:dyDescent="0.25">
      <c r="A717" s="5">
        <v>716</v>
      </c>
      <c r="B717" s="10" t="s">
        <v>1938</v>
      </c>
      <c r="C717" s="6" t="s">
        <v>2091</v>
      </c>
      <c r="D717" s="88" t="n">
        <f t="shared" si="33"/>
        <v>1.0</v>
      </c>
      <c r="E717" s="88" t="n">
        <f t="shared" si="34"/>
        <v>1.0</v>
      </c>
      <c r="F717" s="88" t="n">
        <f t="shared" si="35"/>
        <v>0.0</v>
      </c>
      <c r="G717" s="8" t="s">
        <v>1383</v>
      </c>
      <c r="H717" s="83" t="s">
        <v>2686</v>
      </c>
      <c r="I717" s="14">
        <v>4</v>
      </c>
      <c r="J717" s="8">
        <v>7</v>
      </c>
      <c r="K717" s="8" t="s">
        <v>2686</v>
      </c>
      <c r="L717" s="8" t="s">
        <v>2811</v>
      </c>
      <c r="M717" s="8" t="s">
        <v>69</v>
      </c>
      <c r="N717" s="8" t="s">
        <v>2812</v>
      </c>
      <c r="O717" s="8" t="s">
        <v>2813</v>
      </c>
    </row>
    <row r="718" spans="1:15" ht="13.8" x14ac:dyDescent="0.25">
      <c r="A718" s="5">
        <v>717</v>
      </c>
      <c r="B718" s="10" t="s">
        <v>1939</v>
      </c>
      <c r="C718" s="6" t="s">
        <v>2524</v>
      </c>
      <c r="D718" s="88" t="n">
        <f t="shared" si="33"/>
        <v>1.0</v>
      </c>
      <c r="E718" s="88" t="n">
        <f t="shared" si="34"/>
        <v>1.0</v>
      </c>
      <c r="F718" s="88" t="n">
        <f t="shared" si="35"/>
        <v>0.0</v>
      </c>
      <c r="G718" s="8" t="s">
        <v>1383</v>
      </c>
      <c r="H718" s="83" t="s">
        <v>2686</v>
      </c>
      <c r="I718" s="14">
        <v>4</v>
      </c>
      <c r="J718" s="8">
        <v>7</v>
      </c>
      <c r="K718" s="8" t="s">
        <v>2686</v>
      </c>
      <c r="L718" s="8" t="s">
        <v>2811</v>
      </c>
      <c r="M718" s="8" t="s">
        <v>69</v>
      </c>
      <c r="N718" s="8" t="s">
        <v>2812</v>
      </c>
      <c r="O718" s="8" t="s">
        <v>2813</v>
      </c>
    </row>
    <row r="719" spans="1:15" ht="13.8" x14ac:dyDescent="0.25">
      <c r="A719" s="5">
        <v>718</v>
      </c>
      <c r="B719" s="10" t="s">
        <v>1940</v>
      </c>
      <c r="C719" s="6" t="s">
        <v>2092</v>
      </c>
      <c r="D719" s="88" t="n">
        <f t="shared" si="33"/>
        <v>1.0</v>
      </c>
      <c r="E719" s="88" t="n">
        <f t="shared" si="34"/>
        <v>1.0</v>
      </c>
      <c r="F719" s="88" t="n">
        <f t="shared" si="35"/>
        <v>0.0</v>
      </c>
      <c r="G719" s="8" t="s">
        <v>1383</v>
      </c>
      <c r="H719" s="83" t="s">
        <v>2686</v>
      </c>
      <c r="I719" s="14">
        <v>4</v>
      </c>
      <c r="J719" s="8">
        <v>7</v>
      </c>
      <c r="K719" s="8" t="s">
        <v>2686</v>
      </c>
      <c r="L719" s="8" t="s">
        <v>2811</v>
      </c>
      <c r="M719" s="8" t="s">
        <v>69</v>
      </c>
      <c r="N719" s="8" t="s">
        <v>2812</v>
      </c>
      <c r="O719" s="8" t="s">
        <v>2813</v>
      </c>
    </row>
    <row r="720" spans="1:15" ht="13.8" x14ac:dyDescent="0.25">
      <c r="A720" s="5">
        <v>719</v>
      </c>
      <c r="B720" s="10" t="s">
        <v>1941</v>
      </c>
      <c r="C720" s="6" t="s">
        <v>2525</v>
      </c>
      <c r="D720" s="88" t="n">
        <f t="shared" si="33"/>
        <v>1.0</v>
      </c>
      <c r="E720" s="88" t="n">
        <f t="shared" si="34"/>
        <v>1.0</v>
      </c>
      <c r="F720" s="88" t="n">
        <f t="shared" si="35"/>
        <v>0.0</v>
      </c>
      <c r="G720" s="8" t="s">
        <v>1383</v>
      </c>
      <c r="H720" s="83" t="s">
        <v>2686</v>
      </c>
      <c r="I720" s="14">
        <v>4</v>
      </c>
      <c r="J720" s="8">
        <v>7</v>
      </c>
      <c r="K720" s="8" t="s">
        <v>2686</v>
      </c>
      <c r="L720" s="8" t="s">
        <v>2811</v>
      </c>
      <c r="M720" s="8" t="s">
        <v>69</v>
      </c>
      <c r="N720" s="8" t="s">
        <v>2812</v>
      </c>
      <c r="O720" s="8" t="s">
        <v>2813</v>
      </c>
    </row>
    <row r="721" spans="1:15" ht="13.8" x14ac:dyDescent="0.25">
      <c r="A721" s="5">
        <v>720</v>
      </c>
      <c r="B721" s="10" t="s">
        <v>1942</v>
      </c>
      <c r="C721" s="6" t="s">
        <v>2093</v>
      </c>
      <c r="D721" s="88" t="n">
        <f t="shared" si="33"/>
        <v>1.0</v>
      </c>
      <c r="E721" s="88" t="n">
        <f t="shared" si="34"/>
        <v>1.0</v>
      </c>
      <c r="F721" s="88" t="n">
        <f t="shared" si="35"/>
        <v>0.0</v>
      </c>
      <c r="G721" s="8" t="s">
        <v>1383</v>
      </c>
      <c r="H721" s="83" t="s">
        <v>2686</v>
      </c>
      <c r="I721" s="14">
        <v>4</v>
      </c>
      <c r="J721" s="8">
        <v>7</v>
      </c>
      <c r="K721" s="8" t="s">
        <v>2686</v>
      </c>
      <c r="L721" s="8" t="s">
        <v>2811</v>
      </c>
      <c r="M721" s="8" t="s">
        <v>69</v>
      </c>
      <c r="N721" s="8" t="s">
        <v>2812</v>
      </c>
      <c r="O721" s="8" t="s">
        <v>2813</v>
      </c>
    </row>
    <row r="722" spans="1:15" ht="13.8" x14ac:dyDescent="0.25">
      <c r="A722" s="5">
        <v>721</v>
      </c>
      <c r="B722" s="10" t="s">
        <v>1943</v>
      </c>
      <c r="C722" s="6" t="s">
        <v>2526</v>
      </c>
      <c r="D722" s="88" t="n">
        <f t="shared" si="33"/>
        <v>1.0</v>
      </c>
      <c r="E722" s="88" t="n">
        <f t="shared" si="34"/>
        <v>1.0</v>
      </c>
      <c r="F722" s="88" t="n">
        <f t="shared" si="35"/>
        <v>0.0</v>
      </c>
      <c r="G722" s="8" t="s">
        <v>1441</v>
      </c>
      <c r="H722" s="83" t="s">
        <v>2686</v>
      </c>
      <c r="I722" s="14">
        <v>4</v>
      </c>
      <c r="J722" s="8">
        <v>7</v>
      </c>
      <c r="K722" s="8" t="s">
        <v>2686</v>
      </c>
      <c r="L722" s="8" t="s">
        <v>2811</v>
      </c>
      <c r="M722" s="8" t="s">
        <v>69</v>
      </c>
      <c r="N722" s="8" t="s">
        <v>2812</v>
      </c>
      <c r="O722" s="8" t="s">
        <v>2813</v>
      </c>
    </row>
    <row r="723" spans="1:15" ht="13.8" x14ac:dyDescent="0.25">
      <c r="A723" s="5">
        <v>722</v>
      </c>
      <c r="B723" s="10" t="s">
        <v>1944</v>
      </c>
      <c r="C723" s="6" t="s">
        <v>2527</v>
      </c>
      <c r="D723" s="88" t="n">
        <f t="shared" si="33"/>
        <v>1.0</v>
      </c>
      <c r="E723" s="88" t="n">
        <f t="shared" si="34"/>
        <v>1.0</v>
      </c>
      <c r="F723" s="88" t="n">
        <f t="shared" si="35"/>
        <v>0.0</v>
      </c>
      <c r="G723" s="8" t="s">
        <v>1441</v>
      </c>
      <c r="H723" s="83" t="s">
        <v>2686</v>
      </c>
      <c r="I723" s="14">
        <v>4</v>
      </c>
      <c r="J723" s="8">
        <v>7</v>
      </c>
      <c r="K723" s="8" t="s">
        <v>2686</v>
      </c>
      <c r="L723" s="8" t="s">
        <v>2811</v>
      </c>
      <c r="M723" s="8" t="s">
        <v>69</v>
      </c>
      <c r="N723" s="8" t="s">
        <v>2812</v>
      </c>
      <c r="O723" s="8" t="s">
        <v>2813</v>
      </c>
    </row>
    <row r="724" spans="1:15" ht="13.8" x14ac:dyDescent="0.25">
      <c r="A724" s="5">
        <v>723</v>
      </c>
      <c r="B724" s="10" t="s">
        <v>1362</v>
      </c>
      <c r="C724" s="6" t="s">
        <v>2528</v>
      </c>
      <c r="D724" s="88" t="n">
        <f t="shared" si="33"/>
        <v>1.0</v>
      </c>
      <c r="E724" s="88" t="n">
        <f t="shared" si="34"/>
        <v>1.0</v>
      </c>
      <c r="F724" s="88" t="n">
        <f t="shared" si="35"/>
        <v>0.0</v>
      </c>
      <c r="G724" s="8" t="s">
        <v>1441</v>
      </c>
      <c r="H724" s="83" t="s">
        <v>2686</v>
      </c>
      <c r="I724" s="14">
        <v>4</v>
      </c>
      <c r="J724" s="8" t="s">
        <v>2803</v>
      </c>
      <c r="K724" s="8" t="s">
        <v>2686</v>
      </c>
      <c r="L724" s="8" t="s">
        <v>2811</v>
      </c>
      <c r="M724" s="8" t="s">
        <v>69</v>
      </c>
      <c r="N724" s="8" t="s">
        <v>2812</v>
      </c>
      <c r="O724" s="8" t="s">
        <v>2813</v>
      </c>
    </row>
    <row r="725" spans="1:15" ht="13.8" x14ac:dyDescent="0.25">
      <c r="A725" s="5">
        <v>724</v>
      </c>
      <c r="B725" s="10" t="s">
        <v>1363</v>
      </c>
      <c r="C725" s="6" t="s">
        <v>2529</v>
      </c>
      <c r="D725" s="88" t="n">
        <f t="shared" si="33"/>
        <v>1.0</v>
      </c>
      <c r="E725" s="88" t="n">
        <f t="shared" si="34"/>
        <v>1.0</v>
      </c>
      <c r="F725" s="88" t="n">
        <f t="shared" si="35"/>
        <v>0.0</v>
      </c>
      <c r="G725" s="8" t="s">
        <v>1441</v>
      </c>
      <c r="H725" s="83" t="s">
        <v>2686</v>
      </c>
      <c r="I725" s="14">
        <v>4</v>
      </c>
      <c r="J725" s="8" t="s">
        <v>2803</v>
      </c>
      <c r="K725" s="8" t="s">
        <v>2686</v>
      </c>
      <c r="L725" s="8" t="s">
        <v>2811</v>
      </c>
      <c r="M725" s="8" t="s">
        <v>69</v>
      </c>
      <c r="N725" s="8" t="s">
        <v>2812</v>
      </c>
      <c r="O725" s="8" t="s">
        <v>2813</v>
      </c>
    </row>
    <row r="726" spans="1:15" ht="13.8" x14ac:dyDescent="0.25">
      <c r="A726" s="5">
        <v>725</v>
      </c>
      <c r="B726" s="10" t="s">
        <v>1364</v>
      </c>
      <c r="C726" s="6" t="s">
        <v>2530</v>
      </c>
      <c r="D726" s="88" t="n">
        <f t="shared" si="33"/>
        <v>1.0</v>
      </c>
      <c r="E726" s="88" t="n">
        <f t="shared" si="34"/>
        <v>1.0</v>
      </c>
      <c r="F726" s="88" t="n">
        <f t="shared" si="35"/>
        <v>0.0</v>
      </c>
      <c r="G726" s="8" t="s">
        <v>1441</v>
      </c>
      <c r="H726" s="83" t="s">
        <v>2686</v>
      </c>
      <c r="I726" s="14">
        <v>4</v>
      </c>
      <c r="J726" s="8" t="s">
        <v>2803</v>
      </c>
      <c r="K726" s="8" t="s">
        <v>2686</v>
      </c>
      <c r="L726" s="8" t="s">
        <v>2811</v>
      </c>
      <c r="M726" s="8" t="s">
        <v>69</v>
      </c>
      <c r="N726" s="8" t="s">
        <v>2812</v>
      </c>
      <c r="O726" s="8" t="s">
        <v>2813</v>
      </c>
    </row>
    <row r="727" spans="1:15" ht="13.8" x14ac:dyDescent="0.25">
      <c r="A727" s="5">
        <v>726</v>
      </c>
      <c r="B727" s="10" t="s">
        <v>1945</v>
      </c>
      <c r="C727" s="6" t="s">
        <v>2094</v>
      </c>
      <c r="D727" s="88" t="n">
        <f t="shared" si="33"/>
        <v>1.0</v>
      </c>
      <c r="E727" s="88" t="n">
        <f t="shared" si="34"/>
        <v>1.0</v>
      </c>
      <c r="F727" s="88" t="n">
        <f t="shared" si="35"/>
        <v>0.0</v>
      </c>
      <c r="G727" s="8" t="s">
        <v>1441</v>
      </c>
      <c r="H727" s="83" t="s">
        <v>2686</v>
      </c>
      <c r="I727" s="14">
        <v>4</v>
      </c>
      <c r="J727" s="8">
        <v>7</v>
      </c>
      <c r="K727" s="8" t="s">
        <v>2686</v>
      </c>
      <c r="L727" s="8" t="s">
        <v>2811</v>
      </c>
      <c r="M727" s="8" t="s">
        <v>69</v>
      </c>
      <c r="N727" s="8" t="s">
        <v>2812</v>
      </c>
      <c r="O727" s="8" t="s">
        <v>2813</v>
      </c>
    </row>
    <row r="728" spans="1:15" ht="13.8" x14ac:dyDescent="0.25">
      <c r="A728" s="5">
        <v>727</v>
      </c>
      <c r="B728" s="10" t="s">
        <v>1946</v>
      </c>
      <c r="C728" s="6" t="s">
        <v>2095</v>
      </c>
      <c r="D728" s="88" t="n">
        <f t="shared" si="33"/>
        <v>1.0</v>
      </c>
      <c r="E728" s="88" t="n">
        <f t="shared" si="34"/>
        <v>1.0</v>
      </c>
      <c r="F728" s="88" t="n">
        <f t="shared" si="35"/>
        <v>0.0</v>
      </c>
      <c r="G728" s="8" t="s">
        <v>1441</v>
      </c>
      <c r="H728" s="83" t="s">
        <v>2686</v>
      </c>
      <c r="I728" s="14">
        <v>4</v>
      </c>
      <c r="J728" s="8">
        <v>7</v>
      </c>
      <c r="K728" s="8" t="s">
        <v>2686</v>
      </c>
      <c r="L728" s="8" t="s">
        <v>2811</v>
      </c>
      <c r="M728" s="8" t="s">
        <v>69</v>
      </c>
      <c r="N728" s="8" t="s">
        <v>2812</v>
      </c>
      <c r="O728" s="8" t="s">
        <v>2813</v>
      </c>
    </row>
    <row r="729" spans="1:15" ht="13.8" x14ac:dyDescent="0.25">
      <c r="A729" s="5">
        <v>728</v>
      </c>
      <c r="B729" s="10" t="s">
        <v>1947</v>
      </c>
      <c r="C729" s="6" t="s">
        <v>2096</v>
      </c>
      <c r="D729" s="88" t="n">
        <f t="shared" si="33"/>
        <v>1.0</v>
      </c>
      <c r="E729" s="88" t="n">
        <f t="shared" si="34"/>
        <v>1.0</v>
      </c>
      <c r="F729" s="88" t="n">
        <f t="shared" si="35"/>
        <v>0.0</v>
      </c>
      <c r="G729" s="8" t="s">
        <v>1441</v>
      </c>
      <c r="H729" s="83" t="s">
        <v>2686</v>
      </c>
      <c r="I729" s="14">
        <v>4</v>
      </c>
      <c r="J729" s="8">
        <v>7</v>
      </c>
      <c r="K729" s="8" t="s">
        <v>2686</v>
      </c>
      <c r="L729" s="8" t="s">
        <v>2811</v>
      </c>
      <c r="M729" s="8" t="s">
        <v>69</v>
      </c>
      <c r="N729" s="8" t="s">
        <v>2812</v>
      </c>
      <c r="O729" s="8" t="s">
        <v>2813</v>
      </c>
    </row>
    <row r="730" spans="1:15" ht="13.8" x14ac:dyDescent="0.25">
      <c r="A730" s="5">
        <v>729</v>
      </c>
      <c r="B730" s="10" t="s">
        <v>1948</v>
      </c>
      <c r="C730" s="6" t="s">
        <v>2531</v>
      </c>
      <c r="D730" s="88" t="n">
        <f t="shared" si="33"/>
        <v>1.0</v>
      </c>
      <c r="E730" s="88" t="n">
        <f t="shared" si="34"/>
        <v>1.0</v>
      </c>
      <c r="F730" s="88" t="n">
        <f t="shared" si="35"/>
        <v>0.0</v>
      </c>
      <c r="G730" s="8" t="s">
        <v>1441</v>
      </c>
      <c r="H730" s="83" t="s">
        <v>2686</v>
      </c>
      <c r="I730" s="14">
        <v>4</v>
      </c>
      <c r="J730" s="8">
        <v>7</v>
      </c>
      <c r="K730" s="8" t="s">
        <v>2686</v>
      </c>
      <c r="L730" s="8" t="s">
        <v>2811</v>
      </c>
      <c r="M730" s="8" t="s">
        <v>69</v>
      </c>
      <c r="N730" s="8" t="s">
        <v>2812</v>
      </c>
      <c r="O730" s="8" t="s">
        <v>2813</v>
      </c>
    </row>
    <row r="731" spans="1:15" ht="13.8" x14ac:dyDescent="0.25">
      <c r="A731" s="5">
        <v>730</v>
      </c>
      <c r="B731" s="10" t="s">
        <v>1949</v>
      </c>
      <c r="C731" s="6" t="s">
        <v>2532</v>
      </c>
      <c r="D731" s="88" t="n">
        <f t="shared" si="33"/>
        <v>1.0</v>
      </c>
      <c r="E731" s="88" t="n">
        <f t="shared" si="34"/>
        <v>1.0</v>
      </c>
      <c r="F731" s="88" t="n">
        <f t="shared" si="35"/>
        <v>0.0</v>
      </c>
      <c r="G731" s="8" t="s">
        <v>650</v>
      </c>
      <c r="H731" s="83" t="s">
        <v>2686</v>
      </c>
      <c r="I731" s="14">
        <v>4</v>
      </c>
      <c r="J731" s="8">
        <v>7</v>
      </c>
      <c r="K731" s="8" t="s">
        <v>2686</v>
      </c>
      <c r="L731" s="8" t="s">
        <v>2811</v>
      </c>
      <c r="M731" s="8" t="s">
        <v>69</v>
      </c>
      <c r="N731" s="8" t="s">
        <v>2812</v>
      </c>
      <c r="O731" s="8" t="s">
        <v>2813</v>
      </c>
    </row>
    <row r="732" spans="1:15" ht="13.8" x14ac:dyDescent="0.25">
      <c r="A732" s="5">
        <v>731</v>
      </c>
      <c r="B732" s="10" t="s">
        <v>1365</v>
      </c>
      <c r="C732" s="6" t="s">
        <v>2533</v>
      </c>
      <c r="D732" s="88" t="n">
        <f t="shared" si="33"/>
        <v>1.0</v>
      </c>
      <c r="E732" s="88" t="n">
        <f t="shared" si="34"/>
        <v>1.0</v>
      </c>
      <c r="F732" s="88" t="n">
        <f t="shared" si="35"/>
        <v>0.0</v>
      </c>
      <c r="G732" s="8" t="s">
        <v>650</v>
      </c>
      <c r="H732" s="83" t="s">
        <v>2686</v>
      </c>
      <c r="I732" s="14">
        <v>4</v>
      </c>
      <c r="J732" s="8" t="s">
        <v>2803</v>
      </c>
      <c r="K732" s="8" t="s">
        <v>2686</v>
      </c>
      <c r="L732" s="8" t="s">
        <v>2811</v>
      </c>
      <c r="M732" s="8" t="s">
        <v>69</v>
      </c>
      <c r="N732" s="8" t="s">
        <v>2812</v>
      </c>
      <c r="O732" s="8" t="s">
        <v>2813</v>
      </c>
    </row>
    <row r="733" spans="1:15" ht="13.8" x14ac:dyDescent="0.25">
      <c r="A733" s="5">
        <v>732</v>
      </c>
      <c r="B733" s="10" t="s">
        <v>1366</v>
      </c>
      <c r="C733" s="6" t="s">
        <v>2534</v>
      </c>
      <c r="D733" s="88" t="n">
        <f t="shared" si="33"/>
        <v>1.0</v>
      </c>
      <c r="E733" s="88" t="n">
        <f t="shared" si="34"/>
        <v>1.0</v>
      </c>
      <c r="F733" s="88" t="n">
        <f t="shared" si="35"/>
        <v>0.0</v>
      </c>
      <c r="G733" s="8" t="s">
        <v>650</v>
      </c>
      <c r="H733" s="83" t="s">
        <v>2686</v>
      </c>
      <c r="I733" s="14">
        <v>4</v>
      </c>
      <c r="J733" s="8" t="s">
        <v>2803</v>
      </c>
      <c r="K733" s="8" t="s">
        <v>2686</v>
      </c>
      <c r="L733" s="8" t="s">
        <v>2811</v>
      </c>
      <c r="M733" s="8" t="s">
        <v>69</v>
      </c>
      <c r="N733" s="8" t="s">
        <v>2812</v>
      </c>
      <c r="O733" s="8" t="s">
        <v>2813</v>
      </c>
    </row>
    <row r="734" spans="1:15" ht="13.8" x14ac:dyDescent="0.25">
      <c r="A734" s="5">
        <v>733</v>
      </c>
      <c r="B734" s="10" t="s">
        <v>1950</v>
      </c>
      <c r="C734" s="6" t="s">
        <v>2097</v>
      </c>
      <c r="D734" s="88" t="n">
        <f t="shared" si="33"/>
        <v>1.0</v>
      </c>
      <c r="E734" s="88" t="n">
        <f t="shared" si="34"/>
        <v>1.0</v>
      </c>
      <c r="F734" s="88" t="n">
        <f t="shared" si="35"/>
        <v>0.0</v>
      </c>
      <c r="G734" s="8" t="s">
        <v>650</v>
      </c>
      <c r="H734" s="83" t="s">
        <v>2686</v>
      </c>
      <c r="I734" s="14">
        <v>4</v>
      </c>
      <c r="J734" s="8">
        <v>7</v>
      </c>
      <c r="K734" s="8" t="s">
        <v>2686</v>
      </c>
      <c r="L734" s="8" t="s">
        <v>2811</v>
      </c>
      <c r="M734" s="8" t="s">
        <v>69</v>
      </c>
      <c r="N734" s="8" t="s">
        <v>2812</v>
      </c>
      <c r="O734" s="8" t="s">
        <v>2813</v>
      </c>
    </row>
    <row r="735" spans="1:15" ht="13.8" x14ac:dyDescent="0.25">
      <c r="A735" s="5">
        <v>734</v>
      </c>
      <c r="B735" s="10" t="s">
        <v>1951</v>
      </c>
      <c r="C735" s="6" t="s">
        <v>2098</v>
      </c>
      <c r="D735" s="88" t="n">
        <f t="shared" si="33"/>
        <v>1.0</v>
      </c>
      <c r="E735" s="88" t="n">
        <f t="shared" si="34"/>
        <v>1.0</v>
      </c>
      <c r="F735" s="88" t="n">
        <f t="shared" si="35"/>
        <v>0.0</v>
      </c>
      <c r="G735" s="8" t="s">
        <v>650</v>
      </c>
      <c r="H735" s="83" t="s">
        <v>2686</v>
      </c>
      <c r="I735" s="14">
        <v>4</v>
      </c>
      <c r="J735" s="8">
        <v>7</v>
      </c>
      <c r="K735" s="8" t="s">
        <v>2686</v>
      </c>
      <c r="L735" s="8" t="s">
        <v>2811</v>
      </c>
      <c r="M735" s="8" t="s">
        <v>69</v>
      </c>
      <c r="N735" s="8" t="s">
        <v>2812</v>
      </c>
      <c r="O735" s="8" t="s">
        <v>2813</v>
      </c>
    </row>
    <row r="736" spans="1:15" ht="13.8" x14ac:dyDescent="0.25">
      <c r="A736" s="5">
        <v>735</v>
      </c>
      <c r="B736" s="10" t="s">
        <v>1952</v>
      </c>
      <c r="C736" s="6" t="s">
        <v>2099</v>
      </c>
      <c r="D736" s="88" t="n">
        <f t="shared" si="33"/>
        <v>1.0</v>
      </c>
      <c r="E736" s="88" t="n">
        <f t="shared" si="34"/>
        <v>1.0</v>
      </c>
      <c r="F736" s="88" t="n">
        <f t="shared" si="35"/>
        <v>0.0</v>
      </c>
      <c r="G736" s="8" t="s">
        <v>650</v>
      </c>
      <c r="H736" s="83" t="s">
        <v>2686</v>
      </c>
      <c r="I736" s="14">
        <v>4</v>
      </c>
      <c r="J736" s="8">
        <v>7</v>
      </c>
      <c r="K736" s="8" t="s">
        <v>2686</v>
      </c>
      <c r="L736" s="8" t="s">
        <v>2811</v>
      </c>
      <c r="M736" s="8" t="s">
        <v>69</v>
      </c>
      <c r="N736" s="8" t="s">
        <v>2812</v>
      </c>
      <c r="O736" s="8" t="s">
        <v>2813</v>
      </c>
    </row>
    <row r="737" spans="1:15" ht="13.8" x14ac:dyDescent="0.25">
      <c r="A737" s="5">
        <v>736</v>
      </c>
      <c r="B737" s="10" t="s">
        <v>1367</v>
      </c>
      <c r="C737" s="6" t="s">
        <v>2535</v>
      </c>
      <c r="D737" s="88" t="n">
        <f t="shared" si="33"/>
        <v>1.0</v>
      </c>
      <c r="E737" s="88" t="n">
        <f t="shared" si="34"/>
        <v>1.0</v>
      </c>
      <c r="F737" s="88" t="n">
        <f t="shared" si="35"/>
        <v>0.0</v>
      </c>
      <c r="G737" s="8" t="s">
        <v>650</v>
      </c>
      <c r="H737" s="83" t="s">
        <v>2686</v>
      </c>
      <c r="I737" s="14">
        <v>4</v>
      </c>
      <c r="J737" s="8" t="s">
        <v>2803</v>
      </c>
      <c r="K737" s="8" t="s">
        <v>2686</v>
      </c>
      <c r="L737" s="8" t="s">
        <v>2811</v>
      </c>
      <c r="M737" s="8" t="s">
        <v>69</v>
      </c>
      <c r="N737" s="8" t="s">
        <v>2812</v>
      </c>
      <c r="O737" s="8" t="s">
        <v>2813</v>
      </c>
    </row>
    <row r="738" spans="1:15" ht="13.8" x14ac:dyDescent="0.25">
      <c r="A738" s="5">
        <v>737</v>
      </c>
      <c r="B738" s="10" t="s">
        <v>1953</v>
      </c>
      <c r="C738" s="6" t="s">
        <v>2536</v>
      </c>
      <c r="D738" s="88" t="n">
        <f t="shared" si="33"/>
        <v>1.0</v>
      </c>
      <c r="E738" s="88" t="n">
        <f t="shared" si="34"/>
        <v>1.0</v>
      </c>
      <c r="F738" s="88" t="n">
        <f t="shared" si="35"/>
        <v>0.0</v>
      </c>
      <c r="G738" s="8" t="s">
        <v>650</v>
      </c>
      <c r="H738" s="83" t="s">
        <v>2686</v>
      </c>
      <c r="I738" s="14">
        <v>4</v>
      </c>
      <c r="J738" s="8">
        <v>7</v>
      </c>
      <c r="K738" s="8" t="s">
        <v>2686</v>
      </c>
      <c r="L738" s="8" t="s">
        <v>2811</v>
      </c>
      <c r="M738" s="8" t="s">
        <v>69</v>
      </c>
      <c r="N738" s="8" t="s">
        <v>2812</v>
      </c>
      <c r="O738" s="8" t="s">
        <v>2813</v>
      </c>
    </row>
    <row r="739" spans="1:15" ht="13.8" x14ac:dyDescent="0.25">
      <c r="A739" s="5">
        <v>738</v>
      </c>
      <c r="B739" s="10" t="s">
        <v>1954</v>
      </c>
      <c r="C739" s="6" t="s">
        <v>2100</v>
      </c>
      <c r="D739" s="88" t="n">
        <f t="shared" si="33"/>
        <v>1.0</v>
      </c>
      <c r="E739" s="88" t="n">
        <f t="shared" si="34"/>
        <v>1.0</v>
      </c>
      <c r="F739" s="88" t="n">
        <f t="shared" si="35"/>
        <v>0.0</v>
      </c>
      <c r="G739" s="8" t="s">
        <v>650</v>
      </c>
      <c r="H739" s="83" t="s">
        <v>2686</v>
      </c>
      <c r="I739" s="14">
        <v>4</v>
      </c>
      <c r="J739" s="8">
        <v>7</v>
      </c>
      <c r="K739" s="8" t="s">
        <v>2686</v>
      </c>
      <c r="L739" s="8" t="s">
        <v>2811</v>
      </c>
      <c r="M739" s="8" t="s">
        <v>69</v>
      </c>
      <c r="N739" s="8" t="s">
        <v>2812</v>
      </c>
      <c r="O739" s="8" t="s">
        <v>2813</v>
      </c>
    </row>
    <row r="740" spans="1:15" ht="13.8" x14ac:dyDescent="0.25">
      <c r="A740" s="5">
        <v>739</v>
      </c>
      <c r="B740" s="10" t="s">
        <v>1368</v>
      </c>
      <c r="C740" s="6" t="s">
        <v>1369</v>
      </c>
      <c r="D740" s="88" t="n">
        <f t="shared" si="33"/>
        <v>1.0</v>
      </c>
      <c r="E740" s="88" t="n">
        <f t="shared" si="34"/>
        <v>1.0</v>
      </c>
      <c r="F740" s="88" t="n">
        <f t="shared" si="35"/>
        <v>0.0</v>
      </c>
      <c r="G740" s="8" t="s">
        <v>650</v>
      </c>
      <c r="H740" s="83" t="s">
        <v>2686</v>
      </c>
      <c r="I740" s="14">
        <v>4</v>
      </c>
      <c r="J740" s="8" t="s">
        <v>2803</v>
      </c>
      <c r="K740" s="8" t="s">
        <v>2686</v>
      </c>
      <c r="L740" s="8" t="s">
        <v>2811</v>
      </c>
      <c r="M740" s="8" t="s">
        <v>69</v>
      </c>
      <c r="N740" s="8" t="s">
        <v>2812</v>
      </c>
      <c r="O740" s="8" t="s">
        <v>2813</v>
      </c>
    </row>
    <row r="741" spans="1:15" ht="13.8" x14ac:dyDescent="0.25">
      <c r="A741" s="5">
        <v>740</v>
      </c>
      <c r="B741" s="10" t="s">
        <v>1370</v>
      </c>
      <c r="C741" s="6" t="s">
        <v>2537</v>
      </c>
      <c r="D741" s="88" t="n">
        <f t="shared" si="33"/>
        <v>1.0</v>
      </c>
      <c r="E741" s="88" t="n">
        <f t="shared" si="34"/>
        <v>1.0</v>
      </c>
      <c r="F741" s="88" t="n">
        <f t="shared" si="35"/>
        <v>0.0</v>
      </c>
      <c r="G741" s="8" t="s">
        <v>650</v>
      </c>
      <c r="H741" s="83" t="s">
        <v>2686</v>
      </c>
      <c r="I741" s="14">
        <v>4</v>
      </c>
      <c r="J741" s="8" t="s">
        <v>2803</v>
      </c>
      <c r="K741" s="8" t="s">
        <v>2686</v>
      </c>
      <c r="L741" s="8" t="s">
        <v>2811</v>
      </c>
      <c r="M741" s="8" t="s">
        <v>69</v>
      </c>
      <c r="N741" s="8" t="s">
        <v>2812</v>
      </c>
      <c r="O741" s="8" t="s">
        <v>2813</v>
      </c>
    </row>
    <row r="742" spans="1:15" ht="13.8" x14ac:dyDescent="0.25">
      <c r="A742" s="5">
        <v>741</v>
      </c>
      <c r="B742" s="10" t="s">
        <v>1371</v>
      </c>
      <c r="C742" s="6" t="s">
        <v>2538</v>
      </c>
      <c r="D742" s="88" t="n">
        <f t="shared" si="33"/>
        <v>1.0</v>
      </c>
      <c r="E742" s="88" t="n">
        <f t="shared" si="34"/>
        <v>1.0</v>
      </c>
      <c r="F742" s="88" t="n">
        <f t="shared" si="35"/>
        <v>0.0</v>
      </c>
      <c r="G742" s="8" t="s">
        <v>650</v>
      </c>
      <c r="H742" s="83" t="s">
        <v>2686</v>
      </c>
      <c r="I742" s="14">
        <v>4</v>
      </c>
      <c r="J742" s="8" t="s">
        <v>2803</v>
      </c>
      <c r="K742" s="8" t="s">
        <v>2686</v>
      </c>
      <c r="L742" s="8" t="s">
        <v>2811</v>
      </c>
      <c r="M742" s="8" t="s">
        <v>69</v>
      </c>
      <c r="N742" s="8" t="s">
        <v>2812</v>
      </c>
      <c r="O742" s="8" t="s">
        <v>2813</v>
      </c>
    </row>
    <row r="743" spans="1:15" ht="13.8" x14ac:dyDescent="0.25">
      <c r="A743" s="5">
        <v>742</v>
      </c>
      <c r="B743" s="10" t="s">
        <v>1372</v>
      </c>
      <c r="C743" s="6" t="s">
        <v>2539</v>
      </c>
      <c r="D743" s="88" t="n">
        <f t="shared" si="33"/>
        <v>1.0</v>
      </c>
      <c r="E743" s="88" t="n">
        <f t="shared" si="34"/>
        <v>1.0</v>
      </c>
      <c r="F743" s="88" t="n">
        <f t="shared" si="35"/>
        <v>0.0</v>
      </c>
      <c r="G743" s="8" t="s">
        <v>650</v>
      </c>
      <c r="H743" s="83" t="s">
        <v>2686</v>
      </c>
      <c r="I743" s="14">
        <v>4</v>
      </c>
      <c r="J743" s="8" t="s">
        <v>2803</v>
      </c>
      <c r="K743" s="8" t="s">
        <v>2686</v>
      </c>
      <c r="L743" s="8" t="s">
        <v>2811</v>
      </c>
      <c r="M743" s="8" t="s">
        <v>69</v>
      </c>
      <c r="N743" s="8" t="s">
        <v>2812</v>
      </c>
      <c r="O743" s="8" t="s">
        <v>2813</v>
      </c>
    </row>
    <row r="744" spans="1:15" ht="13.8" x14ac:dyDescent="0.25">
      <c r="A744" s="5">
        <v>743</v>
      </c>
      <c r="B744" s="10" t="s">
        <v>1373</v>
      </c>
      <c r="C744" s="6" t="s">
        <v>1374</v>
      </c>
      <c r="D744" s="88" t="n">
        <f t="shared" si="33"/>
        <v>1.0</v>
      </c>
      <c r="E744" s="88" t="n">
        <f t="shared" si="34"/>
        <v>1.0</v>
      </c>
      <c r="F744" s="88" t="n">
        <f t="shared" si="35"/>
        <v>0.0</v>
      </c>
      <c r="G744" s="8" t="s">
        <v>650</v>
      </c>
      <c r="H744" s="83" t="s">
        <v>2686</v>
      </c>
      <c r="I744" s="14">
        <v>4</v>
      </c>
      <c r="J744" s="8" t="s">
        <v>2803</v>
      </c>
      <c r="K744" s="8" t="s">
        <v>2686</v>
      </c>
      <c r="L744" s="8" t="s">
        <v>2811</v>
      </c>
      <c r="M744" s="8" t="s">
        <v>69</v>
      </c>
      <c r="N744" s="8" t="s">
        <v>2812</v>
      </c>
      <c r="O744" s="8" t="s">
        <v>2813</v>
      </c>
    </row>
    <row r="745" spans="1:15" ht="13.8" x14ac:dyDescent="0.25">
      <c r="A745" s="5">
        <v>744</v>
      </c>
      <c r="B745" s="10" t="s">
        <v>1375</v>
      </c>
      <c r="C745" s="6" t="s">
        <v>2540</v>
      </c>
      <c r="D745" s="88" t="n">
        <f t="shared" si="33"/>
        <v>1.0</v>
      </c>
      <c r="E745" s="88" t="n">
        <f t="shared" si="34"/>
        <v>1.0</v>
      </c>
      <c r="F745" s="88" t="n">
        <f t="shared" si="35"/>
        <v>0.0</v>
      </c>
      <c r="G745" s="8" t="s">
        <v>650</v>
      </c>
      <c r="H745" s="83" t="s">
        <v>2686</v>
      </c>
      <c r="I745" s="14">
        <v>4</v>
      </c>
      <c r="J745" s="8" t="s">
        <v>2803</v>
      </c>
      <c r="K745" s="8" t="s">
        <v>2686</v>
      </c>
      <c r="L745" s="8" t="s">
        <v>2811</v>
      </c>
      <c r="M745" s="8" t="s">
        <v>69</v>
      </c>
      <c r="N745" s="8" t="s">
        <v>2812</v>
      </c>
      <c r="O745" s="8" t="s">
        <v>2813</v>
      </c>
    </row>
    <row r="746" spans="1:15" ht="13.8" x14ac:dyDescent="0.25">
      <c r="A746" s="5">
        <v>745</v>
      </c>
      <c r="B746" s="10" t="s">
        <v>1376</v>
      </c>
      <c r="C746" s="6" t="s">
        <v>2541</v>
      </c>
      <c r="D746" s="88" t="n">
        <f t="shared" si="33"/>
        <v>1.0</v>
      </c>
      <c r="E746" s="88" t="n">
        <f t="shared" si="34"/>
        <v>1.0</v>
      </c>
      <c r="F746" s="88" t="n">
        <f t="shared" si="35"/>
        <v>0.0</v>
      </c>
      <c r="G746" s="8" t="s">
        <v>650</v>
      </c>
      <c r="H746" s="83" t="s">
        <v>2686</v>
      </c>
      <c r="I746" s="14">
        <v>4</v>
      </c>
      <c r="J746" s="8" t="s">
        <v>2803</v>
      </c>
      <c r="K746" s="8" t="s">
        <v>2686</v>
      </c>
      <c r="L746" s="8" t="s">
        <v>2811</v>
      </c>
      <c r="M746" s="8" t="s">
        <v>69</v>
      </c>
      <c r="N746" s="8" t="s">
        <v>2812</v>
      </c>
      <c r="O746" s="8" t="s">
        <v>2813</v>
      </c>
    </row>
    <row r="747" spans="1:15" ht="13.8" x14ac:dyDescent="0.25">
      <c r="A747" s="5">
        <v>746</v>
      </c>
      <c r="B747" s="10" t="s">
        <v>1377</v>
      </c>
      <c r="C747" s="6" t="s">
        <v>1378</v>
      </c>
      <c r="D747" s="88" t="n">
        <f t="shared" si="33"/>
        <v>1.0</v>
      </c>
      <c r="E747" s="88" t="n">
        <f t="shared" si="34"/>
        <v>1.0</v>
      </c>
      <c r="F747" s="88" t="n">
        <f t="shared" si="35"/>
        <v>0.0</v>
      </c>
      <c r="G747" s="8" t="s">
        <v>650</v>
      </c>
      <c r="H747" s="83" t="s">
        <v>2686</v>
      </c>
      <c r="I747" s="14">
        <v>4</v>
      </c>
      <c r="J747" s="8" t="s">
        <v>2803</v>
      </c>
      <c r="K747" s="8" t="s">
        <v>2686</v>
      </c>
      <c r="L747" s="8" t="s">
        <v>2811</v>
      </c>
      <c r="M747" s="8" t="s">
        <v>69</v>
      </c>
      <c r="N747" s="8" t="s">
        <v>2812</v>
      </c>
      <c r="O747" s="8" t="s">
        <v>2813</v>
      </c>
    </row>
    <row r="748" spans="1:15" ht="13.8" x14ac:dyDescent="0.25">
      <c r="A748" s="5">
        <v>747</v>
      </c>
      <c r="B748" s="10" t="s">
        <v>1379</v>
      </c>
      <c r="C748" s="6" t="s">
        <v>1380</v>
      </c>
      <c r="D748" s="88" t="n">
        <f t="shared" si="33"/>
        <v>1.0</v>
      </c>
      <c r="E748" s="88" t="n">
        <f t="shared" si="34"/>
        <v>1.0</v>
      </c>
      <c r="F748" s="88" t="n">
        <f t="shared" si="35"/>
        <v>0.0</v>
      </c>
      <c r="G748" s="8" t="s">
        <v>650</v>
      </c>
      <c r="H748" s="83" t="s">
        <v>2686</v>
      </c>
      <c r="I748" s="14">
        <v>4</v>
      </c>
      <c r="J748" s="8" t="s">
        <v>2803</v>
      </c>
      <c r="K748" s="8" t="s">
        <v>2686</v>
      </c>
      <c r="L748" s="8" t="s">
        <v>2811</v>
      </c>
      <c r="M748" s="8" t="s">
        <v>69</v>
      </c>
      <c r="N748" s="8" t="s">
        <v>2812</v>
      </c>
      <c r="O748" s="8" t="s">
        <v>2813</v>
      </c>
    </row>
    <row r="749" spans="1:15" ht="13.8" x14ac:dyDescent="0.25">
      <c r="A749" s="5">
        <v>748</v>
      </c>
      <c r="B749" s="10" t="s">
        <v>1381</v>
      </c>
      <c r="C749" s="6" t="s">
        <v>2542</v>
      </c>
      <c r="D749" s="88" t="n">
        <f t="shared" si="33"/>
        <v>1.0</v>
      </c>
      <c r="E749" s="88" t="n">
        <f t="shared" si="34"/>
        <v>1.0</v>
      </c>
      <c r="F749" s="88" t="n">
        <f t="shared" si="35"/>
        <v>0.0</v>
      </c>
      <c r="G749" s="8" t="s">
        <v>650</v>
      </c>
      <c r="H749" s="83" t="s">
        <v>2686</v>
      </c>
      <c r="I749" s="14">
        <v>4</v>
      </c>
      <c r="J749" s="8" t="s">
        <v>2803</v>
      </c>
      <c r="K749" s="8" t="s">
        <v>2686</v>
      </c>
      <c r="L749" s="8" t="s">
        <v>2811</v>
      </c>
      <c r="M749" s="8" t="s">
        <v>69</v>
      </c>
      <c r="N749" s="8" t="s">
        <v>2812</v>
      </c>
      <c r="O749" s="8" t="s">
        <v>2813</v>
      </c>
    </row>
    <row r="750" spans="1:15" ht="13.8" x14ac:dyDescent="0.25">
      <c r="A750" s="5">
        <v>749</v>
      </c>
      <c r="B750" s="10" t="s">
        <v>1382</v>
      </c>
      <c r="C750" s="82" t="s">
        <v>2543</v>
      </c>
      <c r="D750" s="88" t="n">
        <f t="shared" si="33"/>
        <v>1.0</v>
      </c>
      <c r="E750" s="88" t="n">
        <f t="shared" si="34"/>
        <v>1.0</v>
      </c>
      <c r="F750" s="88" t="n">
        <f t="shared" si="35"/>
        <v>0.0</v>
      </c>
      <c r="G750" s="8" t="s">
        <v>650</v>
      </c>
      <c r="H750" s="83" t="s">
        <v>2687</v>
      </c>
      <c r="I750" s="14">
        <v>10</v>
      </c>
      <c r="J750" s="8" t="s">
        <v>2814</v>
      </c>
      <c r="K750" s="8" t="s">
        <v>2687</v>
      </c>
      <c r="L750" s="8" t="s">
        <v>2815</v>
      </c>
      <c r="M750" s="8" t="s">
        <v>2816</v>
      </c>
      <c r="N750" s="8" t="s">
        <v>2817</v>
      </c>
      <c r="O750" s="8" t="s">
        <v>2818</v>
      </c>
    </row>
    <row r="751" spans="1:15" ht="13.8" x14ac:dyDescent="0.25">
      <c r="A751" s="5">
        <v>750</v>
      </c>
      <c r="B751" s="10" t="s">
        <v>1384</v>
      </c>
      <c r="C751" s="6" t="s">
        <v>2544</v>
      </c>
      <c r="D751" s="88" t="n">
        <f t="shared" si="33"/>
        <v>1.0</v>
      </c>
      <c r="E751" s="88" t="n">
        <f t="shared" si="34"/>
        <v>1.0</v>
      </c>
      <c r="F751" s="88" t="n">
        <f t="shared" si="35"/>
        <v>0.0</v>
      </c>
      <c r="G751" s="8" t="s">
        <v>650</v>
      </c>
      <c r="H751" s="83" t="s">
        <v>2687</v>
      </c>
      <c r="I751" s="14">
        <v>10</v>
      </c>
      <c r="J751" s="8" t="s">
        <v>2814</v>
      </c>
      <c r="K751" s="8" t="s">
        <v>2687</v>
      </c>
      <c r="L751" s="8" t="s">
        <v>2815</v>
      </c>
      <c r="M751" s="8" t="s">
        <v>2816</v>
      </c>
      <c r="N751" s="8" t="s">
        <v>2817</v>
      </c>
      <c r="O751" s="8" t="s">
        <v>2818</v>
      </c>
    </row>
    <row r="752" spans="1:15" ht="13.8" x14ac:dyDescent="0.25">
      <c r="A752" s="5">
        <v>751</v>
      </c>
      <c r="B752" s="10" t="s">
        <v>1385</v>
      </c>
      <c r="C752" s="6" t="s">
        <v>1386</v>
      </c>
      <c r="D752" s="88" t="n">
        <f t="shared" si="33"/>
        <v>1.0</v>
      </c>
      <c r="E752" s="88" t="n">
        <f t="shared" si="34"/>
        <v>1.0</v>
      </c>
      <c r="F752" s="88" t="n">
        <f t="shared" si="35"/>
        <v>0.0</v>
      </c>
      <c r="G752" s="8" t="s">
        <v>650</v>
      </c>
      <c r="H752" s="83" t="s">
        <v>2687</v>
      </c>
      <c r="I752" s="14">
        <v>14</v>
      </c>
      <c r="J752" s="8" t="s">
        <v>2814</v>
      </c>
      <c r="K752" s="8" t="s">
        <v>2687</v>
      </c>
      <c r="L752" s="8" t="s">
        <v>2815</v>
      </c>
      <c r="M752" s="8" t="s">
        <v>2816</v>
      </c>
      <c r="N752" s="8" t="s">
        <v>2817</v>
      </c>
      <c r="O752" s="8" t="s">
        <v>2818</v>
      </c>
    </row>
    <row r="753" spans="1:15" ht="13.8" x14ac:dyDescent="0.25">
      <c r="A753" s="5">
        <v>752</v>
      </c>
      <c r="B753" s="10" t="s">
        <v>1387</v>
      </c>
      <c r="C753" s="6" t="s">
        <v>1388</v>
      </c>
      <c r="D753" s="88" t="n">
        <f t="shared" si="33"/>
        <v>1.0</v>
      </c>
      <c r="E753" s="88" t="n">
        <f t="shared" si="34"/>
        <v>1.0</v>
      </c>
      <c r="F753" s="88" t="n">
        <f t="shared" si="35"/>
        <v>0.0</v>
      </c>
      <c r="G753" s="8" t="s">
        <v>650</v>
      </c>
      <c r="H753" s="83" t="s">
        <v>2687</v>
      </c>
      <c r="I753" s="14">
        <v>10</v>
      </c>
      <c r="J753" s="8" t="s">
        <v>2814</v>
      </c>
      <c r="K753" s="8" t="s">
        <v>2687</v>
      </c>
      <c r="L753" s="8" t="s">
        <v>2815</v>
      </c>
      <c r="M753" s="8" t="s">
        <v>2816</v>
      </c>
      <c r="N753" s="8" t="s">
        <v>2817</v>
      </c>
      <c r="O753" s="8" t="s">
        <v>2818</v>
      </c>
    </row>
    <row r="754" spans="1:15" ht="13.8" x14ac:dyDescent="0.25">
      <c r="A754" s="5">
        <v>753</v>
      </c>
      <c r="B754" s="10" t="s">
        <v>1389</v>
      </c>
      <c r="C754" s="6" t="s">
        <v>1390</v>
      </c>
      <c r="D754" s="88" t="n">
        <f t="shared" si="33"/>
        <v>1.0</v>
      </c>
      <c r="E754" s="88" t="n">
        <f t="shared" si="34"/>
        <v>1.0</v>
      </c>
      <c r="F754" s="88" t="n">
        <f t="shared" si="35"/>
        <v>0.0</v>
      </c>
      <c r="G754" s="8" t="s">
        <v>650</v>
      </c>
      <c r="H754" s="83" t="s">
        <v>2687</v>
      </c>
      <c r="I754" s="14">
        <v>10</v>
      </c>
      <c r="J754" s="8" t="s">
        <v>2814</v>
      </c>
      <c r="K754" s="8" t="s">
        <v>2687</v>
      </c>
      <c r="L754" s="8" t="s">
        <v>2815</v>
      </c>
      <c r="M754" s="8" t="s">
        <v>2816</v>
      </c>
      <c r="N754" s="8" t="s">
        <v>2817</v>
      </c>
      <c r="O754" s="8" t="s">
        <v>2818</v>
      </c>
    </row>
    <row r="755" spans="1:15" ht="13.8" x14ac:dyDescent="0.25">
      <c r="A755" s="5">
        <v>754</v>
      </c>
      <c r="B755" s="10" t="s">
        <v>1391</v>
      </c>
      <c r="C755" s="6" t="s">
        <v>1392</v>
      </c>
      <c r="D755" s="88" t="n">
        <f t="shared" si="33"/>
        <v>1.0</v>
      </c>
      <c r="E755" s="88" t="n">
        <f t="shared" si="34"/>
        <v>1.0</v>
      </c>
      <c r="F755" s="88" t="n">
        <f t="shared" si="35"/>
        <v>0.0</v>
      </c>
      <c r="G755" s="8" t="s">
        <v>650</v>
      </c>
      <c r="H755" s="83" t="s">
        <v>2687</v>
      </c>
      <c r="I755" s="14">
        <v>10</v>
      </c>
      <c r="J755" s="8" t="s">
        <v>2814</v>
      </c>
      <c r="K755" s="8" t="s">
        <v>2687</v>
      </c>
      <c r="L755" s="8" t="s">
        <v>2815</v>
      </c>
      <c r="M755" s="8" t="s">
        <v>2816</v>
      </c>
      <c r="N755" s="8" t="s">
        <v>2817</v>
      </c>
      <c r="O755" s="8" t="s">
        <v>2818</v>
      </c>
    </row>
    <row r="756" spans="1:15" ht="13.8" x14ac:dyDescent="0.25">
      <c r="A756" s="5">
        <v>755</v>
      </c>
      <c r="B756" s="10" t="s">
        <v>1393</v>
      </c>
      <c r="C756" s="6" t="s">
        <v>1394</v>
      </c>
      <c r="D756" s="88" t="n">
        <f t="shared" si="33"/>
        <v>1.0</v>
      </c>
      <c r="E756" s="88" t="n">
        <f t="shared" si="34"/>
        <v>1.0</v>
      </c>
      <c r="F756" s="88" t="n">
        <f t="shared" si="35"/>
        <v>0.0</v>
      </c>
      <c r="G756" s="8" t="s">
        <v>650</v>
      </c>
      <c r="H756" s="83" t="s">
        <v>2687</v>
      </c>
      <c r="I756" s="14">
        <v>10</v>
      </c>
      <c r="J756" s="8" t="s">
        <v>2814</v>
      </c>
      <c r="K756" s="8" t="s">
        <v>2687</v>
      </c>
      <c r="L756" s="8" t="s">
        <v>2815</v>
      </c>
      <c r="M756" s="8" t="s">
        <v>2816</v>
      </c>
      <c r="N756" s="8" t="s">
        <v>2817</v>
      </c>
      <c r="O756" s="8" t="s">
        <v>2818</v>
      </c>
    </row>
    <row r="757" spans="1:15" ht="13.8" x14ac:dyDescent="0.25">
      <c r="A757" s="5">
        <v>756</v>
      </c>
      <c r="B757" s="10" t="s">
        <v>1395</v>
      </c>
      <c r="C757" s="6" t="s">
        <v>79</v>
      </c>
      <c r="D757" s="88" t="n">
        <f t="shared" si="33"/>
        <v>1.0</v>
      </c>
      <c r="E757" s="88" t="n">
        <f t="shared" si="34"/>
        <v>1.0</v>
      </c>
      <c r="F757" s="88" t="n">
        <f t="shared" si="35"/>
        <v>0.0</v>
      </c>
      <c r="G757" s="8" t="s">
        <v>650</v>
      </c>
      <c r="H757" s="83" t="s">
        <v>2687</v>
      </c>
      <c r="I757" s="14">
        <v>10</v>
      </c>
      <c r="J757" s="8" t="s">
        <v>2814</v>
      </c>
      <c r="K757" s="8" t="s">
        <v>2687</v>
      </c>
      <c r="L757" s="8" t="s">
        <v>2815</v>
      </c>
      <c r="M757" s="8" t="s">
        <v>2816</v>
      </c>
      <c r="N757" s="8" t="s">
        <v>2817</v>
      </c>
      <c r="O757" s="8" t="s">
        <v>2818</v>
      </c>
    </row>
    <row r="758" spans="1:15" ht="13.8" x14ac:dyDescent="0.25">
      <c r="A758" s="5">
        <v>757</v>
      </c>
      <c r="B758" s="10" t="s">
        <v>1396</v>
      </c>
      <c r="C758" s="6" t="s">
        <v>2545</v>
      </c>
      <c r="D758" s="88" t="n">
        <f t="shared" si="33"/>
        <v>1.0</v>
      </c>
      <c r="E758" s="88" t="n">
        <f t="shared" si="34"/>
        <v>1.0</v>
      </c>
      <c r="F758" s="88" t="n">
        <f t="shared" si="35"/>
        <v>0.0</v>
      </c>
      <c r="G758" s="8" t="s">
        <v>1475</v>
      </c>
      <c r="H758" s="83" t="s">
        <v>2687</v>
      </c>
      <c r="I758" s="14">
        <v>10</v>
      </c>
      <c r="J758" s="8" t="s">
        <v>2814</v>
      </c>
      <c r="K758" s="8" t="s">
        <v>2687</v>
      </c>
      <c r="L758" s="8" t="s">
        <v>2815</v>
      </c>
      <c r="M758" s="8" t="s">
        <v>2816</v>
      </c>
      <c r="N758" s="8" t="s">
        <v>2817</v>
      </c>
      <c r="O758" s="8" t="s">
        <v>2818</v>
      </c>
    </row>
    <row r="759" spans="1:15" ht="13.8" x14ac:dyDescent="0.25">
      <c r="A759" s="5">
        <v>758</v>
      </c>
      <c r="B759" s="10" t="s">
        <v>1397</v>
      </c>
      <c r="C759" s="6" t="s">
        <v>2546</v>
      </c>
      <c r="D759" s="88" t="n">
        <f t="shared" si="33"/>
        <v>1.0</v>
      </c>
      <c r="E759" s="88" t="n">
        <f t="shared" si="34"/>
        <v>1.0</v>
      </c>
      <c r="F759" s="88" t="n">
        <f t="shared" si="35"/>
        <v>0.0</v>
      </c>
      <c r="G759" s="8" t="s">
        <v>1475</v>
      </c>
      <c r="H759" s="83" t="s">
        <v>2687</v>
      </c>
      <c r="I759" s="14">
        <v>15</v>
      </c>
      <c r="J759" s="8" t="s">
        <v>2814</v>
      </c>
      <c r="K759" s="8" t="s">
        <v>2687</v>
      </c>
      <c r="L759" s="8" t="s">
        <v>2815</v>
      </c>
      <c r="M759" s="8" t="s">
        <v>2816</v>
      </c>
      <c r="N759" s="8" t="s">
        <v>2817</v>
      </c>
      <c r="O759" s="8" t="s">
        <v>2818</v>
      </c>
    </row>
    <row r="760" spans="1:15" ht="13.8" x14ac:dyDescent="0.25">
      <c r="A760" s="5">
        <v>759</v>
      </c>
      <c r="B760" s="10" t="s">
        <v>1398</v>
      </c>
      <c r="C760" s="6" t="s">
        <v>2547</v>
      </c>
      <c r="D760" s="88" t="n">
        <f t="shared" si="33"/>
        <v>1.0</v>
      </c>
      <c r="E760" s="88" t="n">
        <f t="shared" si="34"/>
        <v>1.0</v>
      </c>
      <c r="F760" s="88" t="n">
        <f t="shared" si="35"/>
        <v>0.0</v>
      </c>
      <c r="G760" s="8" t="s">
        <v>1475</v>
      </c>
      <c r="H760" s="83" t="s">
        <v>2687</v>
      </c>
      <c r="I760" s="14">
        <v>10</v>
      </c>
      <c r="J760" s="8" t="s">
        <v>2814</v>
      </c>
      <c r="K760" s="8" t="s">
        <v>2687</v>
      </c>
      <c r="L760" s="8" t="s">
        <v>2815</v>
      </c>
      <c r="M760" s="8" t="s">
        <v>2816</v>
      </c>
      <c r="N760" s="8" t="s">
        <v>2817</v>
      </c>
      <c r="O760" s="8" t="s">
        <v>2818</v>
      </c>
    </row>
    <row r="761" spans="1:15" ht="13.8" x14ac:dyDescent="0.25">
      <c r="A761" s="5">
        <v>760</v>
      </c>
      <c r="B761" s="10" t="s">
        <v>1399</v>
      </c>
      <c r="C761" s="6" t="s">
        <v>2548</v>
      </c>
      <c r="D761" s="88" t="n">
        <f t="shared" si="33"/>
        <v>1.0</v>
      </c>
      <c r="E761" s="88" t="n">
        <f t="shared" si="34"/>
        <v>1.0</v>
      </c>
      <c r="F761" s="88" t="n">
        <f t="shared" si="35"/>
        <v>0.0</v>
      </c>
      <c r="G761" s="8" t="s">
        <v>1475</v>
      </c>
      <c r="H761" s="83" t="s">
        <v>2687</v>
      </c>
      <c r="I761" s="14">
        <v>10</v>
      </c>
      <c r="J761" s="8" t="s">
        <v>2814</v>
      </c>
      <c r="K761" s="8" t="s">
        <v>2687</v>
      </c>
      <c r="L761" s="8" t="s">
        <v>2815</v>
      </c>
      <c r="M761" s="8" t="s">
        <v>2816</v>
      </c>
      <c r="N761" s="8" t="s">
        <v>2817</v>
      </c>
      <c r="O761" s="8" t="s">
        <v>2818</v>
      </c>
    </row>
    <row r="762" spans="1:15" ht="13.8" x14ac:dyDescent="0.25">
      <c r="A762" s="5">
        <v>761</v>
      </c>
      <c r="B762" s="10" t="s">
        <v>1400</v>
      </c>
      <c r="C762" s="6" t="s">
        <v>2549</v>
      </c>
      <c r="D762" s="88" t="n">
        <f t="shared" si="33"/>
        <v>1.0</v>
      </c>
      <c r="E762" s="88" t="n">
        <f t="shared" si="34"/>
        <v>1.0</v>
      </c>
      <c r="F762" s="88" t="n">
        <f t="shared" si="35"/>
        <v>0.0</v>
      </c>
      <c r="G762" s="8" t="s">
        <v>1475</v>
      </c>
      <c r="H762" s="83" t="s">
        <v>2687</v>
      </c>
      <c r="I762" s="14">
        <v>10</v>
      </c>
      <c r="J762" s="8" t="s">
        <v>2814</v>
      </c>
      <c r="K762" s="8" t="s">
        <v>2687</v>
      </c>
      <c r="L762" s="8" t="s">
        <v>2819</v>
      </c>
      <c r="M762" s="8" t="s">
        <v>179</v>
      </c>
      <c r="N762" s="8" t="s">
        <v>2820</v>
      </c>
      <c r="O762" s="8" t="s">
        <v>2821</v>
      </c>
    </row>
    <row r="763" spans="1:15" ht="13.8" x14ac:dyDescent="0.25">
      <c r="A763" s="5">
        <v>762</v>
      </c>
      <c r="B763" s="10" t="s">
        <v>1401</v>
      </c>
      <c r="C763" s="6" t="s">
        <v>2550</v>
      </c>
      <c r="D763" s="88" t="n">
        <f t="shared" si="33"/>
        <v>1.0</v>
      </c>
      <c r="E763" s="88" t="n">
        <f t="shared" si="34"/>
        <v>1.0</v>
      </c>
      <c r="F763" s="88" t="n">
        <f t="shared" si="35"/>
        <v>0.0</v>
      </c>
      <c r="G763" s="8" t="s">
        <v>1475</v>
      </c>
      <c r="H763" s="83" t="s">
        <v>2687</v>
      </c>
      <c r="I763" s="14">
        <v>10</v>
      </c>
      <c r="J763" s="8" t="s">
        <v>2814</v>
      </c>
      <c r="K763" s="8" t="s">
        <v>2687</v>
      </c>
      <c r="L763" s="8" t="s">
        <v>2819</v>
      </c>
      <c r="M763" s="8" t="s">
        <v>179</v>
      </c>
      <c r="N763" s="8" t="s">
        <v>2820</v>
      </c>
      <c r="O763" s="8" t="s">
        <v>2821</v>
      </c>
    </row>
    <row r="764" spans="1:15" ht="13.8" x14ac:dyDescent="0.25">
      <c r="A764" s="5">
        <v>763</v>
      </c>
      <c r="B764" s="10" t="s">
        <v>1402</v>
      </c>
      <c r="C764" s="6" t="s">
        <v>2551</v>
      </c>
      <c r="D764" s="88" t="n">
        <f t="shared" si="33"/>
        <v>1.0</v>
      </c>
      <c r="E764" s="88" t="n">
        <f t="shared" si="34"/>
        <v>1.0</v>
      </c>
      <c r="F764" s="88" t="n">
        <f t="shared" si="35"/>
        <v>0.0</v>
      </c>
      <c r="G764" s="8" t="s">
        <v>1475</v>
      </c>
      <c r="H764" s="83" t="s">
        <v>2687</v>
      </c>
      <c r="I764" s="14">
        <v>10</v>
      </c>
      <c r="J764" s="8" t="s">
        <v>2814</v>
      </c>
      <c r="K764" s="8" t="s">
        <v>2687</v>
      </c>
      <c r="L764" s="8" t="s">
        <v>2819</v>
      </c>
      <c r="M764" s="8" t="s">
        <v>179</v>
      </c>
      <c r="N764" s="8" t="s">
        <v>2820</v>
      </c>
      <c r="O764" s="8" t="s">
        <v>2821</v>
      </c>
    </row>
    <row r="765" spans="1:15" ht="13.8" x14ac:dyDescent="0.25">
      <c r="A765" s="5">
        <v>764</v>
      </c>
      <c r="B765" s="10" t="s">
        <v>1403</v>
      </c>
      <c r="C765" s="6" t="s">
        <v>2552</v>
      </c>
      <c r="D765" s="88" t="n">
        <f t="shared" si="33"/>
        <v>1.0</v>
      </c>
      <c r="E765" s="88" t="n">
        <f t="shared" si="34"/>
        <v>1.0</v>
      </c>
      <c r="F765" s="88" t="n">
        <f t="shared" si="35"/>
        <v>0.0</v>
      </c>
      <c r="G765" s="8" t="s">
        <v>1475</v>
      </c>
      <c r="H765" s="83" t="s">
        <v>2687</v>
      </c>
      <c r="I765" s="14">
        <v>10</v>
      </c>
      <c r="J765" s="8" t="s">
        <v>2814</v>
      </c>
      <c r="K765" s="8" t="s">
        <v>2687</v>
      </c>
      <c r="L765" s="8" t="s">
        <v>2819</v>
      </c>
      <c r="M765" s="8" t="s">
        <v>179</v>
      </c>
      <c r="N765" s="8" t="s">
        <v>2820</v>
      </c>
      <c r="O765" s="8" t="s">
        <v>2821</v>
      </c>
    </row>
    <row r="766" spans="1:15" ht="13.8" x14ac:dyDescent="0.25">
      <c r="A766" s="5">
        <v>765</v>
      </c>
      <c r="B766" s="10" t="s">
        <v>1404</v>
      </c>
      <c r="C766" s="6" t="s">
        <v>1405</v>
      </c>
      <c r="D766" s="88" t="n">
        <f t="shared" si="33"/>
        <v>1.0</v>
      </c>
      <c r="E766" s="88" t="n">
        <f t="shared" si="34"/>
        <v>1.0</v>
      </c>
      <c r="F766" s="88" t="n">
        <f t="shared" si="35"/>
        <v>0.0</v>
      </c>
      <c r="G766" s="8" t="s">
        <v>1475</v>
      </c>
      <c r="H766" s="83" t="s">
        <v>2687</v>
      </c>
      <c r="I766" s="14">
        <v>10</v>
      </c>
      <c r="J766" s="8" t="s">
        <v>2814</v>
      </c>
      <c r="K766" s="8" t="s">
        <v>2687</v>
      </c>
      <c r="L766" s="8" t="s">
        <v>2819</v>
      </c>
      <c r="M766" s="8" t="s">
        <v>179</v>
      </c>
      <c r="N766" s="8" t="s">
        <v>2820</v>
      </c>
      <c r="O766" s="8" t="s">
        <v>2821</v>
      </c>
    </row>
    <row r="767" spans="1:15" ht="13.8" x14ac:dyDescent="0.25">
      <c r="A767" s="5">
        <v>766</v>
      </c>
      <c r="B767" s="10" t="s">
        <v>1406</v>
      </c>
      <c r="C767" s="6" t="s">
        <v>1407</v>
      </c>
      <c r="D767" s="88" t="n">
        <f t="shared" si="33"/>
        <v>1.0</v>
      </c>
      <c r="E767" s="88" t="n">
        <f t="shared" si="34"/>
        <v>1.0</v>
      </c>
      <c r="F767" s="88" t="n">
        <f t="shared" si="35"/>
        <v>0.0</v>
      </c>
      <c r="G767" s="8" t="s">
        <v>1475</v>
      </c>
      <c r="H767" s="83" t="s">
        <v>2687</v>
      </c>
      <c r="I767" s="14">
        <v>19</v>
      </c>
      <c r="J767" s="8" t="s">
        <v>2814</v>
      </c>
      <c r="K767" s="8" t="s">
        <v>2687</v>
      </c>
      <c r="L767" s="8" t="s">
        <v>2822</v>
      </c>
      <c r="M767" s="8" t="s">
        <v>181</v>
      </c>
      <c r="N767" s="8" t="s">
        <v>2823</v>
      </c>
      <c r="O767" s="8" t="s">
        <v>2824</v>
      </c>
    </row>
    <row r="768" spans="1:15" ht="13.8" x14ac:dyDescent="0.25">
      <c r="A768" s="5">
        <v>767</v>
      </c>
      <c r="B768" s="10" t="s">
        <v>1408</v>
      </c>
      <c r="C768" s="6" t="s">
        <v>1409</v>
      </c>
      <c r="D768" s="88" t="n">
        <f t="shared" si="33"/>
        <v>1.0</v>
      </c>
      <c r="E768" s="88" t="n">
        <f t="shared" si="34"/>
        <v>1.0</v>
      </c>
      <c r="F768" s="88" t="n">
        <f t="shared" si="35"/>
        <v>0.0</v>
      </c>
      <c r="G768" s="8" t="s">
        <v>1475</v>
      </c>
      <c r="H768" s="83" t="s">
        <v>2687</v>
      </c>
      <c r="I768" s="14">
        <v>9</v>
      </c>
      <c r="J768" s="8" t="s">
        <v>2814</v>
      </c>
      <c r="K768" s="8" t="s">
        <v>2687</v>
      </c>
      <c r="L768" s="8" t="s">
        <v>2822</v>
      </c>
      <c r="M768" s="8" t="s">
        <v>181</v>
      </c>
      <c r="N768" s="8" t="s">
        <v>2823</v>
      </c>
      <c r="O768" s="8" t="s">
        <v>2824</v>
      </c>
    </row>
    <row r="769" spans="1:15" ht="13.8" x14ac:dyDescent="0.25">
      <c r="A769" s="5">
        <v>768</v>
      </c>
      <c r="B769" s="10" t="s">
        <v>1410</v>
      </c>
      <c r="C769" s="6" t="s">
        <v>1411</v>
      </c>
      <c r="D769" s="88" t="n">
        <f t="shared" si="33"/>
        <v>1.0</v>
      </c>
      <c r="E769" s="88" t="n">
        <f t="shared" si="34"/>
        <v>1.0</v>
      </c>
      <c r="F769" s="88" t="n">
        <f t="shared" si="35"/>
        <v>0.0</v>
      </c>
      <c r="G769" s="8" t="s">
        <v>1475</v>
      </c>
      <c r="H769" s="83" t="s">
        <v>2687</v>
      </c>
      <c r="I769" s="14">
        <v>9</v>
      </c>
      <c r="J769" s="8" t="s">
        <v>2814</v>
      </c>
      <c r="K769" s="8" t="s">
        <v>2687</v>
      </c>
      <c r="L769" s="8" t="s">
        <v>2822</v>
      </c>
      <c r="M769" s="8" t="s">
        <v>181</v>
      </c>
      <c r="N769" s="8" t="s">
        <v>2823</v>
      </c>
      <c r="O769" s="8" t="s">
        <v>2824</v>
      </c>
    </row>
    <row r="770" spans="1:15" ht="13.8" x14ac:dyDescent="0.25">
      <c r="A770" s="5">
        <v>769</v>
      </c>
      <c r="B770" s="10" t="s">
        <v>1412</v>
      </c>
      <c r="C770" s="6" t="s">
        <v>1413</v>
      </c>
      <c r="D770" s="88" t="n">
        <f t="shared" ref="D770:D833" si="36">COUNTIF($C$2:$C$1091,C770)</f>
        <v>1.0</v>
      </c>
      <c r="E770" s="88" t="n">
        <f t="shared" ref="E770:E833" si="37">COUNTIF($B$2:$B$1091,B770)</f>
        <v>1.0</v>
      </c>
      <c r="F770" s="88" t="n">
        <f t="shared" si="35"/>
        <v>0.0</v>
      </c>
      <c r="G770" s="8" t="s">
        <v>1475</v>
      </c>
      <c r="H770" s="83" t="s">
        <v>2687</v>
      </c>
      <c r="I770" s="14">
        <v>9</v>
      </c>
      <c r="J770" s="8" t="s">
        <v>2814</v>
      </c>
      <c r="K770" s="8" t="s">
        <v>2687</v>
      </c>
      <c r="L770" s="8" t="s">
        <v>2822</v>
      </c>
      <c r="M770" s="8" t="s">
        <v>181</v>
      </c>
      <c r="N770" s="8" t="s">
        <v>2823</v>
      </c>
      <c r="O770" s="8" t="s">
        <v>2824</v>
      </c>
    </row>
    <row r="771" spans="1:15" ht="13.8" x14ac:dyDescent="0.25">
      <c r="A771" s="5">
        <v>770</v>
      </c>
      <c r="B771" s="10" t="s">
        <v>1414</v>
      </c>
      <c r="C771" s="6" t="s">
        <v>2553</v>
      </c>
      <c r="D771" s="88" t="n">
        <f t="shared" si="36"/>
        <v>1.0</v>
      </c>
      <c r="E771" s="88" t="n">
        <f t="shared" si="37"/>
        <v>1.0</v>
      </c>
      <c r="F771" s="88" t="n">
        <f t="shared" ref="F771:F834" si="38">D771-E771</f>
        <v>0.0</v>
      </c>
      <c r="G771" s="8" t="s">
        <v>1475</v>
      </c>
      <c r="H771" s="83" t="s">
        <v>2687</v>
      </c>
      <c r="I771" s="14">
        <v>9</v>
      </c>
      <c r="J771" s="8" t="s">
        <v>2814</v>
      </c>
      <c r="K771" s="8" t="s">
        <v>2687</v>
      </c>
      <c r="L771" s="8" t="s">
        <v>2822</v>
      </c>
      <c r="M771" s="8" t="s">
        <v>181</v>
      </c>
      <c r="N771" s="8" t="s">
        <v>2823</v>
      </c>
      <c r="O771" s="8" t="s">
        <v>2824</v>
      </c>
    </row>
    <row r="772" spans="1:15" ht="13.8" x14ac:dyDescent="0.25">
      <c r="A772" s="5">
        <v>771</v>
      </c>
      <c r="B772" s="10" t="s">
        <v>1415</v>
      </c>
      <c r="C772" s="6" t="s">
        <v>1416</v>
      </c>
      <c r="D772" s="88" t="n">
        <f t="shared" si="36"/>
        <v>1.0</v>
      </c>
      <c r="E772" s="88" t="n">
        <f t="shared" si="37"/>
        <v>1.0</v>
      </c>
      <c r="F772" s="88" t="n">
        <f t="shared" si="38"/>
        <v>0.0</v>
      </c>
      <c r="G772" s="8" t="s">
        <v>1475</v>
      </c>
      <c r="H772" s="83" t="s">
        <v>2687</v>
      </c>
      <c r="I772" s="14">
        <v>11</v>
      </c>
      <c r="J772" s="8" t="s">
        <v>2814</v>
      </c>
      <c r="K772" s="8" t="s">
        <v>2687</v>
      </c>
      <c r="L772" s="8" t="s">
        <v>2825</v>
      </c>
      <c r="M772" s="8" t="s">
        <v>2826</v>
      </c>
      <c r="N772" s="8" t="s">
        <v>2827</v>
      </c>
      <c r="O772" s="8" t="s">
        <v>2828</v>
      </c>
    </row>
    <row r="773" spans="1:15" ht="13.8" x14ac:dyDescent="0.25">
      <c r="A773" s="5">
        <v>772</v>
      </c>
      <c r="B773" s="10" t="s">
        <v>1417</v>
      </c>
      <c r="C773" s="6" t="s">
        <v>2554</v>
      </c>
      <c r="D773" s="88" t="n">
        <f t="shared" si="36"/>
        <v>1.0</v>
      </c>
      <c r="E773" s="88" t="n">
        <f t="shared" si="37"/>
        <v>1.0</v>
      </c>
      <c r="F773" s="88" t="n">
        <f t="shared" si="38"/>
        <v>0.0</v>
      </c>
      <c r="G773" s="8" t="s">
        <v>1475</v>
      </c>
      <c r="H773" s="83" t="s">
        <v>2687</v>
      </c>
      <c r="I773" s="14">
        <v>11</v>
      </c>
      <c r="J773" s="8" t="s">
        <v>2814</v>
      </c>
      <c r="K773" s="8" t="s">
        <v>2687</v>
      </c>
      <c r="L773" s="8" t="s">
        <v>2825</v>
      </c>
      <c r="M773" s="8" t="s">
        <v>2826</v>
      </c>
      <c r="N773" s="8" t="s">
        <v>2827</v>
      </c>
      <c r="O773" s="8" t="s">
        <v>2828</v>
      </c>
    </row>
    <row r="774" spans="1:15" ht="13.8" x14ac:dyDescent="0.25">
      <c r="A774" s="5">
        <v>773</v>
      </c>
      <c r="B774" s="10" t="s">
        <v>1418</v>
      </c>
      <c r="C774" s="6" t="s">
        <v>2555</v>
      </c>
      <c r="D774" s="88" t="n">
        <f t="shared" si="36"/>
        <v>1.0</v>
      </c>
      <c r="E774" s="88" t="n">
        <f t="shared" si="37"/>
        <v>1.0</v>
      </c>
      <c r="F774" s="88" t="n">
        <f t="shared" si="38"/>
        <v>0.0</v>
      </c>
      <c r="G774" s="8" t="s">
        <v>1475</v>
      </c>
      <c r="H774" s="83" t="s">
        <v>2687</v>
      </c>
      <c r="I774" s="14">
        <v>11</v>
      </c>
      <c r="J774" s="8" t="s">
        <v>2814</v>
      </c>
      <c r="K774" s="8" t="s">
        <v>2687</v>
      </c>
      <c r="L774" s="8" t="s">
        <v>2825</v>
      </c>
      <c r="M774" s="8" t="s">
        <v>2826</v>
      </c>
      <c r="N774" s="8" t="s">
        <v>2827</v>
      </c>
      <c r="O774" s="8" t="s">
        <v>2828</v>
      </c>
    </row>
    <row r="775" spans="1:15" ht="13.8" x14ac:dyDescent="0.25">
      <c r="A775" s="5">
        <v>774</v>
      </c>
      <c r="B775" s="10" t="s">
        <v>2272</v>
      </c>
      <c r="C775" s="6" t="s">
        <v>2556</v>
      </c>
      <c r="D775" s="88" t="n">
        <f t="shared" si="36"/>
        <v>1.0</v>
      </c>
      <c r="E775" s="88" t="n">
        <f t="shared" si="37"/>
        <v>1.0</v>
      </c>
      <c r="F775" s="88" t="n">
        <f t="shared" si="38"/>
        <v>0.0</v>
      </c>
      <c r="G775" s="8" t="s">
        <v>1475</v>
      </c>
      <c r="H775" s="83" t="s">
        <v>2687</v>
      </c>
      <c r="I775" s="14">
        <v>11</v>
      </c>
      <c r="J775" s="8">
        <v>9</v>
      </c>
      <c r="K775" s="8" t="s">
        <v>2687</v>
      </c>
      <c r="L775" s="8" t="s">
        <v>2825</v>
      </c>
      <c r="M775" s="8" t="s">
        <v>2826</v>
      </c>
      <c r="N775" s="8" t="s">
        <v>2827</v>
      </c>
      <c r="O775" s="8" t="s">
        <v>2828</v>
      </c>
    </row>
    <row r="776" spans="1:15" ht="13.8" x14ac:dyDescent="0.25">
      <c r="A776" s="5">
        <v>775</v>
      </c>
      <c r="B776" s="10" t="s">
        <v>2273</v>
      </c>
      <c r="C776" s="6" t="s">
        <v>2557</v>
      </c>
      <c r="D776" s="88" t="n">
        <f t="shared" si="36"/>
        <v>1.0</v>
      </c>
      <c r="E776" s="88" t="n">
        <f t="shared" si="37"/>
        <v>1.0</v>
      </c>
      <c r="F776" s="88" t="n">
        <f t="shared" si="38"/>
        <v>0.0</v>
      </c>
      <c r="G776" s="8" t="s">
        <v>1475</v>
      </c>
      <c r="H776" s="83" t="s">
        <v>2687</v>
      </c>
      <c r="I776" s="14">
        <v>11</v>
      </c>
      <c r="J776" s="8">
        <v>9</v>
      </c>
      <c r="K776" s="8" t="s">
        <v>2687</v>
      </c>
      <c r="L776" s="8" t="s">
        <v>2825</v>
      </c>
      <c r="M776" s="8" t="s">
        <v>2826</v>
      </c>
      <c r="N776" s="8" t="s">
        <v>2827</v>
      </c>
      <c r="O776" s="8" t="s">
        <v>2828</v>
      </c>
    </row>
    <row r="777" spans="1:15" ht="13.8" x14ac:dyDescent="0.25">
      <c r="A777" s="5">
        <v>776</v>
      </c>
      <c r="B777" s="10" t="s">
        <v>1419</v>
      </c>
      <c r="C777" s="6" t="s">
        <v>1420</v>
      </c>
      <c r="D777" s="88" t="n">
        <f t="shared" si="36"/>
        <v>1.0</v>
      </c>
      <c r="E777" s="88" t="n">
        <f t="shared" si="37"/>
        <v>1.0</v>
      </c>
      <c r="F777" s="88" t="n">
        <f t="shared" si="38"/>
        <v>0.0</v>
      </c>
      <c r="G777" s="8" t="s">
        <v>1475</v>
      </c>
      <c r="H777" s="83" t="s">
        <v>2687</v>
      </c>
      <c r="I777" s="14">
        <v>11</v>
      </c>
      <c r="J777" s="8" t="s">
        <v>2814</v>
      </c>
      <c r="K777" s="8" t="s">
        <v>2687</v>
      </c>
      <c r="L777" s="8" t="s">
        <v>2825</v>
      </c>
      <c r="M777" s="8" t="s">
        <v>2826</v>
      </c>
      <c r="N777" s="8" t="s">
        <v>2827</v>
      </c>
      <c r="O777" s="8" t="s">
        <v>2828</v>
      </c>
    </row>
    <row r="778" spans="1:15" ht="13.8" x14ac:dyDescent="0.25">
      <c r="A778" s="5">
        <v>777</v>
      </c>
      <c r="B778" s="10" t="s">
        <v>1421</v>
      </c>
      <c r="C778" s="6" t="s">
        <v>1422</v>
      </c>
      <c r="D778" s="88" t="n">
        <f t="shared" si="36"/>
        <v>1.0</v>
      </c>
      <c r="E778" s="88" t="n">
        <f t="shared" si="37"/>
        <v>1.0</v>
      </c>
      <c r="F778" s="88" t="n">
        <f t="shared" si="38"/>
        <v>0.0</v>
      </c>
      <c r="G778" s="8" t="s">
        <v>1475</v>
      </c>
      <c r="H778" s="83" t="s">
        <v>2687</v>
      </c>
      <c r="I778" s="14">
        <v>11</v>
      </c>
      <c r="J778" s="8" t="s">
        <v>2814</v>
      </c>
      <c r="K778" s="8" t="s">
        <v>2687</v>
      </c>
      <c r="L778" s="8" t="s">
        <v>2825</v>
      </c>
      <c r="M778" s="8" t="s">
        <v>2826</v>
      </c>
      <c r="N778" s="8" t="s">
        <v>2827</v>
      </c>
      <c r="O778" s="8" t="s">
        <v>2828</v>
      </c>
    </row>
    <row r="779" spans="1:15" ht="13.8" x14ac:dyDescent="0.25">
      <c r="A779" s="5">
        <v>778</v>
      </c>
      <c r="B779" s="10" t="s">
        <v>1423</v>
      </c>
      <c r="C779" s="6" t="s">
        <v>2558</v>
      </c>
      <c r="D779" s="88" t="n">
        <f t="shared" si="36"/>
        <v>1.0</v>
      </c>
      <c r="E779" s="88" t="n">
        <f t="shared" si="37"/>
        <v>1.0</v>
      </c>
      <c r="F779" s="88" t="n">
        <f t="shared" si="38"/>
        <v>0.0</v>
      </c>
      <c r="G779" s="8" t="s">
        <v>1475</v>
      </c>
      <c r="H779" s="83" t="s">
        <v>2687</v>
      </c>
      <c r="I779" s="14">
        <v>11</v>
      </c>
      <c r="J779" s="8" t="s">
        <v>2814</v>
      </c>
      <c r="K779" s="8" t="s">
        <v>2687</v>
      </c>
      <c r="L779" s="8" t="s">
        <v>2825</v>
      </c>
      <c r="M779" s="8" t="s">
        <v>2826</v>
      </c>
      <c r="N779" s="8" t="s">
        <v>2827</v>
      </c>
      <c r="O779" s="8" t="s">
        <v>2828</v>
      </c>
    </row>
    <row r="780" spans="1:15" ht="13.8" x14ac:dyDescent="0.25">
      <c r="A780" s="5">
        <v>779</v>
      </c>
      <c r="B780" s="10" t="s">
        <v>1424</v>
      </c>
      <c r="C780" s="6" t="s">
        <v>2559</v>
      </c>
      <c r="D780" s="88" t="n">
        <f t="shared" si="36"/>
        <v>1.0</v>
      </c>
      <c r="E780" s="88" t="n">
        <f t="shared" si="37"/>
        <v>1.0</v>
      </c>
      <c r="F780" s="88" t="n">
        <f t="shared" si="38"/>
        <v>0.0</v>
      </c>
      <c r="G780" s="8" t="s">
        <v>1475</v>
      </c>
      <c r="H780" s="83" t="s">
        <v>2687</v>
      </c>
      <c r="I780" s="14">
        <v>11</v>
      </c>
      <c r="J780" s="8" t="s">
        <v>2814</v>
      </c>
      <c r="K780" s="8" t="s">
        <v>2687</v>
      </c>
      <c r="L780" s="8" t="s">
        <v>2825</v>
      </c>
      <c r="M780" s="8" t="s">
        <v>2826</v>
      </c>
      <c r="N780" s="8" t="s">
        <v>2827</v>
      </c>
      <c r="O780" s="8" t="s">
        <v>2828</v>
      </c>
    </row>
    <row r="781" spans="1:15" ht="13.8" x14ac:dyDescent="0.25">
      <c r="A781" s="5">
        <v>780</v>
      </c>
      <c r="B781" s="10" t="s">
        <v>1955</v>
      </c>
      <c r="C781" s="6" t="s">
        <v>2101</v>
      </c>
      <c r="D781" s="88" t="n">
        <f t="shared" si="36"/>
        <v>1.0</v>
      </c>
      <c r="E781" s="88" t="n">
        <f t="shared" si="37"/>
        <v>1.0</v>
      </c>
      <c r="F781" s="88" t="n">
        <f t="shared" si="38"/>
        <v>0.0</v>
      </c>
      <c r="G781" s="8" t="s">
        <v>1475</v>
      </c>
      <c r="H781" s="83" t="s">
        <v>2687</v>
      </c>
      <c r="I781" s="14">
        <v>11</v>
      </c>
      <c r="J781" s="8" t="s">
        <v>2814</v>
      </c>
      <c r="K781" s="8" t="s">
        <v>2687</v>
      </c>
      <c r="L781" s="8" t="s">
        <v>2825</v>
      </c>
      <c r="M781" s="8" t="s">
        <v>2826</v>
      </c>
      <c r="N781" s="8" t="s">
        <v>2827</v>
      </c>
      <c r="O781" s="8" t="s">
        <v>2828</v>
      </c>
    </row>
    <row r="782" spans="1:15" ht="13.8" x14ac:dyDescent="0.25">
      <c r="A782" s="5">
        <v>781</v>
      </c>
      <c r="B782" s="84" t="s">
        <v>1956</v>
      </c>
      <c r="C782" s="82" t="s">
        <v>2560</v>
      </c>
      <c r="D782" s="88" t="n">
        <f t="shared" si="36"/>
        <v>1.0</v>
      </c>
      <c r="E782" s="88" t="n">
        <f t="shared" si="37"/>
        <v>1.0</v>
      </c>
      <c r="F782" s="88" t="n">
        <f t="shared" si="38"/>
        <v>0.0</v>
      </c>
      <c r="G782" s="8" t="s">
        <v>1507</v>
      </c>
      <c r="H782" s="83" t="s">
        <v>2687</v>
      </c>
      <c r="I782" s="14">
        <v>11</v>
      </c>
      <c r="J782" s="8" t="s">
        <v>2814</v>
      </c>
      <c r="K782" s="8" t="s">
        <v>2687</v>
      </c>
      <c r="L782" s="8" t="s">
        <v>2825</v>
      </c>
      <c r="M782" s="8" t="s">
        <v>2826</v>
      </c>
      <c r="N782" s="8" t="s">
        <v>2827</v>
      </c>
      <c r="O782" s="8" t="s">
        <v>2828</v>
      </c>
    </row>
    <row r="783" spans="1:15" ht="13.8" x14ac:dyDescent="0.25">
      <c r="A783" s="5">
        <v>782</v>
      </c>
      <c r="B783" s="84" t="s">
        <v>1425</v>
      </c>
      <c r="C783" s="82" t="s">
        <v>2561</v>
      </c>
      <c r="D783" s="88" t="n">
        <f t="shared" si="36"/>
        <v>1.0</v>
      </c>
      <c r="E783" s="88" t="n">
        <f t="shared" si="37"/>
        <v>1.0</v>
      </c>
      <c r="F783" s="88" t="n">
        <f t="shared" si="38"/>
        <v>0.0</v>
      </c>
      <c r="G783" s="8" t="s">
        <v>1507</v>
      </c>
      <c r="H783" s="83" t="s">
        <v>2687</v>
      </c>
      <c r="I783" s="14">
        <v>11</v>
      </c>
      <c r="J783" s="8" t="s">
        <v>2814</v>
      </c>
      <c r="K783" s="8" t="s">
        <v>2687</v>
      </c>
      <c r="L783" s="8" t="s">
        <v>2825</v>
      </c>
      <c r="M783" s="8" t="s">
        <v>2826</v>
      </c>
      <c r="N783" s="8" t="s">
        <v>2827</v>
      </c>
      <c r="O783" s="8" t="s">
        <v>2828</v>
      </c>
    </row>
    <row r="784" spans="1:15" ht="13.8" x14ac:dyDescent="0.25">
      <c r="A784" s="5">
        <v>783</v>
      </c>
      <c r="B784" s="10" t="s">
        <v>1426</v>
      </c>
      <c r="C784" s="6" t="s">
        <v>2562</v>
      </c>
      <c r="D784" s="88" t="n">
        <f t="shared" si="36"/>
        <v>1.0</v>
      </c>
      <c r="E784" s="88" t="n">
        <f t="shared" si="37"/>
        <v>1.0</v>
      </c>
      <c r="F784" s="88" t="n">
        <f t="shared" si="38"/>
        <v>0.0</v>
      </c>
      <c r="G784" s="8" t="s">
        <v>1507</v>
      </c>
      <c r="H784" s="83" t="s">
        <v>2687</v>
      </c>
      <c r="I784" s="14">
        <v>11</v>
      </c>
      <c r="J784" s="8" t="s">
        <v>2814</v>
      </c>
      <c r="K784" s="8" t="s">
        <v>2687</v>
      </c>
      <c r="L784" s="8" t="s">
        <v>2825</v>
      </c>
      <c r="M784" s="8" t="s">
        <v>2826</v>
      </c>
      <c r="N784" s="8" t="s">
        <v>2827</v>
      </c>
      <c r="O784" s="8" t="s">
        <v>2828</v>
      </c>
    </row>
    <row r="785" spans="1:15" ht="13.8" x14ac:dyDescent="0.25">
      <c r="A785" s="5">
        <v>784</v>
      </c>
      <c r="B785" s="10" t="s">
        <v>1427</v>
      </c>
      <c r="C785" s="6" t="s">
        <v>1428</v>
      </c>
      <c r="D785" s="88" t="n">
        <f t="shared" si="36"/>
        <v>1.0</v>
      </c>
      <c r="E785" s="88" t="n">
        <f t="shared" si="37"/>
        <v>1.0</v>
      </c>
      <c r="F785" s="88" t="n">
        <f t="shared" si="38"/>
        <v>0.0</v>
      </c>
      <c r="G785" s="8" t="s">
        <v>1507</v>
      </c>
      <c r="H785" s="83" t="s">
        <v>2687</v>
      </c>
      <c r="I785" s="14">
        <v>11</v>
      </c>
      <c r="J785" s="8" t="s">
        <v>2814</v>
      </c>
      <c r="K785" s="8" t="s">
        <v>2687</v>
      </c>
      <c r="L785" s="8" t="s">
        <v>2825</v>
      </c>
      <c r="M785" s="8" t="s">
        <v>2826</v>
      </c>
      <c r="N785" s="8" t="s">
        <v>2827</v>
      </c>
      <c r="O785" s="8" t="s">
        <v>2828</v>
      </c>
    </row>
    <row r="786" spans="1:15" ht="13.8" x14ac:dyDescent="0.25">
      <c r="A786" s="5">
        <v>785</v>
      </c>
      <c r="B786" s="10" t="s">
        <v>1957</v>
      </c>
      <c r="C786" s="6" t="s">
        <v>2102</v>
      </c>
      <c r="D786" s="88" t="n">
        <f t="shared" si="36"/>
        <v>1.0</v>
      </c>
      <c r="E786" s="88" t="n">
        <f t="shared" si="37"/>
        <v>1.0</v>
      </c>
      <c r="F786" s="88" t="n">
        <f t="shared" si="38"/>
        <v>0.0</v>
      </c>
      <c r="G786" s="8" t="s">
        <v>1507</v>
      </c>
      <c r="H786" s="83" t="s">
        <v>2687</v>
      </c>
      <c r="I786" s="14">
        <v>11</v>
      </c>
      <c r="J786" s="8" t="s">
        <v>2814</v>
      </c>
      <c r="K786" s="8" t="s">
        <v>2687</v>
      </c>
      <c r="L786" s="8" t="s">
        <v>2825</v>
      </c>
      <c r="M786" s="8" t="s">
        <v>2826</v>
      </c>
      <c r="N786" s="8" t="s">
        <v>2827</v>
      </c>
      <c r="O786" s="8" t="s">
        <v>2828</v>
      </c>
    </row>
    <row r="787" spans="1:15" ht="13.8" x14ac:dyDescent="0.25">
      <c r="A787" s="5">
        <v>786</v>
      </c>
      <c r="B787" s="10" t="s">
        <v>1429</v>
      </c>
      <c r="C787" s="6" t="s">
        <v>2563</v>
      </c>
      <c r="D787" s="88" t="n">
        <f t="shared" si="36"/>
        <v>1.0</v>
      </c>
      <c r="E787" s="88" t="n">
        <f t="shared" si="37"/>
        <v>1.0</v>
      </c>
      <c r="F787" s="88" t="n">
        <f t="shared" si="38"/>
        <v>0.0</v>
      </c>
      <c r="G787" s="8" t="s">
        <v>1507</v>
      </c>
      <c r="H787" s="83" t="s">
        <v>2687</v>
      </c>
      <c r="I787" s="14">
        <v>11</v>
      </c>
      <c r="J787" s="8" t="s">
        <v>2814</v>
      </c>
      <c r="K787" s="8" t="s">
        <v>2687</v>
      </c>
      <c r="L787" s="8" t="s">
        <v>2825</v>
      </c>
      <c r="M787" s="8" t="s">
        <v>2826</v>
      </c>
      <c r="N787" s="8" t="s">
        <v>2827</v>
      </c>
      <c r="O787" s="8" t="s">
        <v>2828</v>
      </c>
    </row>
    <row r="788" spans="1:15" ht="13.8" x14ac:dyDescent="0.25">
      <c r="A788" s="5">
        <v>787</v>
      </c>
      <c r="B788" s="10" t="s">
        <v>1430</v>
      </c>
      <c r="C788" s="6" t="s">
        <v>154</v>
      </c>
      <c r="D788" s="88" t="n">
        <f t="shared" si="36"/>
        <v>1.0</v>
      </c>
      <c r="E788" s="88" t="n">
        <f t="shared" si="37"/>
        <v>1.0</v>
      </c>
      <c r="F788" s="88" t="n">
        <f t="shared" si="38"/>
        <v>0.0</v>
      </c>
      <c r="G788" s="8" t="s">
        <v>1514</v>
      </c>
      <c r="H788" s="83" t="s">
        <v>2687</v>
      </c>
      <c r="I788" s="14">
        <v>11</v>
      </c>
      <c r="J788" s="8" t="s">
        <v>2814</v>
      </c>
      <c r="K788" s="8" t="s">
        <v>2687</v>
      </c>
      <c r="L788" s="8" t="s">
        <v>2825</v>
      </c>
      <c r="M788" s="8" t="s">
        <v>2826</v>
      </c>
      <c r="N788" s="8" t="s">
        <v>2827</v>
      </c>
      <c r="O788" s="8" t="s">
        <v>2828</v>
      </c>
    </row>
    <row r="789" spans="1:15" ht="13.8" x14ac:dyDescent="0.25">
      <c r="A789" s="5">
        <v>788</v>
      </c>
      <c r="B789" s="10" t="s">
        <v>1431</v>
      </c>
      <c r="C789" s="6" t="s">
        <v>1432</v>
      </c>
      <c r="D789" s="88" t="n">
        <f t="shared" si="36"/>
        <v>1.0</v>
      </c>
      <c r="E789" s="88" t="n">
        <f t="shared" si="37"/>
        <v>1.0</v>
      </c>
      <c r="F789" s="88" t="n">
        <f t="shared" si="38"/>
        <v>0.0</v>
      </c>
      <c r="G789" s="8" t="s">
        <v>1514</v>
      </c>
      <c r="H789" s="83" t="s">
        <v>2687</v>
      </c>
      <c r="I789" s="14">
        <v>11</v>
      </c>
      <c r="J789" s="8" t="s">
        <v>2814</v>
      </c>
      <c r="K789" s="8" t="s">
        <v>2687</v>
      </c>
      <c r="L789" s="8" t="s">
        <v>2825</v>
      </c>
      <c r="M789" s="8" t="s">
        <v>2826</v>
      </c>
      <c r="N789" s="8" t="s">
        <v>2827</v>
      </c>
      <c r="O789" s="8" t="s">
        <v>2828</v>
      </c>
    </row>
    <row r="790" spans="1:15" ht="13.8" x14ac:dyDescent="0.25">
      <c r="A790" s="5">
        <v>789</v>
      </c>
      <c r="B790" s="10" t="s">
        <v>1433</v>
      </c>
      <c r="C790" s="6" t="s">
        <v>1434</v>
      </c>
      <c r="D790" s="88" t="n">
        <f t="shared" si="36"/>
        <v>1.0</v>
      </c>
      <c r="E790" s="88" t="n">
        <f t="shared" si="37"/>
        <v>1.0</v>
      </c>
      <c r="F790" s="88" t="n">
        <f t="shared" si="38"/>
        <v>0.0</v>
      </c>
      <c r="G790" s="8" t="s">
        <v>1514</v>
      </c>
      <c r="H790" s="83" t="s">
        <v>2687</v>
      </c>
      <c r="I790" s="14">
        <v>11</v>
      </c>
      <c r="J790" s="8" t="s">
        <v>2814</v>
      </c>
      <c r="K790" s="8" t="s">
        <v>2687</v>
      </c>
      <c r="L790" s="8" t="s">
        <v>2825</v>
      </c>
      <c r="M790" s="8" t="s">
        <v>2826</v>
      </c>
      <c r="N790" s="8" t="s">
        <v>2827</v>
      </c>
      <c r="O790" s="8" t="s">
        <v>2828</v>
      </c>
    </row>
    <row r="791" spans="1:15" ht="13.8" x14ac:dyDescent="0.25">
      <c r="A791" s="5">
        <v>790</v>
      </c>
      <c r="B791" s="10" t="s">
        <v>1435</v>
      </c>
      <c r="C791" s="6" t="s">
        <v>1436</v>
      </c>
      <c r="D791" s="88" t="n">
        <f t="shared" si="36"/>
        <v>1.0</v>
      </c>
      <c r="E791" s="88" t="n">
        <f t="shared" si="37"/>
        <v>1.0</v>
      </c>
      <c r="F791" s="88" t="n">
        <f t="shared" si="38"/>
        <v>0.0</v>
      </c>
      <c r="G791" s="8" t="s">
        <v>1514</v>
      </c>
      <c r="H791" s="83" t="s">
        <v>2687</v>
      </c>
      <c r="I791" s="14">
        <v>11</v>
      </c>
      <c r="J791" s="8" t="s">
        <v>2814</v>
      </c>
      <c r="K791" s="8" t="s">
        <v>2687</v>
      </c>
      <c r="L791" s="8" t="s">
        <v>2825</v>
      </c>
      <c r="M791" s="8" t="s">
        <v>2826</v>
      </c>
      <c r="N791" s="8" t="s">
        <v>2827</v>
      </c>
      <c r="O791" s="8" t="s">
        <v>2828</v>
      </c>
    </row>
    <row r="792" spans="1:15" ht="13.8" x14ac:dyDescent="0.25">
      <c r="A792" s="5">
        <v>791</v>
      </c>
      <c r="B792" s="10" t="s">
        <v>1437</v>
      </c>
      <c r="C792" s="6" t="s">
        <v>2564</v>
      </c>
      <c r="D792" s="88" t="n">
        <f t="shared" si="36"/>
        <v>1.0</v>
      </c>
      <c r="E792" s="88" t="n">
        <f t="shared" si="37"/>
        <v>1.0</v>
      </c>
      <c r="F792" s="88" t="n">
        <f t="shared" si="38"/>
        <v>0.0</v>
      </c>
      <c r="G792" s="8" t="s">
        <v>1514</v>
      </c>
      <c r="H792" s="83" t="s">
        <v>2687</v>
      </c>
      <c r="I792" s="14">
        <v>5</v>
      </c>
      <c r="J792" s="8" t="s">
        <v>2814</v>
      </c>
      <c r="K792" s="8" t="s">
        <v>2687</v>
      </c>
      <c r="L792" s="8" t="s">
        <v>2829</v>
      </c>
      <c r="M792" s="8" t="s">
        <v>2830</v>
      </c>
      <c r="N792" s="8" t="s">
        <v>2831</v>
      </c>
      <c r="O792" s="8" t="s">
        <v>2832</v>
      </c>
    </row>
    <row r="793" spans="1:15" ht="13.8" x14ac:dyDescent="0.25">
      <c r="A793" s="5">
        <v>792</v>
      </c>
      <c r="B793" s="10" t="s">
        <v>1438</v>
      </c>
      <c r="C793" s="6" t="s">
        <v>1439</v>
      </c>
      <c r="D793" s="88" t="n">
        <f t="shared" si="36"/>
        <v>1.0</v>
      </c>
      <c r="E793" s="88" t="n">
        <f t="shared" si="37"/>
        <v>1.0</v>
      </c>
      <c r="F793" s="88" t="n">
        <f t="shared" si="38"/>
        <v>0.0</v>
      </c>
      <c r="G793" s="8" t="s">
        <v>1514</v>
      </c>
      <c r="H793" s="83" t="s">
        <v>2687</v>
      </c>
      <c r="I793" s="14">
        <v>2</v>
      </c>
      <c r="J793" s="8" t="s">
        <v>2814</v>
      </c>
      <c r="K793" s="8" t="s">
        <v>2687</v>
      </c>
      <c r="L793" s="8" t="s">
        <v>2829</v>
      </c>
      <c r="M793" s="8" t="s">
        <v>2830</v>
      </c>
      <c r="N793" s="8" t="s">
        <v>2831</v>
      </c>
      <c r="O793" s="8" t="s">
        <v>2832</v>
      </c>
    </row>
    <row r="794" spans="1:15" ht="13.8" x14ac:dyDescent="0.25">
      <c r="A794" s="5">
        <v>793</v>
      </c>
      <c r="B794" s="10" t="s">
        <v>1440</v>
      </c>
      <c r="C794" s="6" t="s">
        <v>2565</v>
      </c>
      <c r="D794" s="88" t="n">
        <f t="shared" si="36"/>
        <v>1.0</v>
      </c>
      <c r="E794" s="88" t="n">
        <f t="shared" si="37"/>
        <v>1.0</v>
      </c>
      <c r="F794" s="88" t="n">
        <f t="shared" si="38"/>
        <v>0.0</v>
      </c>
      <c r="G794" s="8" t="s">
        <v>1514</v>
      </c>
      <c r="H794" s="83" t="s">
        <v>2688</v>
      </c>
      <c r="I794" s="14">
        <v>2</v>
      </c>
      <c r="J794" s="8" t="s">
        <v>2833</v>
      </c>
      <c r="K794" s="8" t="s">
        <v>2688</v>
      </c>
      <c r="L794" s="8" t="s">
        <v>2708</v>
      </c>
      <c r="M794" s="8">
        <v>0</v>
      </c>
      <c r="N794" s="8" t="s">
        <v>2834</v>
      </c>
      <c r="O794" s="8" t="s">
        <v>2835</v>
      </c>
    </row>
    <row r="795" spans="1:15" ht="13.8" x14ac:dyDescent="0.25">
      <c r="A795" s="5">
        <v>794</v>
      </c>
      <c r="B795" s="10" t="s">
        <v>1442</v>
      </c>
      <c r="C795" s="6" t="s">
        <v>2566</v>
      </c>
      <c r="D795" s="88" t="n">
        <f t="shared" si="36"/>
        <v>1.0</v>
      </c>
      <c r="E795" s="88" t="n">
        <f t="shared" si="37"/>
        <v>1.0</v>
      </c>
      <c r="F795" s="88" t="n">
        <f t="shared" si="38"/>
        <v>0.0</v>
      </c>
      <c r="G795" s="8" t="s">
        <v>1514</v>
      </c>
      <c r="H795" s="83" t="s">
        <v>2688</v>
      </c>
      <c r="I795" s="14">
        <v>2</v>
      </c>
      <c r="J795" s="8" t="s">
        <v>2833</v>
      </c>
      <c r="K795" s="8" t="s">
        <v>2688</v>
      </c>
      <c r="L795" s="8" t="s">
        <v>2708</v>
      </c>
      <c r="M795" s="8">
        <v>0</v>
      </c>
      <c r="N795" s="8" t="s">
        <v>2834</v>
      </c>
      <c r="O795" s="8" t="s">
        <v>2835</v>
      </c>
    </row>
    <row r="796" spans="1:15" ht="13.8" x14ac:dyDescent="0.25">
      <c r="A796" s="5">
        <v>795</v>
      </c>
      <c r="B796" s="10" t="s">
        <v>1958</v>
      </c>
      <c r="C796" s="6" t="s">
        <v>2103</v>
      </c>
      <c r="D796" s="88" t="n">
        <f t="shared" si="36"/>
        <v>1.0</v>
      </c>
      <c r="E796" s="88" t="n">
        <f t="shared" si="37"/>
        <v>1.0</v>
      </c>
      <c r="F796" s="88" t="n">
        <f t="shared" si="38"/>
        <v>0.0</v>
      </c>
      <c r="G796" s="8" t="s">
        <v>1514</v>
      </c>
      <c r="H796" s="83" t="s">
        <v>2688</v>
      </c>
      <c r="I796" s="14">
        <v>2</v>
      </c>
      <c r="J796" s="8" t="s">
        <v>2833</v>
      </c>
      <c r="K796" s="8" t="s">
        <v>2688</v>
      </c>
      <c r="L796" s="8" t="s">
        <v>2708</v>
      </c>
      <c r="N796" s="8" t="s">
        <v>2834</v>
      </c>
      <c r="O796" s="8" t="s">
        <v>2835</v>
      </c>
    </row>
    <row r="797" spans="1:15" ht="13.8" x14ac:dyDescent="0.25">
      <c r="A797" s="5">
        <v>796</v>
      </c>
      <c r="B797" s="10" t="s">
        <v>2274</v>
      </c>
      <c r="C797" s="6" t="s">
        <v>2567</v>
      </c>
      <c r="D797" s="88" t="n">
        <f t="shared" si="36"/>
        <v>1.0</v>
      </c>
      <c r="E797" s="88" t="n">
        <f t="shared" si="37"/>
        <v>1.0</v>
      </c>
      <c r="F797" s="88" t="n">
        <f t="shared" si="38"/>
        <v>0.0</v>
      </c>
      <c r="G797" s="8" t="s">
        <v>1514</v>
      </c>
      <c r="H797" s="83" t="s">
        <v>2688</v>
      </c>
      <c r="I797" s="14">
        <v>2</v>
      </c>
      <c r="J797" s="8" t="s">
        <v>2833</v>
      </c>
      <c r="K797" s="8" t="s">
        <v>2688</v>
      </c>
      <c r="L797" s="8" t="s">
        <v>2708</v>
      </c>
      <c r="N797" s="8" t="s">
        <v>2834</v>
      </c>
      <c r="O797" s="8" t="s">
        <v>2835</v>
      </c>
    </row>
    <row r="798" spans="1:15" ht="13.8" x14ac:dyDescent="0.25">
      <c r="A798" s="5">
        <v>797</v>
      </c>
      <c r="B798" s="10" t="s">
        <v>1443</v>
      </c>
      <c r="C798" s="6" t="s">
        <v>2568</v>
      </c>
      <c r="D798" s="88" t="n">
        <f t="shared" si="36"/>
        <v>1.0</v>
      </c>
      <c r="E798" s="88" t="n">
        <f t="shared" si="37"/>
        <v>1.0</v>
      </c>
      <c r="F798" s="88" t="n">
        <f t="shared" si="38"/>
        <v>0.0</v>
      </c>
      <c r="G798" s="8" t="s">
        <v>1514</v>
      </c>
      <c r="H798" s="83" t="s">
        <v>2688</v>
      </c>
      <c r="I798" s="14">
        <v>2</v>
      </c>
      <c r="J798" s="8" t="s">
        <v>2833</v>
      </c>
      <c r="K798" s="8" t="s">
        <v>2688</v>
      </c>
      <c r="L798" s="8" t="s">
        <v>2708</v>
      </c>
      <c r="M798" s="8">
        <v>0</v>
      </c>
      <c r="N798" s="8" t="s">
        <v>2834</v>
      </c>
      <c r="O798" s="8" t="s">
        <v>2835</v>
      </c>
    </row>
    <row r="799" spans="1:15" ht="13.8" x14ac:dyDescent="0.25">
      <c r="A799" s="5">
        <v>798</v>
      </c>
      <c r="B799" s="10" t="s">
        <v>2275</v>
      </c>
      <c r="C799" s="6" t="s">
        <v>2569</v>
      </c>
      <c r="D799" s="88" t="n">
        <f t="shared" si="36"/>
        <v>1.0</v>
      </c>
      <c r="E799" s="88" t="n">
        <f t="shared" si="37"/>
        <v>1.0</v>
      </c>
      <c r="F799" s="88" t="n">
        <f t="shared" si="38"/>
        <v>0.0</v>
      </c>
      <c r="G799" s="8" t="s">
        <v>1514</v>
      </c>
      <c r="H799" s="83" t="s">
        <v>2688</v>
      </c>
      <c r="I799" s="14">
        <v>2</v>
      </c>
      <c r="J799" s="8" t="s">
        <v>2833</v>
      </c>
      <c r="K799" s="8" t="s">
        <v>2688</v>
      </c>
      <c r="L799" s="8" t="s">
        <v>2708</v>
      </c>
      <c r="N799" s="8" t="s">
        <v>2834</v>
      </c>
      <c r="O799" s="8" t="s">
        <v>2835</v>
      </c>
    </row>
    <row r="800" spans="1:15" ht="13.8" x14ac:dyDescent="0.25">
      <c r="A800" s="5">
        <v>799</v>
      </c>
      <c r="B800" s="10" t="s">
        <v>2276</v>
      </c>
      <c r="C800" s="6" t="s">
        <v>2570</v>
      </c>
      <c r="D800" s="88" t="n">
        <f t="shared" si="36"/>
        <v>1.0</v>
      </c>
      <c r="E800" s="88" t="n">
        <f t="shared" si="37"/>
        <v>1.0</v>
      </c>
      <c r="F800" s="88" t="n">
        <f t="shared" si="38"/>
        <v>0.0</v>
      </c>
      <c r="G800" s="8" t="s">
        <v>1514</v>
      </c>
      <c r="H800" s="83" t="s">
        <v>2688</v>
      </c>
      <c r="I800" s="14">
        <v>2</v>
      </c>
      <c r="J800" s="8" t="s">
        <v>2833</v>
      </c>
      <c r="K800" s="8" t="s">
        <v>2688</v>
      </c>
      <c r="L800" s="8" t="s">
        <v>2708</v>
      </c>
      <c r="N800" s="8" t="s">
        <v>2834</v>
      </c>
      <c r="O800" s="8" t="s">
        <v>2835</v>
      </c>
    </row>
    <row r="801" spans="1:15" ht="13.8" x14ac:dyDescent="0.25">
      <c r="A801" s="5">
        <v>800</v>
      </c>
      <c r="B801" s="10" t="s">
        <v>2277</v>
      </c>
      <c r="C801" s="6" t="s">
        <v>2571</v>
      </c>
      <c r="D801" s="88" t="n">
        <f t="shared" si="36"/>
        <v>1.0</v>
      </c>
      <c r="E801" s="88" t="n">
        <f t="shared" si="37"/>
        <v>1.0</v>
      </c>
      <c r="F801" s="88" t="n">
        <f t="shared" si="38"/>
        <v>0.0</v>
      </c>
      <c r="G801" s="8" t="s">
        <v>1514</v>
      </c>
      <c r="H801" s="83" t="s">
        <v>2688</v>
      </c>
      <c r="I801" s="14">
        <v>2</v>
      </c>
      <c r="J801" s="8" t="s">
        <v>2833</v>
      </c>
      <c r="K801" s="8" t="s">
        <v>2688</v>
      </c>
      <c r="L801" s="8" t="s">
        <v>2708</v>
      </c>
      <c r="N801" s="8" t="s">
        <v>2834</v>
      </c>
      <c r="O801" s="8" t="s">
        <v>2835</v>
      </c>
    </row>
    <row r="802" spans="1:15" ht="13.8" x14ac:dyDescent="0.25">
      <c r="A802" s="5">
        <v>801</v>
      </c>
      <c r="B802" s="10" t="s">
        <v>2278</v>
      </c>
      <c r="C802" s="6" t="s">
        <v>2572</v>
      </c>
      <c r="D802" s="88" t="n">
        <f t="shared" si="36"/>
        <v>1.0</v>
      </c>
      <c r="E802" s="88" t="n">
        <f t="shared" si="37"/>
        <v>1.0</v>
      </c>
      <c r="F802" s="88" t="n">
        <f t="shared" si="38"/>
        <v>0.0</v>
      </c>
      <c r="G802" s="8" t="s">
        <v>1514</v>
      </c>
      <c r="H802" s="83" t="s">
        <v>2688</v>
      </c>
      <c r="I802" s="14">
        <v>2</v>
      </c>
      <c r="J802" s="8" t="s">
        <v>2833</v>
      </c>
      <c r="K802" s="8" t="s">
        <v>2688</v>
      </c>
      <c r="L802" s="8" t="s">
        <v>2708</v>
      </c>
      <c r="N802" s="8" t="s">
        <v>2834</v>
      </c>
      <c r="O802" s="8" t="s">
        <v>2835</v>
      </c>
    </row>
    <row r="803" spans="1:15" ht="13.8" x14ac:dyDescent="0.25">
      <c r="A803" s="5">
        <v>802</v>
      </c>
      <c r="B803" s="10" t="s">
        <v>2279</v>
      </c>
      <c r="C803" s="6" t="s">
        <v>2573</v>
      </c>
      <c r="D803" s="88" t="n">
        <f t="shared" si="36"/>
        <v>1.0</v>
      </c>
      <c r="E803" s="88" t="n">
        <f t="shared" si="37"/>
        <v>1.0</v>
      </c>
      <c r="F803" s="88" t="n">
        <f t="shared" si="38"/>
        <v>0.0</v>
      </c>
      <c r="G803" s="8" t="s">
        <v>1514</v>
      </c>
      <c r="H803" s="83" t="s">
        <v>2688</v>
      </c>
      <c r="I803" s="14">
        <v>2</v>
      </c>
      <c r="J803" s="8" t="s">
        <v>2833</v>
      </c>
      <c r="K803" s="8" t="s">
        <v>2688</v>
      </c>
      <c r="L803" s="8" t="s">
        <v>2708</v>
      </c>
      <c r="N803" s="8" t="s">
        <v>2834</v>
      </c>
      <c r="O803" s="8" t="s">
        <v>2835</v>
      </c>
    </row>
    <row r="804" spans="1:15" ht="13.8" x14ac:dyDescent="0.25">
      <c r="A804" s="5">
        <v>803</v>
      </c>
      <c r="B804" s="10" t="s">
        <v>2280</v>
      </c>
      <c r="C804" s="6" t="s">
        <v>2574</v>
      </c>
      <c r="D804" s="88" t="n">
        <f t="shared" si="36"/>
        <v>1.0</v>
      </c>
      <c r="E804" s="88" t="n">
        <f t="shared" si="37"/>
        <v>1.0</v>
      </c>
      <c r="F804" s="88" t="n">
        <f t="shared" si="38"/>
        <v>0.0</v>
      </c>
      <c r="G804" s="8" t="s">
        <v>1514</v>
      </c>
      <c r="H804" s="83" t="s">
        <v>2688</v>
      </c>
      <c r="I804" s="14">
        <v>7</v>
      </c>
      <c r="J804" s="8" t="s">
        <v>2833</v>
      </c>
      <c r="K804" s="8" t="s">
        <v>2688</v>
      </c>
      <c r="L804" s="8" t="s">
        <v>2708</v>
      </c>
      <c r="N804" s="8">
        <v>56</v>
      </c>
      <c r="O804" s="8" t="s">
        <v>2836</v>
      </c>
    </row>
    <row r="805" spans="1:15" ht="13.8" x14ac:dyDescent="0.25">
      <c r="A805" s="5">
        <v>804</v>
      </c>
      <c r="B805" s="10" t="s">
        <v>2281</v>
      </c>
      <c r="C805" s="6" t="s">
        <v>2575</v>
      </c>
      <c r="D805" s="88" t="n">
        <f t="shared" si="36"/>
        <v>1.0</v>
      </c>
      <c r="E805" s="88" t="n">
        <f t="shared" si="37"/>
        <v>1.0</v>
      </c>
      <c r="F805" s="88" t="n">
        <f t="shared" si="38"/>
        <v>0.0</v>
      </c>
      <c r="G805" s="8" t="s">
        <v>1514</v>
      </c>
      <c r="H805" s="83" t="s">
        <v>2688</v>
      </c>
      <c r="I805" s="14">
        <v>5</v>
      </c>
      <c r="J805" s="8" t="s">
        <v>2833</v>
      </c>
      <c r="K805" s="8" t="s">
        <v>2688</v>
      </c>
      <c r="L805" s="8" t="s">
        <v>2708</v>
      </c>
      <c r="N805" s="8">
        <v>56</v>
      </c>
      <c r="O805" s="8" t="s">
        <v>2836</v>
      </c>
    </row>
    <row r="806" spans="1:15" ht="13.8" x14ac:dyDescent="0.25">
      <c r="A806" s="5">
        <v>805</v>
      </c>
      <c r="B806" s="10" t="s">
        <v>1444</v>
      </c>
      <c r="C806" s="6" t="s">
        <v>2576</v>
      </c>
      <c r="D806" s="88" t="n">
        <f t="shared" si="36"/>
        <v>1.0</v>
      </c>
      <c r="E806" s="88" t="n">
        <f t="shared" si="37"/>
        <v>1.0</v>
      </c>
      <c r="F806" s="88" t="n">
        <f t="shared" si="38"/>
        <v>0.0</v>
      </c>
      <c r="G806" s="8" t="s">
        <v>1514</v>
      </c>
      <c r="H806" s="83" t="s">
        <v>2688</v>
      </c>
      <c r="I806" s="14">
        <v>5</v>
      </c>
      <c r="J806" s="8" t="s">
        <v>2833</v>
      </c>
      <c r="K806" s="8" t="s">
        <v>2688</v>
      </c>
      <c r="L806" s="8" t="s">
        <v>2708</v>
      </c>
      <c r="M806" s="8">
        <v>0</v>
      </c>
      <c r="N806" s="8">
        <v>56</v>
      </c>
      <c r="O806" s="8" t="s">
        <v>2836</v>
      </c>
    </row>
    <row r="807" spans="1:15" ht="13.8" x14ac:dyDescent="0.25">
      <c r="A807" s="5">
        <v>806</v>
      </c>
      <c r="B807" s="10" t="s">
        <v>1959</v>
      </c>
      <c r="C807" s="6" t="s">
        <v>2104</v>
      </c>
      <c r="D807" s="88" t="n">
        <f t="shared" si="36"/>
        <v>1.0</v>
      </c>
      <c r="E807" s="88" t="n">
        <f t="shared" si="37"/>
        <v>1.0</v>
      </c>
      <c r="F807" s="88" t="n">
        <f t="shared" si="38"/>
        <v>0.0</v>
      </c>
      <c r="G807" s="8" t="s">
        <v>1514</v>
      </c>
      <c r="H807" s="83" t="s">
        <v>2688</v>
      </c>
      <c r="I807" s="14">
        <v>5</v>
      </c>
      <c r="J807" s="8" t="s">
        <v>2833</v>
      </c>
      <c r="K807" s="8" t="s">
        <v>2688</v>
      </c>
      <c r="L807" s="8" t="s">
        <v>2708</v>
      </c>
      <c r="N807" s="8">
        <v>56</v>
      </c>
      <c r="O807" s="8" t="s">
        <v>2836</v>
      </c>
    </row>
    <row r="808" spans="1:15" ht="13.8" x14ac:dyDescent="0.25">
      <c r="A808" s="5">
        <v>807</v>
      </c>
      <c r="B808" s="10" t="s">
        <v>1960</v>
      </c>
      <c r="C808" s="6" t="s">
        <v>2105</v>
      </c>
      <c r="D808" s="88" t="n">
        <f t="shared" si="36"/>
        <v>1.0</v>
      </c>
      <c r="E808" s="88" t="n">
        <f t="shared" si="37"/>
        <v>1.0</v>
      </c>
      <c r="F808" s="88" t="n">
        <f t="shared" si="38"/>
        <v>0.0</v>
      </c>
      <c r="G808" s="8" t="s">
        <v>1514</v>
      </c>
      <c r="H808" s="83" t="s">
        <v>2688</v>
      </c>
      <c r="I808" s="14">
        <v>5</v>
      </c>
      <c r="J808" s="8" t="s">
        <v>2833</v>
      </c>
      <c r="K808" s="8" t="s">
        <v>2688</v>
      </c>
      <c r="L808" s="8" t="s">
        <v>2708</v>
      </c>
      <c r="N808" s="8">
        <v>56</v>
      </c>
      <c r="O808" s="8" t="s">
        <v>2836</v>
      </c>
    </row>
    <row r="809" spans="1:15" ht="13.8" x14ac:dyDescent="0.25">
      <c r="A809" s="5">
        <v>808</v>
      </c>
      <c r="B809" s="10" t="s">
        <v>1961</v>
      </c>
      <c r="C809" s="6" t="s">
        <v>2577</v>
      </c>
      <c r="D809" s="88" t="n">
        <f t="shared" si="36"/>
        <v>1.0</v>
      </c>
      <c r="E809" s="88" t="n">
        <f t="shared" si="37"/>
        <v>1.0</v>
      </c>
      <c r="F809" s="88" t="n">
        <f t="shared" si="38"/>
        <v>0.0</v>
      </c>
      <c r="G809" s="8" t="s">
        <v>1514</v>
      </c>
      <c r="H809" s="83" t="s">
        <v>2688</v>
      </c>
      <c r="I809" s="14">
        <v>5</v>
      </c>
      <c r="J809" s="8" t="s">
        <v>2833</v>
      </c>
      <c r="K809" s="8" t="s">
        <v>2688</v>
      </c>
      <c r="L809" s="8" t="s">
        <v>2708</v>
      </c>
      <c r="N809" s="8">
        <v>56</v>
      </c>
      <c r="O809" s="8" t="s">
        <v>2836</v>
      </c>
    </row>
    <row r="810" spans="1:15" ht="13.8" x14ac:dyDescent="0.25">
      <c r="A810" s="5">
        <v>809</v>
      </c>
      <c r="B810" s="10" t="s">
        <v>1445</v>
      </c>
      <c r="C810" s="6" t="s">
        <v>1446</v>
      </c>
      <c r="D810" s="88" t="n">
        <f t="shared" si="36"/>
        <v>1.0</v>
      </c>
      <c r="E810" s="88" t="n">
        <f t="shared" si="37"/>
        <v>1.0</v>
      </c>
      <c r="F810" s="88" t="n">
        <f t="shared" si="38"/>
        <v>0.0</v>
      </c>
      <c r="G810" s="8" t="s">
        <v>1514</v>
      </c>
      <c r="H810" s="83" t="s">
        <v>2688</v>
      </c>
      <c r="I810" s="14">
        <v>5</v>
      </c>
      <c r="J810" s="8" t="s">
        <v>2833</v>
      </c>
      <c r="K810" s="8" t="s">
        <v>2688</v>
      </c>
      <c r="L810" s="8" t="s">
        <v>2708</v>
      </c>
      <c r="M810" s="8">
        <v>0</v>
      </c>
      <c r="N810" s="8">
        <v>56</v>
      </c>
      <c r="O810" s="8" t="s">
        <v>2836</v>
      </c>
    </row>
    <row r="811" spans="1:15" ht="13.8" x14ac:dyDescent="0.25">
      <c r="A811" s="5">
        <v>810</v>
      </c>
      <c r="B811" s="10" t="s">
        <v>1447</v>
      </c>
      <c r="C811" s="6" t="s">
        <v>1448</v>
      </c>
      <c r="D811" s="88" t="n">
        <f t="shared" si="36"/>
        <v>1.0</v>
      </c>
      <c r="E811" s="88" t="n">
        <f t="shared" si="37"/>
        <v>1.0</v>
      </c>
      <c r="F811" s="88" t="n">
        <f t="shared" si="38"/>
        <v>0.0</v>
      </c>
      <c r="G811" s="8" t="s">
        <v>1514</v>
      </c>
      <c r="H811" s="83" t="s">
        <v>2682</v>
      </c>
      <c r="I811" s="14">
        <v>2</v>
      </c>
      <c r="J811" s="8" t="s">
        <v>2724</v>
      </c>
      <c r="K811" s="8" t="s">
        <v>2682</v>
      </c>
      <c r="L811" s="8" t="s">
        <v>2740</v>
      </c>
      <c r="M811" s="8" t="s">
        <v>2741</v>
      </c>
      <c r="N811" s="8" t="s">
        <v>2744</v>
      </c>
      <c r="O811" s="8" t="s">
        <v>2715</v>
      </c>
    </row>
    <row r="812" spans="1:15" ht="13.8" x14ac:dyDescent="0.25">
      <c r="A812" s="5">
        <v>811</v>
      </c>
      <c r="B812" s="10" t="s">
        <v>1449</v>
      </c>
      <c r="C812" s="6" t="s">
        <v>2578</v>
      </c>
      <c r="D812" s="88" t="n">
        <f t="shared" si="36"/>
        <v>1.0</v>
      </c>
      <c r="E812" s="88" t="n">
        <f t="shared" si="37"/>
        <v>1.0</v>
      </c>
      <c r="F812" s="88" t="n">
        <f t="shared" si="38"/>
        <v>0.0</v>
      </c>
      <c r="G812" s="8" t="s">
        <v>1514</v>
      </c>
      <c r="H812" s="83" t="s">
        <v>2682</v>
      </c>
      <c r="I812" s="14">
        <v>2</v>
      </c>
      <c r="J812" s="8" t="s">
        <v>2724</v>
      </c>
      <c r="K812" s="8" t="s">
        <v>2682</v>
      </c>
      <c r="L812" s="8" t="s">
        <v>2740</v>
      </c>
      <c r="M812" s="8" t="s">
        <v>2741</v>
      </c>
      <c r="N812" s="8" t="s">
        <v>2744</v>
      </c>
      <c r="O812" s="8" t="s">
        <v>2715</v>
      </c>
    </row>
    <row r="813" spans="1:15" ht="13.8" x14ac:dyDescent="0.25">
      <c r="A813" s="5">
        <v>812</v>
      </c>
      <c r="B813" s="10" t="s">
        <v>1450</v>
      </c>
      <c r="C813" s="6" t="s">
        <v>1451</v>
      </c>
      <c r="D813" s="88" t="n">
        <f t="shared" si="36"/>
        <v>1.0</v>
      </c>
      <c r="E813" s="88" t="n">
        <f t="shared" si="37"/>
        <v>1.0</v>
      </c>
      <c r="F813" s="88" t="n">
        <f t="shared" si="38"/>
        <v>0.0</v>
      </c>
      <c r="G813" s="8" t="s">
        <v>1514</v>
      </c>
      <c r="H813" s="83" t="s">
        <v>2682</v>
      </c>
      <c r="I813" s="14">
        <v>2</v>
      </c>
      <c r="J813" s="8" t="s">
        <v>2724</v>
      </c>
      <c r="K813" s="8" t="s">
        <v>2682</v>
      </c>
      <c r="L813" s="8" t="s">
        <v>2740</v>
      </c>
      <c r="M813" s="8" t="s">
        <v>2741</v>
      </c>
      <c r="N813" s="8" t="s">
        <v>2744</v>
      </c>
      <c r="O813" s="8" t="s">
        <v>2715</v>
      </c>
    </row>
    <row r="814" spans="1:15" ht="13.8" x14ac:dyDescent="0.25">
      <c r="A814" s="5">
        <v>813</v>
      </c>
      <c r="B814" s="10" t="s">
        <v>1452</v>
      </c>
      <c r="C814" s="6" t="s">
        <v>1453</v>
      </c>
      <c r="D814" s="88" t="n">
        <f t="shared" si="36"/>
        <v>1.0</v>
      </c>
      <c r="E814" s="88" t="n">
        <f t="shared" si="37"/>
        <v>1.0</v>
      </c>
      <c r="F814" s="88" t="n">
        <f t="shared" si="38"/>
        <v>0.0</v>
      </c>
      <c r="G814" s="8" t="s">
        <v>1514</v>
      </c>
      <c r="H814" s="83" t="s">
        <v>2682</v>
      </c>
      <c r="I814" s="14">
        <v>2</v>
      </c>
      <c r="J814" s="8" t="s">
        <v>2724</v>
      </c>
      <c r="K814" s="8" t="s">
        <v>2682</v>
      </c>
      <c r="L814" s="8" t="s">
        <v>2740</v>
      </c>
      <c r="M814" s="8" t="s">
        <v>2741</v>
      </c>
      <c r="N814" s="8" t="s">
        <v>2744</v>
      </c>
      <c r="O814" s="8" t="s">
        <v>2715</v>
      </c>
    </row>
    <row r="815" spans="1:15" ht="13.8" x14ac:dyDescent="0.25">
      <c r="A815" s="5">
        <v>814</v>
      </c>
      <c r="B815" s="84" t="s">
        <v>1454</v>
      </c>
      <c r="C815" s="82" t="s">
        <v>651</v>
      </c>
      <c r="D815" s="88" t="n">
        <f t="shared" si="36"/>
        <v>1.0</v>
      </c>
      <c r="E815" s="88" t="n">
        <f t="shared" si="37"/>
        <v>1.0</v>
      </c>
      <c r="F815" s="88" t="n">
        <f t="shared" si="38"/>
        <v>0.0</v>
      </c>
      <c r="G815" s="8" t="s">
        <v>1546</v>
      </c>
      <c r="H815" s="83" t="s">
        <v>2682</v>
      </c>
      <c r="I815" s="14">
        <v>2</v>
      </c>
      <c r="J815" s="8" t="s">
        <v>2724</v>
      </c>
      <c r="K815" s="8" t="s">
        <v>2682</v>
      </c>
      <c r="L815" s="8" t="s">
        <v>2740</v>
      </c>
      <c r="M815" s="8" t="s">
        <v>2741</v>
      </c>
      <c r="N815" s="8" t="s">
        <v>2744</v>
      </c>
      <c r="O815" s="8" t="s">
        <v>2715</v>
      </c>
    </row>
    <row r="816" spans="1:15" ht="13.8" x14ac:dyDescent="0.25">
      <c r="A816" s="5">
        <v>815</v>
      </c>
      <c r="B816" s="84" t="s">
        <v>1455</v>
      </c>
      <c r="C816" s="82" t="s">
        <v>2579</v>
      </c>
      <c r="D816" s="88" t="n">
        <f t="shared" si="36"/>
        <v>1.0</v>
      </c>
      <c r="E816" s="88" t="n">
        <f t="shared" si="37"/>
        <v>1.0</v>
      </c>
      <c r="F816" s="88" t="n">
        <f t="shared" si="38"/>
        <v>0.0</v>
      </c>
      <c r="G816" s="8" t="s">
        <v>1546</v>
      </c>
      <c r="H816" s="83" t="s">
        <v>2689</v>
      </c>
      <c r="I816" s="14">
        <v>2</v>
      </c>
      <c r="J816" s="8" t="s">
        <v>2837</v>
      </c>
      <c r="K816" s="8" t="s">
        <v>2689</v>
      </c>
      <c r="L816" s="8" t="s">
        <v>2838</v>
      </c>
      <c r="M816" s="8" t="s">
        <v>2839</v>
      </c>
      <c r="N816" s="8" t="s">
        <v>2840</v>
      </c>
      <c r="O816" s="8" t="s">
        <v>75</v>
      </c>
    </row>
    <row r="817" spans="1:15" ht="13.8" x14ac:dyDescent="0.25">
      <c r="A817" s="5">
        <v>816</v>
      </c>
      <c r="B817" s="84" t="s">
        <v>1456</v>
      </c>
      <c r="C817" s="82" t="s">
        <v>1457</v>
      </c>
      <c r="D817" s="88" t="n">
        <f t="shared" si="36"/>
        <v>1.0</v>
      </c>
      <c r="E817" s="88" t="n">
        <f t="shared" si="37"/>
        <v>1.0</v>
      </c>
      <c r="F817" s="88" t="n">
        <f t="shared" si="38"/>
        <v>0.0</v>
      </c>
      <c r="G817" s="8" t="s">
        <v>1546</v>
      </c>
      <c r="H817" s="83" t="s">
        <v>2689</v>
      </c>
      <c r="I817" s="14">
        <v>2</v>
      </c>
      <c r="J817" s="8" t="s">
        <v>2837</v>
      </c>
      <c r="K817" s="8" t="s">
        <v>2689</v>
      </c>
      <c r="L817" s="8" t="s">
        <v>2838</v>
      </c>
      <c r="M817" s="8" t="s">
        <v>2839</v>
      </c>
      <c r="N817" s="8" t="s">
        <v>2840</v>
      </c>
      <c r="O817" s="8" t="s">
        <v>75</v>
      </c>
    </row>
    <row r="818" spans="1:15" ht="13.8" x14ac:dyDescent="0.25">
      <c r="A818" s="5">
        <v>817</v>
      </c>
      <c r="B818" s="85" t="s">
        <v>1458</v>
      </c>
      <c r="C818" s="82" t="s">
        <v>1459</v>
      </c>
      <c r="D818" s="88" t="n">
        <f t="shared" si="36"/>
        <v>1.0</v>
      </c>
      <c r="E818" s="88" t="n">
        <f t="shared" si="37"/>
        <v>1.0</v>
      </c>
      <c r="F818" s="88" t="n">
        <f t="shared" si="38"/>
        <v>0.0</v>
      </c>
      <c r="G818" s="8" t="s">
        <v>1546</v>
      </c>
      <c r="H818" s="83" t="s">
        <v>2684</v>
      </c>
      <c r="I818" s="14">
        <v>4</v>
      </c>
      <c r="J818" s="8" t="s">
        <v>2795</v>
      </c>
      <c r="K818" s="8" t="s">
        <v>2684</v>
      </c>
      <c r="L818" s="8" t="s">
        <v>2841</v>
      </c>
      <c r="M818" s="8" t="s">
        <v>2842</v>
      </c>
      <c r="N818" s="8" t="s">
        <v>2843</v>
      </c>
      <c r="O818" s="8" t="s">
        <v>2844</v>
      </c>
    </row>
    <row r="819" spans="1:15" ht="13.8" x14ac:dyDescent="0.25">
      <c r="A819" s="5">
        <v>818</v>
      </c>
      <c r="B819" s="10" t="s">
        <v>1460</v>
      </c>
      <c r="C819" s="6" t="s">
        <v>2580</v>
      </c>
      <c r="D819" s="88" t="n">
        <f t="shared" si="36"/>
        <v>1.0</v>
      </c>
      <c r="E819" s="88" t="n">
        <f t="shared" si="37"/>
        <v>1.0</v>
      </c>
      <c r="F819" s="88" t="n">
        <f t="shared" si="38"/>
        <v>0.0</v>
      </c>
      <c r="G819" s="8" t="s">
        <v>1546</v>
      </c>
      <c r="H819" s="83" t="s">
        <v>2684</v>
      </c>
      <c r="I819" s="14">
        <v>4</v>
      </c>
      <c r="J819" s="8" t="s">
        <v>2795</v>
      </c>
      <c r="K819" s="8" t="s">
        <v>2684</v>
      </c>
      <c r="L819" s="8" t="s">
        <v>2841</v>
      </c>
      <c r="M819" s="8" t="s">
        <v>2842</v>
      </c>
      <c r="N819" s="8" t="s">
        <v>2843</v>
      </c>
      <c r="O819" s="8" t="s">
        <v>2844</v>
      </c>
    </row>
    <row r="820" spans="1:15" ht="13.8" x14ac:dyDescent="0.25">
      <c r="A820" s="5">
        <v>819</v>
      </c>
      <c r="B820" s="10" t="s">
        <v>1461</v>
      </c>
      <c r="C820" s="6" t="s">
        <v>2581</v>
      </c>
      <c r="D820" s="88" t="n">
        <f t="shared" si="36"/>
        <v>1.0</v>
      </c>
      <c r="E820" s="88" t="n">
        <f t="shared" si="37"/>
        <v>1.0</v>
      </c>
      <c r="F820" s="88" t="n">
        <f t="shared" si="38"/>
        <v>0.0</v>
      </c>
      <c r="G820" s="8" t="s">
        <v>1546</v>
      </c>
      <c r="H820" s="83" t="s">
        <v>2684</v>
      </c>
      <c r="I820" s="14">
        <v>4</v>
      </c>
      <c r="J820" s="8" t="s">
        <v>2795</v>
      </c>
      <c r="K820" s="8" t="s">
        <v>2684</v>
      </c>
      <c r="L820" s="8" t="s">
        <v>2841</v>
      </c>
      <c r="M820" s="8" t="s">
        <v>2842</v>
      </c>
      <c r="N820" s="8" t="s">
        <v>2843</v>
      </c>
      <c r="O820" s="8" t="s">
        <v>2844</v>
      </c>
    </row>
    <row r="821" spans="1:15" ht="13.8" x14ac:dyDescent="0.25">
      <c r="A821" s="5">
        <v>820</v>
      </c>
      <c r="B821" s="10" t="s">
        <v>1462</v>
      </c>
      <c r="C821" s="6" t="s">
        <v>1463</v>
      </c>
      <c r="D821" s="88" t="n">
        <f t="shared" si="36"/>
        <v>1.0</v>
      </c>
      <c r="E821" s="88" t="n">
        <f t="shared" si="37"/>
        <v>1.0</v>
      </c>
      <c r="F821" s="88" t="n">
        <f t="shared" si="38"/>
        <v>0.0</v>
      </c>
      <c r="G821" s="8" t="s">
        <v>1546</v>
      </c>
      <c r="H821" s="83" t="s">
        <v>2684</v>
      </c>
      <c r="I821" s="14">
        <v>4</v>
      </c>
      <c r="J821" s="8" t="s">
        <v>2795</v>
      </c>
      <c r="K821" s="8" t="s">
        <v>2684</v>
      </c>
      <c r="L821" s="8" t="s">
        <v>2841</v>
      </c>
      <c r="M821" s="8" t="s">
        <v>2842</v>
      </c>
      <c r="N821" s="8" t="s">
        <v>2843</v>
      </c>
      <c r="O821" s="8" t="s">
        <v>2844</v>
      </c>
    </row>
    <row r="822" spans="1:15" ht="13.8" x14ac:dyDescent="0.25">
      <c r="A822" s="5">
        <v>821</v>
      </c>
      <c r="B822" s="10" t="s">
        <v>1464</v>
      </c>
      <c r="C822" s="82" t="s">
        <v>2582</v>
      </c>
      <c r="D822" s="88" t="n">
        <f t="shared" si="36"/>
        <v>1.0</v>
      </c>
      <c r="E822" s="88" t="n">
        <f t="shared" si="37"/>
        <v>1.0</v>
      </c>
      <c r="F822" s="88" t="n">
        <f t="shared" si="38"/>
        <v>0.0</v>
      </c>
      <c r="G822" s="8" t="s">
        <v>1546</v>
      </c>
      <c r="H822" s="83" t="s">
        <v>2684</v>
      </c>
      <c r="I822" s="14">
        <v>4</v>
      </c>
      <c r="J822" s="8" t="s">
        <v>2795</v>
      </c>
      <c r="K822" s="8" t="s">
        <v>2684</v>
      </c>
      <c r="L822" s="8" t="s">
        <v>2841</v>
      </c>
      <c r="M822" s="8" t="s">
        <v>2842</v>
      </c>
      <c r="N822" s="8">
        <v>60</v>
      </c>
      <c r="O822" s="8" t="s">
        <v>2845</v>
      </c>
    </row>
    <row r="823" spans="1:15" ht="13.8" x14ac:dyDescent="0.25">
      <c r="A823" s="5">
        <v>822</v>
      </c>
      <c r="B823" s="84" t="s">
        <v>1465</v>
      </c>
      <c r="C823" s="82" t="s">
        <v>1466</v>
      </c>
      <c r="D823" s="88" t="n">
        <f t="shared" si="36"/>
        <v>1.0</v>
      </c>
      <c r="E823" s="88" t="n">
        <f t="shared" si="37"/>
        <v>1.0</v>
      </c>
      <c r="F823" s="88" t="n">
        <f t="shared" si="38"/>
        <v>0.0</v>
      </c>
      <c r="G823" s="8" t="s">
        <v>1546</v>
      </c>
      <c r="H823" s="83" t="s">
        <v>2684</v>
      </c>
      <c r="I823" s="14">
        <v>1</v>
      </c>
      <c r="J823" s="8" t="s">
        <v>2795</v>
      </c>
      <c r="K823" s="8" t="s">
        <v>2684</v>
      </c>
      <c r="L823" s="8" t="s">
        <v>2841</v>
      </c>
      <c r="M823" s="8" t="s">
        <v>2842</v>
      </c>
      <c r="N823" s="8">
        <v>60</v>
      </c>
      <c r="O823" s="8" t="s">
        <v>2845</v>
      </c>
    </row>
    <row r="824" spans="1:15" ht="13.8" x14ac:dyDescent="0.25">
      <c r="A824" s="5">
        <v>823</v>
      </c>
      <c r="B824" s="84" t="s">
        <v>1467</v>
      </c>
      <c r="C824" s="82" t="s">
        <v>1468</v>
      </c>
      <c r="D824" s="88" t="n">
        <f t="shared" si="36"/>
        <v>1.0</v>
      </c>
      <c r="E824" s="88" t="n">
        <f t="shared" si="37"/>
        <v>1.0</v>
      </c>
      <c r="F824" s="88" t="n">
        <f t="shared" si="38"/>
        <v>0.0</v>
      </c>
      <c r="G824" s="8" t="s">
        <v>1546</v>
      </c>
      <c r="H824" s="83" t="s">
        <v>2684</v>
      </c>
      <c r="I824" s="14">
        <v>1</v>
      </c>
      <c r="J824" s="8" t="s">
        <v>2795</v>
      </c>
      <c r="K824" s="8" t="s">
        <v>2684</v>
      </c>
      <c r="L824" s="8" t="s">
        <v>2841</v>
      </c>
      <c r="M824" s="8" t="s">
        <v>2842</v>
      </c>
      <c r="N824" s="8">
        <v>60</v>
      </c>
      <c r="O824" s="8" t="s">
        <v>2845</v>
      </c>
    </row>
    <row r="825" spans="1:15" ht="13.8" x14ac:dyDescent="0.25">
      <c r="A825" s="5">
        <v>824</v>
      </c>
      <c r="B825" s="84" t="s">
        <v>1962</v>
      </c>
      <c r="C825" s="82" t="s">
        <v>2106</v>
      </c>
      <c r="D825" s="88" t="n">
        <f t="shared" si="36"/>
        <v>1.0</v>
      </c>
      <c r="E825" s="88" t="n">
        <f t="shared" si="37"/>
        <v>1.0</v>
      </c>
      <c r="F825" s="88" t="n">
        <f t="shared" si="38"/>
        <v>0.0</v>
      </c>
      <c r="G825" s="8" t="s">
        <v>1546</v>
      </c>
      <c r="H825" s="83" t="s">
        <v>2684</v>
      </c>
      <c r="I825" s="14">
        <v>4</v>
      </c>
      <c r="J825" s="8" t="s">
        <v>2795</v>
      </c>
      <c r="K825" s="8" t="s">
        <v>2684</v>
      </c>
      <c r="L825" s="8" t="s">
        <v>2841</v>
      </c>
      <c r="M825" s="8" t="s">
        <v>2842</v>
      </c>
      <c r="N825" s="8">
        <v>61</v>
      </c>
      <c r="O825" s="8" t="s">
        <v>2830</v>
      </c>
    </row>
    <row r="826" spans="1:15" ht="13.8" x14ac:dyDescent="0.25">
      <c r="A826" s="5">
        <v>825</v>
      </c>
      <c r="B826" s="84" t="s">
        <v>1963</v>
      </c>
      <c r="C826" s="82" t="s">
        <v>2107</v>
      </c>
      <c r="D826" s="88" t="n">
        <f t="shared" si="36"/>
        <v>1.0</v>
      </c>
      <c r="E826" s="88" t="n">
        <f t="shared" si="37"/>
        <v>1.0</v>
      </c>
      <c r="F826" s="88" t="n">
        <f t="shared" si="38"/>
        <v>0.0</v>
      </c>
      <c r="G826" s="8" t="s">
        <v>1546</v>
      </c>
      <c r="H826" s="83" t="s">
        <v>2684</v>
      </c>
      <c r="I826" s="14">
        <v>4</v>
      </c>
      <c r="J826" s="8" t="s">
        <v>2795</v>
      </c>
      <c r="K826" s="8" t="s">
        <v>2684</v>
      </c>
      <c r="L826" s="8" t="s">
        <v>2841</v>
      </c>
      <c r="M826" s="8" t="s">
        <v>2842</v>
      </c>
      <c r="N826" s="8">
        <v>61</v>
      </c>
      <c r="O826" s="8" t="s">
        <v>2830</v>
      </c>
    </row>
    <row r="827" spans="1:15" ht="13.8" x14ac:dyDescent="0.25">
      <c r="A827" s="5">
        <v>826</v>
      </c>
      <c r="B827" s="84" t="s">
        <v>1964</v>
      </c>
      <c r="C827" s="82" t="s">
        <v>2108</v>
      </c>
      <c r="D827" s="88" t="n">
        <f t="shared" si="36"/>
        <v>1.0</v>
      </c>
      <c r="E827" s="88" t="n">
        <f t="shared" si="37"/>
        <v>1.0</v>
      </c>
      <c r="F827" s="88" t="n">
        <f t="shared" si="38"/>
        <v>0.0</v>
      </c>
      <c r="G827" s="8" t="s">
        <v>1546</v>
      </c>
      <c r="H827" s="83" t="s">
        <v>2684</v>
      </c>
      <c r="I827" s="14">
        <v>4</v>
      </c>
      <c r="J827" s="8" t="s">
        <v>2795</v>
      </c>
      <c r="K827" s="8" t="s">
        <v>2684</v>
      </c>
      <c r="L827" s="8" t="s">
        <v>2841</v>
      </c>
      <c r="M827" s="8" t="s">
        <v>2842</v>
      </c>
      <c r="N827" s="8">
        <v>61</v>
      </c>
      <c r="O827" s="8" t="s">
        <v>2830</v>
      </c>
    </row>
    <row r="828" spans="1:15" ht="13.8" x14ac:dyDescent="0.25">
      <c r="A828" s="5">
        <v>827</v>
      </c>
      <c r="B828" s="84" t="s">
        <v>1965</v>
      </c>
      <c r="C828" s="82" t="s">
        <v>2109</v>
      </c>
      <c r="D828" s="88" t="n">
        <f t="shared" si="36"/>
        <v>1.0</v>
      </c>
      <c r="E828" s="88" t="n">
        <f t="shared" si="37"/>
        <v>1.0</v>
      </c>
      <c r="F828" s="88" t="n">
        <f t="shared" si="38"/>
        <v>0.0</v>
      </c>
      <c r="G828" s="8" t="s">
        <v>1546</v>
      </c>
      <c r="H828" s="83" t="s">
        <v>2684</v>
      </c>
      <c r="I828" s="14">
        <v>4</v>
      </c>
      <c r="J828" s="8" t="s">
        <v>2795</v>
      </c>
      <c r="K828" s="8" t="s">
        <v>2684</v>
      </c>
      <c r="L828" s="8" t="s">
        <v>2841</v>
      </c>
      <c r="M828" s="8" t="s">
        <v>2842</v>
      </c>
      <c r="N828" s="8">
        <v>60</v>
      </c>
      <c r="O828" s="8" t="s">
        <v>2845</v>
      </c>
    </row>
    <row r="829" spans="1:15" ht="13.8" x14ac:dyDescent="0.25">
      <c r="A829" s="5">
        <v>828</v>
      </c>
      <c r="B829" s="84" t="s">
        <v>1966</v>
      </c>
      <c r="C829" s="82" t="s">
        <v>2110</v>
      </c>
      <c r="D829" s="88" t="n">
        <f t="shared" si="36"/>
        <v>1.0</v>
      </c>
      <c r="E829" s="88" t="n">
        <f t="shared" si="37"/>
        <v>1.0</v>
      </c>
      <c r="F829" s="88" t="n">
        <f t="shared" si="38"/>
        <v>0.0</v>
      </c>
      <c r="G829" s="8" t="s">
        <v>1546</v>
      </c>
      <c r="H829" s="83" t="s">
        <v>2684</v>
      </c>
      <c r="I829" s="14">
        <v>4</v>
      </c>
      <c r="J829" s="8" t="s">
        <v>2795</v>
      </c>
      <c r="K829" s="8" t="s">
        <v>2684</v>
      </c>
      <c r="L829" s="8" t="s">
        <v>2841</v>
      </c>
      <c r="M829" s="8" t="s">
        <v>2842</v>
      </c>
      <c r="N829" s="8">
        <v>61</v>
      </c>
      <c r="O829" s="8" t="s">
        <v>2830</v>
      </c>
    </row>
    <row r="830" spans="1:15" ht="13.8" x14ac:dyDescent="0.25">
      <c r="A830" s="5">
        <v>829</v>
      </c>
      <c r="B830" s="84" t="s">
        <v>1967</v>
      </c>
      <c r="C830" s="82" t="s">
        <v>2111</v>
      </c>
      <c r="D830" s="88" t="n">
        <f t="shared" si="36"/>
        <v>1.0</v>
      </c>
      <c r="E830" s="88" t="n">
        <f t="shared" si="37"/>
        <v>1.0</v>
      </c>
      <c r="F830" s="88" t="n">
        <f t="shared" si="38"/>
        <v>0.0</v>
      </c>
      <c r="G830" s="8" t="s">
        <v>1546</v>
      </c>
      <c r="H830" s="83" t="s">
        <v>2684</v>
      </c>
      <c r="I830" s="14">
        <v>4</v>
      </c>
      <c r="J830" s="8" t="s">
        <v>2795</v>
      </c>
      <c r="K830" s="8" t="s">
        <v>2684</v>
      </c>
      <c r="L830" s="8" t="s">
        <v>2841</v>
      </c>
      <c r="M830" s="8" t="s">
        <v>2842</v>
      </c>
      <c r="N830" s="8">
        <v>93</v>
      </c>
      <c r="O830" s="8" t="s">
        <v>2846</v>
      </c>
    </row>
    <row r="831" spans="1:15" ht="13.8" x14ac:dyDescent="0.25">
      <c r="A831" s="5">
        <v>830</v>
      </c>
      <c r="B831" s="84" t="s">
        <v>1968</v>
      </c>
      <c r="C831" s="82" t="s">
        <v>2112</v>
      </c>
      <c r="D831" s="88" t="n">
        <f t="shared" si="36"/>
        <v>1.0</v>
      </c>
      <c r="E831" s="88" t="n">
        <f t="shared" si="37"/>
        <v>1.0</v>
      </c>
      <c r="F831" s="88" t="n">
        <f t="shared" si="38"/>
        <v>0.0</v>
      </c>
      <c r="G831" s="8" t="s">
        <v>1546</v>
      </c>
      <c r="H831" s="83" t="s">
        <v>2684</v>
      </c>
      <c r="I831" s="14">
        <v>4</v>
      </c>
      <c r="J831" s="8" t="s">
        <v>2795</v>
      </c>
      <c r="K831" s="8" t="s">
        <v>2684</v>
      </c>
      <c r="L831" s="8" t="s">
        <v>2841</v>
      </c>
      <c r="M831" s="8" t="s">
        <v>2842</v>
      </c>
      <c r="N831" s="8">
        <v>60</v>
      </c>
      <c r="O831" s="8" t="s">
        <v>2845</v>
      </c>
    </row>
    <row r="832" spans="1:15" ht="13.8" x14ac:dyDescent="0.25">
      <c r="A832" s="5">
        <v>831</v>
      </c>
      <c r="B832" s="84" t="s">
        <v>1969</v>
      </c>
      <c r="C832" s="82" t="s">
        <v>2113</v>
      </c>
      <c r="D832" s="88" t="n">
        <f t="shared" si="36"/>
        <v>1.0</v>
      </c>
      <c r="E832" s="88" t="n">
        <f t="shared" si="37"/>
        <v>1.0</v>
      </c>
      <c r="F832" s="88" t="n">
        <f t="shared" si="38"/>
        <v>0.0</v>
      </c>
      <c r="G832" s="8" t="s">
        <v>1546</v>
      </c>
      <c r="H832" s="83" t="s">
        <v>2684</v>
      </c>
      <c r="I832" s="14">
        <v>4</v>
      </c>
      <c r="J832" s="8" t="s">
        <v>2795</v>
      </c>
      <c r="K832" s="8" t="s">
        <v>2684</v>
      </c>
      <c r="L832" s="8" t="s">
        <v>2841</v>
      </c>
      <c r="M832" s="8" t="s">
        <v>2842</v>
      </c>
      <c r="N832" s="8">
        <v>60</v>
      </c>
      <c r="O832" s="8" t="s">
        <v>2845</v>
      </c>
    </row>
    <row r="833" spans="1:15" ht="13.8" x14ac:dyDescent="0.25">
      <c r="A833" s="5">
        <v>832</v>
      </c>
      <c r="B833" s="84" t="s">
        <v>1970</v>
      </c>
      <c r="C833" s="82" t="s">
        <v>2114</v>
      </c>
      <c r="D833" s="88" t="n">
        <f t="shared" si="36"/>
        <v>1.0</v>
      </c>
      <c r="E833" s="88" t="n">
        <f t="shared" si="37"/>
        <v>1.0</v>
      </c>
      <c r="F833" s="88" t="n">
        <f t="shared" si="38"/>
        <v>0.0</v>
      </c>
      <c r="G833" s="8" t="s">
        <v>1546</v>
      </c>
      <c r="H833" s="83" t="s">
        <v>2684</v>
      </c>
      <c r="I833" s="14">
        <v>4</v>
      </c>
      <c r="J833" s="8" t="s">
        <v>2795</v>
      </c>
      <c r="K833" s="8" t="s">
        <v>2684</v>
      </c>
      <c r="L833" s="8" t="s">
        <v>2841</v>
      </c>
      <c r="M833" s="8" t="s">
        <v>2842</v>
      </c>
      <c r="N833" s="8">
        <v>60</v>
      </c>
      <c r="O833" s="8" t="s">
        <v>2845</v>
      </c>
    </row>
    <row r="834" spans="1:15" ht="13.8" x14ac:dyDescent="0.25">
      <c r="A834" s="5">
        <v>833</v>
      </c>
      <c r="B834" s="10" t="s">
        <v>1971</v>
      </c>
      <c r="C834" s="6" t="s">
        <v>2583</v>
      </c>
      <c r="D834" s="88" t="n">
        <f t="shared" ref="D834:D897" si="39">COUNTIF($C$2:$C$1091,C834)</f>
        <v>1.0</v>
      </c>
      <c r="E834" s="88" t="n">
        <f t="shared" ref="E834:E897" si="40">COUNTIF($B$2:$B$1091,B834)</f>
        <v>1.0</v>
      </c>
      <c r="F834" s="88" t="n">
        <f t="shared" si="38"/>
        <v>0.0</v>
      </c>
      <c r="G834" s="8" t="s">
        <v>1546</v>
      </c>
      <c r="H834" s="83" t="s">
        <v>2684</v>
      </c>
      <c r="I834" s="14">
        <v>4</v>
      </c>
      <c r="J834" s="8" t="s">
        <v>2795</v>
      </c>
      <c r="K834" s="8" t="s">
        <v>2684</v>
      </c>
      <c r="L834" s="8" t="s">
        <v>2841</v>
      </c>
      <c r="M834" s="8" t="s">
        <v>2842</v>
      </c>
      <c r="N834" s="8" t="s">
        <v>2843</v>
      </c>
      <c r="O834" s="8" t="s">
        <v>2844</v>
      </c>
    </row>
    <row r="835" spans="1:15" ht="13.8" x14ac:dyDescent="0.25">
      <c r="A835" s="5">
        <v>834</v>
      </c>
      <c r="B835" s="10" t="s">
        <v>1469</v>
      </c>
      <c r="C835" s="6" t="s">
        <v>1470</v>
      </c>
      <c r="D835" s="88" t="n">
        <f t="shared" si="39"/>
        <v>1.0</v>
      </c>
      <c r="E835" s="88" t="n">
        <f t="shared" si="40"/>
        <v>1.0</v>
      </c>
      <c r="F835" s="88" t="n">
        <f t="shared" ref="F835:F898" si="41">D835-E835</f>
        <v>0.0</v>
      </c>
      <c r="G835" s="8" t="s">
        <v>1546</v>
      </c>
      <c r="H835" s="83" t="s">
        <v>2689</v>
      </c>
      <c r="I835" s="14">
        <v>1</v>
      </c>
      <c r="J835" s="8" t="s">
        <v>2837</v>
      </c>
      <c r="K835" s="8" t="s">
        <v>2689</v>
      </c>
      <c r="L835" s="8" t="s">
        <v>2838</v>
      </c>
      <c r="M835" s="8" t="s">
        <v>2839</v>
      </c>
      <c r="N835" s="8">
        <v>62</v>
      </c>
      <c r="O835" s="8" t="s">
        <v>2167</v>
      </c>
    </row>
    <row r="836" spans="1:15" ht="13.8" x14ac:dyDescent="0.25">
      <c r="A836" s="5">
        <v>835</v>
      </c>
      <c r="B836" s="10" t="s">
        <v>1749</v>
      </c>
      <c r="C836" s="6" t="s">
        <v>1471</v>
      </c>
      <c r="D836" s="88" t="n">
        <f t="shared" si="39"/>
        <v>1.0</v>
      </c>
      <c r="E836" s="88" t="n">
        <f t="shared" si="40"/>
        <v>1.0</v>
      </c>
      <c r="F836" s="88" t="n">
        <f t="shared" si="41"/>
        <v>0.0</v>
      </c>
      <c r="G836" s="8" t="s">
        <v>1546</v>
      </c>
      <c r="H836" s="83" t="s">
        <v>2689</v>
      </c>
      <c r="I836" s="14">
        <v>1</v>
      </c>
      <c r="J836" s="8" t="s">
        <v>2837</v>
      </c>
      <c r="K836" s="8" t="s">
        <v>2689</v>
      </c>
      <c r="L836" s="8" t="s">
        <v>2838</v>
      </c>
      <c r="M836" s="8" t="s">
        <v>2839</v>
      </c>
      <c r="N836" s="8">
        <v>62</v>
      </c>
      <c r="O836" s="8" t="s">
        <v>2167</v>
      </c>
    </row>
    <row r="837" spans="1:15" ht="13.8" x14ac:dyDescent="0.25">
      <c r="A837" s="5">
        <v>836</v>
      </c>
      <c r="B837" s="10" t="s">
        <v>1972</v>
      </c>
      <c r="C837" s="6" t="s">
        <v>2115</v>
      </c>
      <c r="D837" s="88" t="n">
        <f t="shared" si="39"/>
        <v>1.0</v>
      </c>
      <c r="E837" s="88" t="n">
        <f t="shared" si="40"/>
        <v>1.0</v>
      </c>
      <c r="F837" s="88" t="n">
        <f t="shared" si="41"/>
        <v>0.0</v>
      </c>
      <c r="G837" s="8" t="s">
        <v>1546</v>
      </c>
      <c r="H837" s="83" t="s">
        <v>2689</v>
      </c>
      <c r="I837" s="14">
        <v>1</v>
      </c>
      <c r="J837" s="8" t="s">
        <v>2837</v>
      </c>
      <c r="K837" s="8" t="s">
        <v>2689</v>
      </c>
      <c r="L837" s="8" t="s">
        <v>2838</v>
      </c>
      <c r="M837" s="8" t="s">
        <v>2839</v>
      </c>
      <c r="N837" s="8">
        <v>63</v>
      </c>
      <c r="O837" s="8" t="s">
        <v>2168</v>
      </c>
    </row>
    <row r="838" spans="1:15" ht="13.8" x14ac:dyDescent="0.25">
      <c r="A838" s="5">
        <v>837</v>
      </c>
      <c r="B838" s="10" t="s">
        <v>1973</v>
      </c>
      <c r="C838" s="6" t="s">
        <v>2584</v>
      </c>
      <c r="D838" s="88" t="n">
        <f t="shared" si="39"/>
        <v>1.0</v>
      </c>
      <c r="E838" s="88" t="n">
        <f t="shared" si="40"/>
        <v>1.0</v>
      </c>
      <c r="F838" s="88" t="n">
        <f t="shared" si="41"/>
        <v>0.0</v>
      </c>
      <c r="G838" s="8" t="s">
        <v>1546</v>
      </c>
      <c r="H838" s="83" t="s">
        <v>2689</v>
      </c>
      <c r="I838" s="14">
        <v>1</v>
      </c>
      <c r="J838" s="8" t="s">
        <v>2837</v>
      </c>
      <c r="K838" s="8" t="s">
        <v>2689</v>
      </c>
      <c r="L838" s="8" t="s">
        <v>2838</v>
      </c>
      <c r="M838" s="8" t="s">
        <v>2839</v>
      </c>
      <c r="N838" s="8">
        <v>63</v>
      </c>
      <c r="O838" s="8" t="s">
        <v>2168</v>
      </c>
    </row>
    <row r="839" spans="1:15" ht="13.8" x14ac:dyDescent="0.25">
      <c r="A839" s="5">
        <v>838</v>
      </c>
      <c r="B839" s="10" t="s">
        <v>1974</v>
      </c>
      <c r="C839" s="6" t="s">
        <v>2116</v>
      </c>
      <c r="D839" s="88" t="n">
        <f t="shared" si="39"/>
        <v>1.0</v>
      </c>
      <c r="E839" s="88" t="n">
        <f t="shared" si="40"/>
        <v>1.0</v>
      </c>
      <c r="F839" s="88" t="n">
        <f t="shared" si="41"/>
        <v>0.0</v>
      </c>
      <c r="G839" s="8" t="s">
        <v>1546</v>
      </c>
      <c r="H839" s="83" t="s">
        <v>2689</v>
      </c>
      <c r="I839" s="14">
        <v>1</v>
      </c>
      <c r="J839" s="8" t="s">
        <v>2837</v>
      </c>
      <c r="K839" s="8" t="s">
        <v>2689</v>
      </c>
      <c r="L839" s="8" t="s">
        <v>2838</v>
      </c>
      <c r="M839" s="8" t="s">
        <v>2839</v>
      </c>
      <c r="N839" s="8">
        <v>63</v>
      </c>
      <c r="O839" s="8" t="s">
        <v>2168</v>
      </c>
    </row>
    <row r="840" spans="1:15" ht="13.8" x14ac:dyDescent="0.25">
      <c r="A840" s="5">
        <v>839</v>
      </c>
      <c r="B840" s="10" t="s">
        <v>1975</v>
      </c>
      <c r="C840" s="6" t="s">
        <v>2117</v>
      </c>
      <c r="D840" s="88" t="n">
        <f t="shared" si="39"/>
        <v>1.0</v>
      </c>
      <c r="E840" s="88" t="n">
        <f t="shared" si="40"/>
        <v>1.0</v>
      </c>
      <c r="F840" s="88" t="n">
        <f t="shared" si="41"/>
        <v>0.0</v>
      </c>
      <c r="G840" s="8" t="s">
        <v>1546</v>
      </c>
      <c r="H840" s="83" t="s">
        <v>2689</v>
      </c>
      <c r="I840" s="14">
        <v>1</v>
      </c>
      <c r="J840" s="8" t="s">
        <v>2837</v>
      </c>
      <c r="K840" s="8" t="s">
        <v>2689</v>
      </c>
      <c r="L840" s="8" t="s">
        <v>2838</v>
      </c>
      <c r="M840" s="8" t="s">
        <v>2839</v>
      </c>
      <c r="N840" s="8">
        <v>63</v>
      </c>
      <c r="O840" s="8" t="s">
        <v>2168</v>
      </c>
    </row>
    <row r="841" spans="1:15" ht="13.8" x14ac:dyDescent="0.25">
      <c r="A841" s="5">
        <v>840</v>
      </c>
      <c r="B841" s="10" t="s">
        <v>1976</v>
      </c>
      <c r="C841" s="6" t="s">
        <v>2118</v>
      </c>
      <c r="D841" s="88" t="n">
        <f t="shared" si="39"/>
        <v>1.0</v>
      </c>
      <c r="E841" s="88" t="n">
        <f t="shared" si="40"/>
        <v>1.0</v>
      </c>
      <c r="F841" s="88" t="n">
        <f t="shared" si="41"/>
        <v>0.0</v>
      </c>
      <c r="G841" s="8" t="s">
        <v>1546</v>
      </c>
      <c r="H841" s="83" t="s">
        <v>2689</v>
      </c>
      <c r="I841" s="14">
        <v>1</v>
      </c>
      <c r="J841" s="8" t="s">
        <v>2837</v>
      </c>
      <c r="K841" s="8" t="s">
        <v>2689</v>
      </c>
      <c r="L841" s="8" t="s">
        <v>2838</v>
      </c>
      <c r="M841" s="8" t="s">
        <v>2839</v>
      </c>
      <c r="N841" s="8">
        <v>63</v>
      </c>
      <c r="O841" s="8" t="s">
        <v>2168</v>
      </c>
    </row>
    <row r="842" spans="1:15" ht="13.8" x14ac:dyDescent="0.25">
      <c r="A842" s="5">
        <v>841</v>
      </c>
      <c r="B842" s="10" t="s">
        <v>1977</v>
      </c>
      <c r="C842" s="6" t="s">
        <v>2585</v>
      </c>
      <c r="D842" s="88" t="n">
        <f t="shared" si="39"/>
        <v>1.0</v>
      </c>
      <c r="E842" s="88" t="n">
        <f t="shared" si="40"/>
        <v>1.0</v>
      </c>
      <c r="F842" s="88" t="n">
        <f t="shared" si="41"/>
        <v>0.0</v>
      </c>
      <c r="G842" s="8" t="s">
        <v>1546</v>
      </c>
      <c r="H842" s="83" t="s">
        <v>2689</v>
      </c>
      <c r="I842" s="14">
        <v>1</v>
      </c>
      <c r="J842" s="8" t="s">
        <v>2837</v>
      </c>
      <c r="K842" s="8" t="s">
        <v>2689</v>
      </c>
      <c r="L842" s="8" t="s">
        <v>2838</v>
      </c>
      <c r="M842" s="8" t="s">
        <v>2839</v>
      </c>
      <c r="N842" s="8">
        <v>63</v>
      </c>
      <c r="O842" s="8" t="s">
        <v>2168</v>
      </c>
    </row>
    <row r="843" spans="1:15" ht="13.8" x14ac:dyDescent="0.25">
      <c r="A843" s="5">
        <v>842</v>
      </c>
      <c r="B843" s="10" t="s">
        <v>2282</v>
      </c>
      <c r="C843" s="6" t="s">
        <v>2586</v>
      </c>
      <c r="D843" s="88" t="n">
        <f t="shared" si="39"/>
        <v>1.0</v>
      </c>
      <c r="E843" s="88" t="n">
        <f t="shared" si="40"/>
        <v>1.0</v>
      </c>
      <c r="F843" s="88" t="n">
        <f t="shared" si="41"/>
        <v>0.0</v>
      </c>
      <c r="G843" s="8" t="s">
        <v>1546</v>
      </c>
      <c r="H843" s="83" t="s">
        <v>2689</v>
      </c>
      <c r="I843" s="14">
        <v>1</v>
      </c>
      <c r="J843" s="8" t="s">
        <v>2837</v>
      </c>
      <c r="K843" s="8" t="s">
        <v>2689</v>
      </c>
      <c r="L843" s="8" t="s">
        <v>2838</v>
      </c>
      <c r="M843" s="8" t="s">
        <v>2839</v>
      </c>
      <c r="N843" s="8">
        <v>63</v>
      </c>
      <c r="O843" s="8" t="s">
        <v>2168</v>
      </c>
    </row>
    <row r="844" spans="1:15" ht="13.8" x14ac:dyDescent="0.25">
      <c r="A844" s="5">
        <v>843</v>
      </c>
      <c r="B844" s="10" t="s">
        <v>1978</v>
      </c>
      <c r="C844" s="6" t="s">
        <v>2587</v>
      </c>
      <c r="D844" s="88" t="n">
        <f t="shared" si="39"/>
        <v>1.0</v>
      </c>
      <c r="E844" s="88" t="n">
        <f t="shared" si="40"/>
        <v>1.0</v>
      </c>
      <c r="F844" s="88" t="n">
        <f t="shared" si="41"/>
        <v>0.0</v>
      </c>
      <c r="G844" s="8" t="s">
        <v>1546</v>
      </c>
      <c r="H844" s="83" t="s">
        <v>2689</v>
      </c>
      <c r="I844" s="14">
        <v>3</v>
      </c>
      <c r="J844" s="8" t="s">
        <v>2837</v>
      </c>
      <c r="K844" s="8" t="s">
        <v>2689</v>
      </c>
      <c r="L844" s="8" t="s">
        <v>2838</v>
      </c>
      <c r="M844" s="8" t="s">
        <v>2839</v>
      </c>
      <c r="N844" s="8">
        <v>62</v>
      </c>
      <c r="O844" s="8" t="s">
        <v>2167</v>
      </c>
    </row>
    <row r="845" spans="1:15" ht="13.8" x14ac:dyDescent="0.25">
      <c r="A845" s="5">
        <v>844</v>
      </c>
      <c r="B845" s="10" t="s">
        <v>1979</v>
      </c>
      <c r="C845" s="6" t="s">
        <v>2119</v>
      </c>
      <c r="D845" s="88" t="n">
        <f t="shared" si="39"/>
        <v>1.0</v>
      </c>
      <c r="E845" s="88" t="n">
        <f t="shared" si="40"/>
        <v>1.0</v>
      </c>
      <c r="F845" s="88" t="n">
        <f t="shared" si="41"/>
        <v>0.0</v>
      </c>
      <c r="G845" s="8" t="s">
        <v>1546</v>
      </c>
      <c r="H845" s="83" t="s">
        <v>2689</v>
      </c>
      <c r="I845" s="14">
        <v>3</v>
      </c>
      <c r="J845" s="8" t="s">
        <v>2837</v>
      </c>
      <c r="K845" s="8" t="s">
        <v>2689</v>
      </c>
      <c r="L845" s="8" t="s">
        <v>2838</v>
      </c>
      <c r="M845" s="8" t="s">
        <v>2839</v>
      </c>
      <c r="N845" s="8" t="s">
        <v>2840</v>
      </c>
      <c r="O845" s="8" t="s">
        <v>75</v>
      </c>
    </row>
    <row r="846" spans="1:15" ht="13.8" x14ac:dyDescent="0.25">
      <c r="A846" s="5">
        <v>845</v>
      </c>
      <c r="B846" s="10" t="s">
        <v>1472</v>
      </c>
      <c r="C846" s="6" t="s">
        <v>2588</v>
      </c>
      <c r="D846" s="88" t="n">
        <f t="shared" si="39"/>
        <v>1.0</v>
      </c>
      <c r="E846" s="88" t="n">
        <f t="shared" si="40"/>
        <v>1.0</v>
      </c>
      <c r="F846" s="88" t="n">
        <f t="shared" si="41"/>
        <v>0.0</v>
      </c>
      <c r="G846" s="8" t="s">
        <v>1546</v>
      </c>
      <c r="H846" s="83" t="s">
        <v>2689</v>
      </c>
      <c r="I846" s="14">
        <v>3</v>
      </c>
      <c r="J846" s="8" t="s">
        <v>2837</v>
      </c>
      <c r="K846" s="8" t="s">
        <v>2689</v>
      </c>
      <c r="L846" s="8" t="s">
        <v>2838</v>
      </c>
      <c r="M846" s="8" t="s">
        <v>2839</v>
      </c>
      <c r="N846" s="8">
        <v>62</v>
      </c>
      <c r="O846" s="8" t="s">
        <v>2167</v>
      </c>
    </row>
    <row r="847" spans="1:15" ht="13.8" x14ac:dyDescent="0.25">
      <c r="A847" s="5">
        <v>846</v>
      </c>
      <c r="B847" s="10" t="s">
        <v>1473</v>
      </c>
      <c r="C847" s="6" t="s">
        <v>32</v>
      </c>
      <c r="D847" s="88" t="n">
        <f t="shared" si="39"/>
        <v>1.0</v>
      </c>
      <c r="E847" s="88" t="n">
        <f t="shared" si="40"/>
        <v>1.0</v>
      </c>
      <c r="F847" s="88" t="n">
        <f t="shared" si="41"/>
        <v>0.0</v>
      </c>
      <c r="G847" s="8" t="s">
        <v>1546</v>
      </c>
      <c r="H847" s="83" t="s">
        <v>2684</v>
      </c>
      <c r="I847" s="14">
        <v>3</v>
      </c>
      <c r="J847" s="8" t="s">
        <v>2795</v>
      </c>
      <c r="K847" s="8" t="s">
        <v>2684</v>
      </c>
      <c r="L847" s="8" t="s">
        <v>2841</v>
      </c>
      <c r="M847" s="8" t="s">
        <v>2842</v>
      </c>
      <c r="N847" s="8">
        <v>63</v>
      </c>
      <c r="O847" s="8" t="s">
        <v>2168</v>
      </c>
    </row>
    <row r="848" spans="1:15" ht="13.8" x14ac:dyDescent="0.25">
      <c r="A848" s="5">
        <v>847</v>
      </c>
      <c r="B848" s="10" t="s">
        <v>1980</v>
      </c>
      <c r="C848" s="6" t="s">
        <v>2120</v>
      </c>
      <c r="D848" s="88" t="n">
        <f t="shared" si="39"/>
        <v>1.0</v>
      </c>
      <c r="E848" s="88" t="n">
        <f t="shared" si="40"/>
        <v>1.0</v>
      </c>
      <c r="F848" s="88" t="n">
        <f t="shared" si="41"/>
        <v>0.0</v>
      </c>
      <c r="G848" s="8" t="s">
        <v>1546</v>
      </c>
      <c r="H848" s="83" t="s">
        <v>2684</v>
      </c>
      <c r="I848" s="14">
        <v>3</v>
      </c>
      <c r="J848" s="8" t="s">
        <v>2795</v>
      </c>
      <c r="K848" s="8" t="s">
        <v>2684</v>
      </c>
      <c r="L848" s="8" t="s">
        <v>2841</v>
      </c>
      <c r="M848" s="8" t="s">
        <v>2842</v>
      </c>
      <c r="N848" s="8">
        <v>61</v>
      </c>
      <c r="O848" s="8" t="s">
        <v>2830</v>
      </c>
    </row>
    <row r="849" spans="1:15" ht="13.8" x14ac:dyDescent="0.25">
      <c r="A849" s="5">
        <v>848</v>
      </c>
      <c r="B849" s="10" t="s">
        <v>1981</v>
      </c>
      <c r="C849" s="6" t="s">
        <v>2589</v>
      </c>
      <c r="D849" s="88" t="n">
        <f t="shared" si="39"/>
        <v>1.0</v>
      </c>
      <c r="E849" s="88" t="n">
        <f t="shared" si="40"/>
        <v>1.0</v>
      </c>
      <c r="F849" s="88" t="n">
        <f t="shared" si="41"/>
        <v>0.0</v>
      </c>
      <c r="G849" s="8" t="s">
        <v>1546</v>
      </c>
      <c r="H849" s="83" t="s">
        <v>2684</v>
      </c>
      <c r="I849" s="14">
        <v>3</v>
      </c>
      <c r="J849" s="8" t="s">
        <v>2795</v>
      </c>
      <c r="K849" s="8" t="s">
        <v>2684</v>
      </c>
      <c r="L849" s="8" t="s">
        <v>2841</v>
      </c>
      <c r="M849" s="8" t="s">
        <v>2842</v>
      </c>
      <c r="N849" s="8">
        <v>63</v>
      </c>
      <c r="O849" s="8" t="s">
        <v>2168</v>
      </c>
    </row>
    <row r="850" spans="1:15" ht="13.8" x14ac:dyDescent="0.25">
      <c r="A850" s="5">
        <v>849</v>
      </c>
      <c r="B850" s="10" t="s">
        <v>1474</v>
      </c>
      <c r="C850" s="6" t="s">
        <v>2590</v>
      </c>
      <c r="D850" s="88" t="n">
        <f t="shared" si="39"/>
        <v>1.0</v>
      </c>
      <c r="E850" s="88" t="n">
        <f t="shared" si="40"/>
        <v>1.0</v>
      </c>
      <c r="F850" s="88" t="n">
        <f t="shared" si="41"/>
        <v>0.0</v>
      </c>
      <c r="G850" s="8" t="s">
        <v>1546</v>
      </c>
      <c r="H850" s="83" t="s">
        <v>2690</v>
      </c>
      <c r="I850" s="14">
        <v>2</v>
      </c>
      <c r="J850" s="8" t="s">
        <v>2727</v>
      </c>
      <c r="K850" s="8" t="s">
        <v>2690</v>
      </c>
      <c r="L850" s="8" t="s">
        <v>2847</v>
      </c>
      <c r="M850" s="8" t="s">
        <v>15</v>
      </c>
      <c r="N850" s="8" t="s">
        <v>2848</v>
      </c>
      <c r="O850" s="8" t="s">
        <v>2849</v>
      </c>
    </row>
    <row r="851" spans="1:15" ht="13.8" x14ac:dyDescent="0.25">
      <c r="A851" s="5">
        <v>850</v>
      </c>
      <c r="B851" s="10" t="s">
        <v>1476</v>
      </c>
      <c r="C851" s="6" t="s">
        <v>2121</v>
      </c>
      <c r="D851" s="88" t="n">
        <f t="shared" si="39"/>
        <v>1.0</v>
      </c>
      <c r="E851" s="88" t="n">
        <f t="shared" si="40"/>
        <v>1.0</v>
      </c>
      <c r="F851" s="88" t="n">
        <f t="shared" si="41"/>
        <v>0.0</v>
      </c>
      <c r="G851" s="8" t="s">
        <v>1546</v>
      </c>
      <c r="H851" s="83" t="s">
        <v>2690</v>
      </c>
      <c r="I851" s="14">
        <v>2</v>
      </c>
      <c r="J851" s="8" t="s">
        <v>2727</v>
      </c>
      <c r="K851" s="8" t="s">
        <v>2690</v>
      </c>
      <c r="L851" s="8" t="s">
        <v>2847</v>
      </c>
      <c r="M851" s="8" t="s">
        <v>15</v>
      </c>
      <c r="N851" s="8" t="s">
        <v>2848</v>
      </c>
      <c r="O851" s="8" t="s">
        <v>2849</v>
      </c>
    </row>
    <row r="852" spans="1:15" ht="13.8" x14ac:dyDescent="0.25">
      <c r="A852" s="5">
        <v>851</v>
      </c>
      <c r="B852" s="10" t="s">
        <v>1477</v>
      </c>
      <c r="C852" s="6" t="s">
        <v>1478</v>
      </c>
      <c r="D852" s="88" t="n">
        <f t="shared" si="39"/>
        <v>1.0</v>
      </c>
      <c r="E852" s="88" t="n">
        <f t="shared" si="40"/>
        <v>1.0</v>
      </c>
      <c r="F852" s="88" t="n">
        <f t="shared" si="41"/>
        <v>0.0</v>
      </c>
      <c r="G852" s="8" t="s">
        <v>1546</v>
      </c>
      <c r="H852" s="83" t="s">
        <v>2690</v>
      </c>
      <c r="I852" s="14">
        <v>2</v>
      </c>
      <c r="J852" s="8" t="s">
        <v>2727</v>
      </c>
      <c r="K852" s="8" t="s">
        <v>2690</v>
      </c>
      <c r="L852" s="8" t="s">
        <v>2847</v>
      </c>
      <c r="M852" s="8" t="s">
        <v>15</v>
      </c>
      <c r="N852" s="8" t="s">
        <v>2848</v>
      </c>
      <c r="O852" s="8" t="s">
        <v>2849</v>
      </c>
    </row>
    <row r="853" spans="1:15" ht="13.8" x14ac:dyDescent="0.25">
      <c r="A853" s="5">
        <v>852</v>
      </c>
      <c r="B853" s="10" t="s">
        <v>1982</v>
      </c>
      <c r="C853" s="6" t="s">
        <v>2122</v>
      </c>
      <c r="D853" s="88" t="n">
        <f t="shared" si="39"/>
        <v>1.0</v>
      </c>
      <c r="E853" s="88" t="n">
        <f t="shared" si="40"/>
        <v>1.0</v>
      </c>
      <c r="F853" s="88" t="n">
        <f t="shared" si="41"/>
        <v>0.0</v>
      </c>
      <c r="G853" s="8" t="s">
        <v>1546</v>
      </c>
      <c r="H853" s="83" t="s">
        <v>2690</v>
      </c>
      <c r="I853" s="14">
        <v>2</v>
      </c>
      <c r="J853" s="8" t="s">
        <v>2727</v>
      </c>
      <c r="K853" s="8" t="s">
        <v>2690</v>
      </c>
      <c r="L853" s="8" t="s">
        <v>2847</v>
      </c>
      <c r="M853" s="8" t="s">
        <v>15</v>
      </c>
      <c r="N853" s="8" t="s">
        <v>2848</v>
      </c>
      <c r="O853" s="8" t="s">
        <v>2849</v>
      </c>
    </row>
    <row r="854" spans="1:15" ht="13.8" x14ac:dyDescent="0.25">
      <c r="A854" s="5">
        <v>853</v>
      </c>
      <c r="B854" s="10" t="s">
        <v>1479</v>
      </c>
      <c r="C854" s="6" t="s">
        <v>1480</v>
      </c>
      <c r="D854" s="88" t="n">
        <f t="shared" si="39"/>
        <v>1.0</v>
      </c>
      <c r="E854" s="88" t="n">
        <f t="shared" si="40"/>
        <v>1.0</v>
      </c>
      <c r="F854" s="88" t="n">
        <f t="shared" si="41"/>
        <v>0.0</v>
      </c>
      <c r="G854" s="8" t="s">
        <v>1546</v>
      </c>
      <c r="H854" s="83" t="s">
        <v>2690</v>
      </c>
      <c r="I854" s="14">
        <v>2</v>
      </c>
      <c r="J854" s="8" t="s">
        <v>2727</v>
      </c>
      <c r="K854" s="8" t="s">
        <v>2690</v>
      </c>
      <c r="L854" s="8" t="s">
        <v>2847</v>
      </c>
      <c r="M854" s="8" t="s">
        <v>15</v>
      </c>
      <c r="N854" s="8" t="s">
        <v>2848</v>
      </c>
      <c r="O854" s="8" t="s">
        <v>2849</v>
      </c>
    </row>
    <row r="855" spans="1:15" ht="13.8" x14ac:dyDescent="0.25">
      <c r="A855" s="5">
        <v>854</v>
      </c>
      <c r="B855" s="10" t="s">
        <v>1481</v>
      </c>
      <c r="C855" s="6" t="s">
        <v>1482</v>
      </c>
      <c r="D855" s="88" t="n">
        <f t="shared" si="39"/>
        <v>1.0</v>
      </c>
      <c r="E855" s="88" t="n">
        <f t="shared" si="40"/>
        <v>1.0</v>
      </c>
      <c r="F855" s="88" t="n">
        <f t="shared" si="41"/>
        <v>0.0</v>
      </c>
      <c r="G855" s="8" t="s">
        <v>1546</v>
      </c>
      <c r="H855" s="83" t="s">
        <v>2690</v>
      </c>
      <c r="I855" s="14">
        <v>2</v>
      </c>
      <c r="J855" s="8" t="s">
        <v>2727</v>
      </c>
      <c r="K855" s="8" t="s">
        <v>2690</v>
      </c>
      <c r="L855" s="8" t="s">
        <v>2847</v>
      </c>
      <c r="M855" s="8" t="s">
        <v>15</v>
      </c>
      <c r="N855" s="8" t="s">
        <v>2848</v>
      </c>
      <c r="O855" s="8" t="s">
        <v>2849</v>
      </c>
    </row>
    <row r="856" spans="1:15" ht="13.8" x14ac:dyDescent="0.25">
      <c r="A856" s="5">
        <v>855</v>
      </c>
      <c r="B856" s="10" t="s">
        <v>1483</v>
      </c>
      <c r="C856" s="6" t="s">
        <v>2591</v>
      </c>
      <c r="D856" s="88" t="n">
        <f t="shared" si="39"/>
        <v>1.0</v>
      </c>
      <c r="E856" s="88" t="n">
        <f t="shared" si="40"/>
        <v>1.0</v>
      </c>
      <c r="F856" s="88" t="n">
        <f t="shared" si="41"/>
        <v>0.0</v>
      </c>
      <c r="G856" s="8" t="s">
        <v>1584</v>
      </c>
      <c r="H856" s="83" t="s">
        <v>2690</v>
      </c>
      <c r="I856" s="14">
        <v>2</v>
      </c>
      <c r="J856" s="8" t="s">
        <v>2727</v>
      </c>
      <c r="K856" s="8" t="s">
        <v>2690</v>
      </c>
      <c r="L856" s="8" t="s">
        <v>2847</v>
      </c>
      <c r="M856" s="8" t="s">
        <v>15</v>
      </c>
      <c r="N856" s="8" t="s">
        <v>2848</v>
      </c>
      <c r="O856" s="8" t="s">
        <v>2849</v>
      </c>
    </row>
    <row r="857" spans="1:15" ht="13.8" x14ac:dyDescent="0.25">
      <c r="A857" s="5">
        <v>856</v>
      </c>
      <c r="B857" s="10" t="s">
        <v>1983</v>
      </c>
      <c r="C857" s="6" t="s">
        <v>2123</v>
      </c>
      <c r="D857" s="88" t="n">
        <f t="shared" si="39"/>
        <v>1.0</v>
      </c>
      <c r="E857" s="88" t="n">
        <f t="shared" si="40"/>
        <v>1.0</v>
      </c>
      <c r="F857" s="88" t="n">
        <f t="shared" si="41"/>
        <v>0.0</v>
      </c>
      <c r="G857" s="8" t="s">
        <v>1584</v>
      </c>
      <c r="H857" s="83" t="s">
        <v>2690</v>
      </c>
      <c r="I857" s="14">
        <v>2</v>
      </c>
      <c r="J857" s="8" t="s">
        <v>2727</v>
      </c>
      <c r="K857" s="8" t="s">
        <v>2690</v>
      </c>
      <c r="L857" s="8" t="s">
        <v>2847</v>
      </c>
      <c r="M857" s="8" t="s">
        <v>15</v>
      </c>
      <c r="N857" s="8" t="s">
        <v>2848</v>
      </c>
      <c r="O857" s="8" t="s">
        <v>2849</v>
      </c>
    </row>
    <row r="858" spans="1:15" ht="13.8" x14ac:dyDescent="0.25">
      <c r="A858" s="5">
        <v>857</v>
      </c>
      <c r="B858" s="10" t="s">
        <v>1984</v>
      </c>
      <c r="C858" s="6" t="s">
        <v>2124</v>
      </c>
      <c r="D858" s="88" t="n">
        <f t="shared" si="39"/>
        <v>1.0</v>
      </c>
      <c r="E858" s="88" t="n">
        <f t="shared" si="40"/>
        <v>1.0</v>
      </c>
      <c r="F858" s="88" t="n">
        <f t="shared" si="41"/>
        <v>0.0</v>
      </c>
      <c r="G858" s="8" t="s">
        <v>1584</v>
      </c>
      <c r="H858" s="83" t="s">
        <v>2690</v>
      </c>
      <c r="I858" s="14">
        <v>2</v>
      </c>
      <c r="J858" s="8" t="s">
        <v>2727</v>
      </c>
      <c r="K858" s="8" t="s">
        <v>2690</v>
      </c>
      <c r="L858" s="8" t="s">
        <v>2847</v>
      </c>
      <c r="M858" s="8" t="s">
        <v>15</v>
      </c>
      <c r="N858" s="8" t="s">
        <v>2848</v>
      </c>
      <c r="O858" s="8" t="s">
        <v>2849</v>
      </c>
    </row>
    <row r="859" spans="1:15" ht="13.8" x14ac:dyDescent="0.25">
      <c r="A859" s="5">
        <v>858</v>
      </c>
      <c r="B859" s="10" t="s">
        <v>1484</v>
      </c>
      <c r="C859" s="6" t="s">
        <v>1485</v>
      </c>
      <c r="D859" s="88" t="n">
        <f t="shared" si="39"/>
        <v>1.0</v>
      </c>
      <c r="E859" s="88" t="n">
        <f t="shared" si="40"/>
        <v>1.0</v>
      </c>
      <c r="F859" s="88" t="n">
        <f t="shared" si="41"/>
        <v>0.0</v>
      </c>
      <c r="G859" s="8" t="s">
        <v>1584</v>
      </c>
      <c r="H859" s="83" t="s">
        <v>2690</v>
      </c>
      <c r="I859" s="14">
        <v>2</v>
      </c>
      <c r="J859" s="8" t="s">
        <v>2727</v>
      </c>
      <c r="K859" s="8" t="s">
        <v>2690</v>
      </c>
      <c r="L859" s="8" t="s">
        <v>2850</v>
      </c>
      <c r="M859" s="8" t="s">
        <v>2851</v>
      </c>
      <c r="N859" s="8" t="s">
        <v>2848</v>
      </c>
      <c r="O859" s="8" t="s">
        <v>2849</v>
      </c>
    </row>
    <row r="860" spans="1:15" ht="13.8" x14ac:dyDescent="0.25">
      <c r="A860" s="5">
        <v>859</v>
      </c>
      <c r="B860" s="10" t="s">
        <v>1985</v>
      </c>
      <c r="C860" s="6" t="s">
        <v>2592</v>
      </c>
      <c r="D860" s="88" t="n">
        <f t="shared" si="39"/>
        <v>1.0</v>
      </c>
      <c r="E860" s="88" t="n">
        <f t="shared" si="40"/>
        <v>1.0</v>
      </c>
      <c r="F860" s="88" t="n">
        <f t="shared" si="41"/>
        <v>0.0</v>
      </c>
      <c r="G860" s="8" t="s">
        <v>1584</v>
      </c>
      <c r="H860" s="83" t="s">
        <v>2690</v>
      </c>
      <c r="I860" s="14">
        <v>2</v>
      </c>
      <c r="J860" s="8" t="s">
        <v>2727</v>
      </c>
      <c r="K860" s="8" t="s">
        <v>2690</v>
      </c>
      <c r="L860" s="8" t="s">
        <v>2847</v>
      </c>
      <c r="M860" s="8" t="s">
        <v>15</v>
      </c>
      <c r="N860" s="8" t="s">
        <v>2848</v>
      </c>
      <c r="O860" s="8" t="s">
        <v>2849</v>
      </c>
    </row>
    <row r="861" spans="1:15" ht="13.8" x14ac:dyDescent="0.25">
      <c r="A861" s="5">
        <v>860</v>
      </c>
      <c r="B861" s="10" t="s">
        <v>1486</v>
      </c>
      <c r="C861" s="6" t="s">
        <v>2593</v>
      </c>
      <c r="D861" s="88" t="n">
        <f t="shared" si="39"/>
        <v>1.0</v>
      </c>
      <c r="E861" s="88" t="n">
        <f t="shared" si="40"/>
        <v>1.0</v>
      </c>
      <c r="F861" s="88" t="n">
        <f t="shared" si="41"/>
        <v>0.0</v>
      </c>
      <c r="G861" s="8" t="s">
        <v>1584</v>
      </c>
      <c r="H861" s="83" t="s">
        <v>2690</v>
      </c>
      <c r="I861" s="14">
        <v>2</v>
      </c>
      <c r="J861" s="8" t="s">
        <v>2727</v>
      </c>
      <c r="K861" s="8" t="s">
        <v>2690</v>
      </c>
      <c r="L861" s="8" t="s">
        <v>2850</v>
      </c>
      <c r="M861" s="8" t="s">
        <v>2851</v>
      </c>
      <c r="N861" s="8" t="s">
        <v>2848</v>
      </c>
      <c r="O861" s="8" t="s">
        <v>2849</v>
      </c>
    </row>
    <row r="862" spans="1:15" ht="13.8" x14ac:dyDescent="0.25">
      <c r="A862" s="5">
        <v>861</v>
      </c>
      <c r="B862" s="10" t="s">
        <v>1986</v>
      </c>
      <c r="C862" s="6" t="s">
        <v>2125</v>
      </c>
      <c r="D862" s="88" t="n">
        <f t="shared" si="39"/>
        <v>1.0</v>
      </c>
      <c r="E862" s="88" t="n">
        <f t="shared" si="40"/>
        <v>1.0</v>
      </c>
      <c r="F862" s="88" t="n">
        <f t="shared" si="41"/>
        <v>0.0</v>
      </c>
      <c r="G862" s="8" t="s">
        <v>1584</v>
      </c>
      <c r="H862" s="83" t="s">
        <v>2690</v>
      </c>
      <c r="I862" s="14">
        <v>2</v>
      </c>
      <c r="J862" s="8" t="s">
        <v>2727</v>
      </c>
      <c r="K862" s="8" t="s">
        <v>2690</v>
      </c>
      <c r="L862" s="8" t="s">
        <v>2847</v>
      </c>
      <c r="M862" s="8" t="s">
        <v>15</v>
      </c>
      <c r="N862" s="8" t="s">
        <v>2848</v>
      </c>
      <c r="O862" s="8" t="s">
        <v>2849</v>
      </c>
    </row>
    <row r="863" spans="1:15" ht="13.8" x14ac:dyDescent="0.25">
      <c r="A863" s="5">
        <v>862</v>
      </c>
      <c r="B863" s="10" t="s">
        <v>1987</v>
      </c>
      <c r="C863" s="6" t="s">
        <v>2126</v>
      </c>
      <c r="D863" s="88" t="n">
        <f t="shared" si="39"/>
        <v>1.0</v>
      </c>
      <c r="E863" s="88" t="n">
        <f t="shared" si="40"/>
        <v>1.0</v>
      </c>
      <c r="F863" s="88" t="n">
        <f t="shared" si="41"/>
        <v>0.0</v>
      </c>
      <c r="G863" s="8" t="s">
        <v>1584</v>
      </c>
      <c r="H863" s="83" t="s">
        <v>2690</v>
      </c>
      <c r="I863" s="14">
        <v>2</v>
      </c>
      <c r="J863" s="8" t="s">
        <v>2727</v>
      </c>
      <c r="K863" s="8" t="s">
        <v>2690</v>
      </c>
      <c r="L863" s="8" t="s">
        <v>2847</v>
      </c>
      <c r="M863" s="8" t="s">
        <v>15</v>
      </c>
      <c r="N863" s="8" t="s">
        <v>2848</v>
      </c>
      <c r="O863" s="8" t="s">
        <v>2849</v>
      </c>
    </row>
    <row r="864" spans="1:15" ht="13.8" x14ac:dyDescent="0.25">
      <c r="A864" s="5">
        <v>863</v>
      </c>
      <c r="B864" s="10" t="s">
        <v>1988</v>
      </c>
      <c r="C864" s="6" t="s">
        <v>2594</v>
      </c>
      <c r="D864" s="88" t="n">
        <f t="shared" si="39"/>
        <v>1.0</v>
      </c>
      <c r="E864" s="88" t="n">
        <f t="shared" si="40"/>
        <v>1.0</v>
      </c>
      <c r="F864" s="88" t="n">
        <f t="shared" si="41"/>
        <v>0.0</v>
      </c>
      <c r="G864" s="8" t="s">
        <v>1584</v>
      </c>
      <c r="H864" s="83" t="s">
        <v>2690</v>
      </c>
      <c r="I864" s="14">
        <v>2</v>
      </c>
      <c r="J864" s="8" t="s">
        <v>2727</v>
      </c>
      <c r="K864" s="8" t="s">
        <v>2690</v>
      </c>
      <c r="L864" s="8" t="s">
        <v>2847</v>
      </c>
      <c r="M864" s="8" t="s">
        <v>15</v>
      </c>
      <c r="N864" s="8" t="s">
        <v>2848</v>
      </c>
      <c r="O864" s="8" t="s">
        <v>2849</v>
      </c>
    </row>
    <row r="865" spans="1:15" ht="13.8" x14ac:dyDescent="0.25">
      <c r="A865" s="5">
        <v>864</v>
      </c>
      <c r="B865" s="10" t="s">
        <v>1487</v>
      </c>
      <c r="C865" s="6" t="s">
        <v>1488</v>
      </c>
      <c r="D865" s="88" t="n">
        <f t="shared" si="39"/>
        <v>1.0</v>
      </c>
      <c r="E865" s="88" t="n">
        <f t="shared" si="40"/>
        <v>1.0</v>
      </c>
      <c r="F865" s="88" t="n">
        <f t="shared" si="41"/>
        <v>0.0</v>
      </c>
      <c r="G865" s="8" t="s">
        <v>1584</v>
      </c>
      <c r="H865" s="83" t="s">
        <v>2690</v>
      </c>
      <c r="I865" s="14">
        <v>1</v>
      </c>
      <c r="J865" s="8" t="s">
        <v>2727</v>
      </c>
      <c r="K865" s="8" t="s">
        <v>2690</v>
      </c>
      <c r="L865" s="8" t="s">
        <v>2852</v>
      </c>
      <c r="M865" s="8" t="s">
        <v>17</v>
      </c>
      <c r="N865" s="8">
        <v>66</v>
      </c>
      <c r="O865" s="8" t="s">
        <v>2853</v>
      </c>
    </row>
    <row r="866" spans="1:15" ht="13.8" x14ac:dyDescent="0.25">
      <c r="A866" s="5">
        <v>865</v>
      </c>
      <c r="B866" s="10" t="s">
        <v>1489</v>
      </c>
      <c r="C866" s="6" t="s">
        <v>1490</v>
      </c>
      <c r="D866" s="88" t="n">
        <f t="shared" si="39"/>
        <v>1.0</v>
      </c>
      <c r="E866" s="88" t="n">
        <f t="shared" si="40"/>
        <v>1.0</v>
      </c>
      <c r="F866" s="88" t="n">
        <f t="shared" si="41"/>
        <v>0.0</v>
      </c>
      <c r="G866" s="8" t="s">
        <v>1584</v>
      </c>
      <c r="H866" s="83" t="s">
        <v>2690</v>
      </c>
      <c r="I866" s="14">
        <v>1</v>
      </c>
      <c r="J866" s="8" t="s">
        <v>2727</v>
      </c>
      <c r="K866" s="8" t="s">
        <v>2690</v>
      </c>
      <c r="L866" s="8" t="s">
        <v>2852</v>
      </c>
      <c r="M866" s="8" t="s">
        <v>17</v>
      </c>
      <c r="N866" s="8">
        <v>66</v>
      </c>
      <c r="O866" s="8" t="s">
        <v>2853</v>
      </c>
    </row>
    <row r="867" spans="1:15" ht="13.8" x14ac:dyDescent="0.25">
      <c r="A867" s="5">
        <v>866</v>
      </c>
      <c r="B867" s="10" t="s">
        <v>1491</v>
      </c>
      <c r="C867" s="6" t="s">
        <v>1492</v>
      </c>
      <c r="D867" s="88" t="n">
        <f t="shared" si="39"/>
        <v>1.0</v>
      </c>
      <c r="E867" s="88" t="n">
        <f t="shared" si="40"/>
        <v>1.0</v>
      </c>
      <c r="F867" s="88" t="n">
        <f t="shared" si="41"/>
        <v>0.0</v>
      </c>
      <c r="G867" s="8" t="s">
        <v>1584</v>
      </c>
      <c r="H867" s="83" t="s">
        <v>2690</v>
      </c>
      <c r="I867" s="14">
        <v>1</v>
      </c>
      <c r="J867" s="8" t="s">
        <v>2727</v>
      </c>
      <c r="K867" s="8" t="s">
        <v>2690</v>
      </c>
      <c r="L867" s="8" t="s">
        <v>2852</v>
      </c>
      <c r="M867" s="8" t="s">
        <v>17</v>
      </c>
      <c r="N867" s="8">
        <v>66</v>
      </c>
      <c r="O867" s="8" t="s">
        <v>2853</v>
      </c>
    </row>
    <row r="868" spans="1:15" ht="13.8" x14ac:dyDescent="0.25">
      <c r="A868" s="5">
        <v>867</v>
      </c>
      <c r="B868" s="10" t="s">
        <v>1493</v>
      </c>
      <c r="C868" s="6" t="s">
        <v>1494</v>
      </c>
      <c r="D868" s="88" t="n">
        <f t="shared" si="39"/>
        <v>1.0</v>
      </c>
      <c r="E868" s="88" t="n">
        <f t="shared" si="40"/>
        <v>1.0</v>
      </c>
      <c r="F868" s="88" t="n">
        <f t="shared" si="41"/>
        <v>0.0</v>
      </c>
      <c r="G868" s="8" t="s">
        <v>1584</v>
      </c>
      <c r="H868" s="83" t="s">
        <v>2690</v>
      </c>
      <c r="I868" s="14">
        <v>1</v>
      </c>
      <c r="J868" s="8" t="s">
        <v>2727</v>
      </c>
      <c r="K868" s="8" t="s">
        <v>2690</v>
      </c>
      <c r="L868" s="8" t="s">
        <v>2852</v>
      </c>
      <c r="M868" s="8" t="s">
        <v>17</v>
      </c>
      <c r="N868" s="8">
        <v>66</v>
      </c>
      <c r="O868" s="8" t="s">
        <v>2853</v>
      </c>
    </row>
    <row r="869" spans="1:15" ht="13.8" x14ac:dyDescent="0.25">
      <c r="A869" s="5">
        <v>868</v>
      </c>
      <c r="B869" s="10" t="s">
        <v>1495</v>
      </c>
      <c r="C869" s="6" t="s">
        <v>1496</v>
      </c>
      <c r="D869" s="88" t="n">
        <f t="shared" si="39"/>
        <v>1.0</v>
      </c>
      <c r="E869" s="88" t="n">
        <f t="shared" si="40"/>
        <v>1.0</v>
      </c>
      <c r="F869" s="88" t="n">
        <f t="shared" si="41"/>
        <v>0.0</v>
      </c>
      <c r="G869" s="8" t="s">
        <v>1584</v>
      </c>
      <c r="H869" s="83" t="s">
        <v>2690</v>
      </c>
      <c r="I869" s="14">
        <v>1</v>
      </c>
      <c r="J869" s="8" t="s">
        <v>2727</v>
      </c>
      <c r="K869" s="8" t="s">
        <v>2690</v>
      </c>
      <c r="L869" s="8" t="s">
        <v>2852</v>
      </c>
      <c r="M869" s="8" t="s">
        <v>17</v>
      </c>
      <c r="N869" s="8">
        <v>66</v>
      </c>
      <c r="O869" s="8" t="s">
        <v>2853</v>
      </c>
    </row>
    <row r="870" spans="1:15" ht="13.8" x14ac:dyDescent="0.25">
      <c r="A870" s="5">
        <v>869</v>
      </c>
      <c r="B870" s="10" t="s">
        <v>1497</v>
      </c>
      <c r="C870" s="6" t="s">
        <v>1498</v>
      </c>
      <c r="D870" s="88" t="n">
        <f t="shared" si="39"/>
        <v>1.0</v>
      </c>
      <c r="E870" s="88" t="n">
        <f t="shared" si="40"/>
        <v>1.0</v>
      </c>
      <c r="F870" s="88" t="n">
        <f t="shared" si="41"/>
        <v>0.0</v>
      </c>
      <c r="G870" s="8" t="s">
        <v>1584</v>
      </c>
      <c r="H870" s="83" t="s">
        <v>2690</v>
      </c>
      <c r="I870" s="14">
        <v>1</v>
      </c>
      <c r="J870" s="8" t="s">
        <v>2727</v>
      </c>
      <c r="K870" s="8" t="s">
        <v>2690</v>
      </c>
      <c r="L870" s="8" t="s">
        <v>2850</v>
      </c>
      <c r="M870" s="8" t="s">
        <v>2851</v>
      </c>
      <c r="N870" s="8" t="s">
        <v>2848</v>
      </c>
      <c r="O870" s="8" t="s">
        <v>2849</v>
      </c>
    </row>
    <row r="871" spans="1:15" ht="13.8" x14ac:dyDescent="0.25">
      <c r="A871" s="5">
        <v>870</v>
      </c>
      <c r="B871" s="10" t="s">
        <v>1499</v>
      </c>
      <c r="C871" s="6" t="s">
        <v>1500</v>
      </c>
      <c r="D871" s="88" t="n">
        <f t="shared" si="39"/>
        <v>1.0</v>
      </c>
      <c r="E871" s="88" t="n">
        <f t="shared" si="40"/>
        <v>1.0</v>
      </c>
      <c r="F871" s="88" t="n">
        <f t="shared" si="41"/>
        <v>0.0</v>
      </c>
      <c r="G871" s="8" t="s">
        <v>1612</v>
      </c>
      <c r="H871" s="83" t="s">
        <v>2690</v>
      </c>
      <c r="I871" s="14">
        <v>1</v>
      </c>
      <c r="J871" s="8" t="s">
        <v>2727</v>
      </c>
      <c r="K871" s="8" t="s">
        <v>2690</v>
      </c>
      <c r="L871" s="8" t="s">
        <v>2850</v>
      </c>
      <c r="M871" s="8" t="s">
        <v>2851</v>
      </c>
      <c r="N871" s="8" t="s">
        <v>2848</v>
      </c>
      <c r="O871" s="8" t="s">
        <v>2849</v>
      </c>
    </row>
    <row r="872" spans="1:15" ht="13.8" x14ac:dyDescent="0.25">
      <c r="A872" s="5">
        <v>871</v>
      </c>
      <c r="B872" s="10" t="s">
        <v>1989</v>
      </c>
      <c r="C872" s="6" t="s">
        <v>2127</v>
      </c>
      <c r="D872" s="88" t="n">
        <f t="shared" si="39"/>
        <v>1.0</v>
      </c>
      <c r="E872" s="88" t="n">
        <f t="shared" si="40"/>
        <v>1.0</v>
      </c>
      <c r="F872" s="88" t="n">
        <f t="shared" si="41"/>
        <v>0.0</v>
      </c>
      <c r="G872" s="8" t="s">
        <v>1612</v>
      </c>
      <c r="H872" s="83" t="s">
        <v>2690</v>
      </c>
      <c r="I872" s="14">
        <v>1</v>
      </c>
      <c r="J872" s="8" t="s">
        <v>2727</v>
      </c>
      <c r="K872" s="8" t="s">
        <v>2690</v>
      </c>
      <c r="L872" s="8" t="s">
        <v>2850</v>
      </c>
      <c r="M872" s="8" t="s">
        <v>2851</v>
      </c>
      <c r="N872" s="8" t="s">
        <v>2848</v>
      </c>
      <c r="O872" s="8" t="s">
        <v>2849</v>
      </c>
    </row>
    <row r="873" spans="1:15" ht="13.8" x14ac:dyDescent="0.25">
      <c r="A873" s="5">
        <v>872</v>
      </c>
      <c r="B873" s="10" t="s">
        <v>1990</v>
      </c>
      <c r="C873" s="6" t="s">
        <v>2128</v>
      </c>
      <c r="D873" s="88" t="n">
        <f t="shared" si="39"/>
        <v>1.0</v>
      </c>
      <c r="E873" s="88" t="n">
        <f t="shared" si="40"/>
        <v>1.0</v>
      </c>
      <c r="F873" s="88" t="n">
        <f t="shared" si="41"/>
        <v>0.0</v>
      </c>
      <c r="G873" s="8" t="s">
        <v>1612</v>
      </c>
      <c r="H873" s="83" t="s">
        <v>2690</v>
      </c>
      <c r="I873" s="14">
        <v>1</v>
      </c>
      <c r="J873" s="8" t="s">
        <v>2727</v>
      </c>
      <c r="K873" s="8" t="s">
        <v>2690</v>
      </c>
      <c r="L873" s="8" t="s">
        <v>2850</v>
      </c>
      <c r="M873" s="8" t="s">
        <v>2851</v>
      </c>
      <c r="N873" s="8" t="s">
        <v>2848</v>
      </c>
      <c r="O873" s="8" t="s">
        <v>2849</v>
      </c>
    </row>
    <row r="874" spans="1:15" ht="13.8" x14ac:dyDescent="0.25">
      <c r="A874" s="5">
        <v>873</v>
      </c>
      <c r="B874" s="10" t="s">
        <v>2283</v>
      </c>
      <c r="C874" s="6" t="s">
        <v>2595</v>
      </c>
      <c r="D874" s="88" t="n">
        <f t="shared" si="39"/>
        <v>1.0</v>
      </c>
      <c r="E874" s="88" t="n">
        <f t="shared" si="40"/>
        <v>1.0</v>
      </c>
      <c r="F874" s="88" t="n">
        <f t="shared" si="41"/>
        <v>0.0</v>
      </c>
      <c r="G874" s="8" t="s">
        <v>1612</v>
      </c>
      <c r="H874" s="83" t="s">
        <v>2690</v>
      </c>
      <c r="I874" s="14">
        <v>1</v>
      </c>
      <c r="J874" s="8" t="s">
        <v>2727</v>
      </c>
      <c r="K874" s="8" t="s">
        <v>2690</v>
      </c>
      <c r="L874" s="8" t="s">
        <v>2850</v>
      </c>
      <c r="M874" s="8" t="s">
        <v>2851</v>
      </c>
      <c r="N874" s="8" t="s">
        <v>2848</v>
      </c>
      <c r="O874" s="8" t="s">
        <v>2849</v>
      </c>
    </row>
    <row r="875" spans="1:15" ht="13.8" x14ac:dyDescent="0.25">
      <c r="A875" s="5">
        <v>874</v>
      </c>
      <c r="B875" s="10" t="s">
        <v>2284</v>
      </c>
      <c r="C875" s="6" t="s">
        <v>2596</v>
      </c>
      <c r="D875" s="88" t="n">
        <f t="shared" si="39"/>
        <v>1.0</v>
      </c>
      <c r="E875" s="88" t="n">
        <f t="shared" si="40"/>
        <v>1.0</v>
      </c>
      <c r="F875" s="88" t="n">
        <f t="shared" si="41"/>
        <v>0.0</v>
      </c>
      <c r="G875" s="8" t="s">
        <v>1612</v>
      </c>
      <c r="H875" s="83" t="s">
        <v>2690</v>
      </c>
      <c r="I875" s="14">
        <v>1</v>
      </c>
      <c r="J875" s="8" t="s">
        <v>2727</v>
      </c>
      <c r="K875" s="8" t="s">
        <v>2690</v>
      </c>
      <c r="L875" s="8" t="s">
        <v>2850</v>
      </c>
      <c r="M875" s="8" t="s">
        <v>2851</v>
      </c>
      <c r="N875" s="8" t="s">
        <v>2848</v>
      </c>
      <c r="O875" s="8" t="s">
        <v>2849</v>
      </c>
    </row>
    <row r="876" spans="1:15" ht="13.8" x14ac:dyDescent="0.25">
      <c r="A876" s="5">
        <v>875</v>
      </c>
      <c r="B876" s="10" t="s">
        <v>2285</v>
      </c>
      <c r="C876" s="6" t="s">
        <v>2597</v>
      </c>
      <c r="D876" s="88" t="n">
        <f t="shared" si="39"/>
        <v>1.0</v>
      </c>
      <c r="E876" s="88" t="n">
        <f t="shared" si="40"/>
        <v>1.0</v>
      </c>
      <c r="F876" s="88" t="n">
        <f t="shared" si="41"/>
        <v>0.0</v>
      </c>
      <c r="G876" s="8" t="s">
        <v>1612</v>
      </c>
      <c r="H876" s="83" t="s">
        <v>2690</v>
      </c>
      <c r="I876" s="14">
        <v>1</v>
      </c>
      <c r="J876" s="8" t="s">
        <v>2727</v>
      </c>
      <c r="K876" s="8" t="s">
        <v>2690</v>
      </c>
      <c r="L876" s="8" t="s">
        <v>2850</v>
      </c>
      <c r="M876" s="8" t="s">
        <v>2851</v>
      </c>
      <c r="N876" s="8" t="s">
        <v>2848</v>
      </c>
      <c r="O876" s="8" t="s">
        <v>2849</v>
      </c>
    </row>
    <row r="877" spans="1:15" ht="13.8" x14ac:dyDescent="0.25">
      <c r="A877" s="5">
        <v>876</v>
      </c>
      <c r="B877" s="10" t="s">
        <v>1501</v>
      </c>
      <c r="C877" s="6" t="s">
        <v>2598</v>
      </c>
      <c r="D877" s="88" t="n">
        <f t="shared" si="39"/>
        <v>1.0</v>
      </c>
      <c r="E877" s="88" t="n">
        <f t="shared" si="40"/>
        <v>1.0</v>
      </c>
      <c r="F877" s="88" t="n">
        <f t="shared" si="41"/>
        <v>0.0</v>
      </c>
      <c r="G877" s="8" t="s">
        <v>1612</v>
      </c>
      <c r="H877" s="83" t="s">
        <v>2690</v>
      </c>
      <c r="I877" s="14">
        <v>1</v>
      </c>
      <c r="J877" s="8" t="s">
        <v>2727</v>
      </c>
      <c r="K877" s="8" t="s">
        <v>2690</v>
      </c>
      <c r="L877" s="8" t="s">
        <v>2847</v>
      </c>
      <c r="M877" s="8" t="s">
        <v>15</v>
      </c>
      <c r="N877" s="8" t="s">
        <v>2848</v>
      </c>
      <c r="O877" s="8" t="s">
        <v>2849</v>
      </c>
    </row>
    <row r="878" spans="1:15" ht="13.8" x14ac:dyDescent="0.25">
      <c r="A878" s="5">
        <v>877</v>
      </c>
      <c r="B878" s="10" t="s">
        <v>1502</v>
      </c>
      <c r="C878" s="6" t="s">
        <v>2599</v>
      </c>
      <c r="D878" s="88" t="n">
        <f t="shared" si="39"/>
        <v>1.0</v>
      </c>
      <c r="E878" s="88" t="n">
        <f t="shared" si="40"/>
        <v>1.0</v>
      </c>
      <c r="F878" s="88" t="n">
        <f t="shared" si="41"/>
        <v>0.0</v>
      </c>
      <c r="G878" s="8" t="s">
        <v>1612</v>
      </c>
      <c r="H878" s="83" t="s">
        <v>2690</v>
      </c>
      <c r="I878" s="14">
        <v>1</v>
      </c>
      <c r="J878" s="8" t="s">
        <v>2727</v>
      </c>
      <c r="K878" s="8" t="s">
        <v>2690</v>
      </c>
      <c r="L878" s="8" t="s">
        <v>2847</v>
      </c>
      <c r="M878" s="8" t="s">
        <v>15</v>
      </c>
      <c r="N878" s="8" t="s">
        <v>2848</v>
      </c>
      <c r="O878" s="8" t="s">
        <v>2849</v>
      </c>
    </row>
    <row r="879" spans="1:15" ht="13.8" x14ac:dyDescent="0.25">
      <c r="A879" s="5">
        <v>878</v>
      </c>
      <c r="B879" s="10" t="s">
        <v>1503</v>
      </c>
      <c r="C879" s="6" t="s">
        <v>1504</v>
      </c>
      <c r="D879" s="88" t="n">
        <f t="shared" si="39"/>
        <v>1.0</v>
      </c>
      <c r="E879" s="88" t="n">
        <f t="shared" si="40"/>
        <v>1.0</v>
      </c>
      <c r="F879" s="88" t="n">
        <f t="shared" si="41"/>
        <v>0.0</v>
      </c>
      <c r="G879" s="8" t="s">
        <v>1612</v>
      </c>
      <c r="H879" s="83" t="s">
        <v>2690</v>
      </c>
      <c r="I879" s="14">
        <v>1</v>
      </c>
      <c r="J879" s="8" t="s">
        <v>2727</v>
      </c>
      <c r="K879" s="8" t="s">
        <v>2690</v>
      </c>
      <c r="L879" s="8" t="s">
        <v>2852</v>
      </c>
      <c r="M879" s="8" t="s">
        <v>17</v>
      </c>
      <c r="N879" s="8" t="s">
        <v>2854</v>
      </c>
      <c r="O879" s="8" t="s">
        <v>2855</v>
      </c>
    </row>
    <row r="880" spans="1:15" ht="13.8" x14ac:dyDescent="0.25">
      <c r="A880" s="5">
        <v>879</v>
      </c>
      <c r="B880" s="10" t="s">
        <v>1505</v>
      </c>
      <c r="C880" s="6" t="s">
        <v>1506</v>
      </c>
      <c r="D880" s="88" t="n">
        <f t="shared" si="39"/>
        <v>1.0</v>
      </c>
      <c r="E880" s="88" t="n">
        <f t="shared" si="40"/>
        <v>1.0</v>
      </c>
      <c r="F880" s="88" t="n">
        <f t="shared" si="41"/>
        <v>0.0</v>
      </c>
      <c r="G880" s="8" t="s">
        <v>1612</v>
      </c>
      <c r="H880" s="83" t="s">
        <v>2690</v>
      </c>
      <c r="I880" s="14">
        <v>1</v>
      </c>
      <c r="J880" s="8" t="s">
        <v>2727</v>
      </c>
      <c r="K880" s="8" t="s">
        <v>2690</v>
      </c>
      <c r="L880" s="8" t="s">
        <v>2850</v>
      </c>
      <c r="M880" s="8" t="s">
        <v>2851</v>
      </c>
      <c r="N880" s="8" t="s">
        <v>2848</v>
      </c>
      <c r="O880" s="8" t="s">
        <v>2849</v>
      </c>
    </row>
    <row r="881" spans="1:15" ht="13.8" x14ac:dyDescent="0.25">
      <c r="A881" s="5">
        <v>880</v>
      </c>
      <c r="B881" s="10" t="s">
        <v>2286</v>
      </c>
      <c r="C881" s="6" t="s">
        <v>2600</v>
      </c>
      <c r="D881" s="88" t="n">
        <f t="shared" si="39"/>
        <v>1.0</v>
      </c>
      <c r="E881" s="88" t="n">
        <f t="shared" si="40"/>
        <v>1.0</v>
      </c>
      <c r="F881" s="88" t="n">
        <f t="shared" si="41"/>
        <v>0.0</v>
      </c>
      <c r="G881" s="8" t="s">
        <v>1612</v>
      </c>
      <c r="H881" s="83" t="s">
        <v>2690</v>
      </c>
      <c r="I881" s="14">
        <v>1</v>
      </c>
      <c r="J881" s="8">
        <v>10</v>
      </c>
      <c r="K881" s="8" t="s">
        <v>2690</v>
      </c>
      <c r="L881" s="8" t="s">
        <v>2850</v>
      </c>
      <c r="M881" s="8" t="s">
        <v>2851</v>
      </c>
      <c r="N881" s="8" t="s">
        <v>2848</v>
      </c>
      <c r="O881" s="8" t="s">
        <v>2849</v>
      </c>
    </row>
    <row r="882" spans="1:15" ht="13.8" x14ac:dyDescent="0.25">
      <c r="A882" s="5">
        <v>881</v>
      </c>
      <c r="B882" s="10" t="s">
        <v>2287</v>
      </c>
      <c r="C882" s="6" t="s">
        <v>2601</v>
      </c>
      <c r="D882" s="88" t="n">
        <f t="shared" si="39"/>
        <v>1.0</v>
      </c>
      <c r="E882" s="88" t="n">
        <f t="shared" si="40"/>
        <v>1.0</v>
      </c>
      <c r="F882" s="88" t="n">
        <f t="shared" si="41"/>
        <v>0.0</v>
      </c>
      <c r="G882" s="8" t="s">
        <v>1612</v>
      </c>
      <c r="H882" s="83" t="s">
        <v>2690</v>
      </c>
      <c r="I882" s="14">
        <v>1</v>
      </c>
      <c r="J882" s="8" t="s">
        <v>2727</v>
      </c>
      <c r="K882" s="8" t="s">
        <v>2690</v>
      </c>
      <c r="L882" s="8" t="s">
        <v>2850</v>
      </c>
      <c r="M882" s="8" t="s">
        <v>2851</v>
      </c>
      <c r="N882" s="8" t="s">
        <v>2848</v>
      </c>
      <c r="O882" s="8" t="s">
        <v>2849</v>
      </c>
    </row>
    <row r="883" spans="1:15" ht="13.8" x14ac:dyDescent="0.25">
      <c r="A883" s="5">
        <v>882</v>
      </c>
      <c r="B883" s="10" t="s">
        <v>1747</v>
      </c>
      <c r="C883" s="6" t="s">
        <v>2602</v>
      </c>
      <c r="D883" s="88" t="n">
        <f t="shared" si="39"/>
        <v>1.0</v>
      </c>
      <c r="E883" s="88" t="n">
        <f t="shared" si="40"/>
        <v>1.0</v>
      </c>
      <c r="F883" s="88" t="n">
        <f t="shared" si="41"/>
        <v>0.0</v>
      </c>
      <c r="G883" s="8" t="s">
        <v>1612</v>
      </c>
      <c r="H883" s="83" t="s">
        <v>2690</v>
      </c>
      <c r="I883" s="14">
        <v>4</v>
      </c>
      <c r="J883" s="8" t="s">
        <v>2727</v>
      </c>
      <c r="K883" s="8" t="s">
        <v>2690</v>
      </c>
      <c r="L883" s="8" t="s">
        <v>2850</v>
      </c>
      <c r="M883" s="8" t="s">
        <v>2851</v>
      </c>
      <c r="N883" s="8" t="s">
        <v>2848</v>
      </c>
      <c r="O883" s="8" t="s">
        <v>2849</v>
      </c>
    </row>
    <row r="884" spans="1:15" ht="13.8" x14ac:dyDescent="0.25">
      <c r="A884" s="5">
        <v>883</v>
      </c>
      <c r="B884" s="10" t="s">
        <v>1748</v>
      </c>
      <c r="C884" s="6" t="s">
        <v>2603</v>
      </c>
      <c r="D884" s="88" t="n">
        <f t="shared" si="39"/>
        <v>1.0</v>
      </c>
      <c r="E884" s="88" t="n">
        <f t="shared" si="40"/>
        <v>1.0</v>
      </c>
      <c r="F884" s="88" t="n">
        <f t="shared" si="41"/>
        <v>0.0</v>
      </c>
      <c r="G884" s="8" t="s">
        <v>1630</v>
      </c>
      <c r="H884" s="83" t="s">
        <v>2690</v>
      </c>
      <c r="I884" s="14">
        <v>4</v>
      </c>
      <c r="J884" s="8" t="s">
        <v>2727</v>
      </c>
      <c r="K884" s="8" t="s">
        <v>2690</v>
      </c>
      <c r="L884" s="8" t="s">
        <v>2850</v>
      </c>
      <c r="M884" s="8" t="s">
        <v>2851</v>
      </c>
      <c r="N884" s="8" t="s">
        <v>2848</v>
      </c>
      <c r="O884" s="8" t="s">
        <v>2849</v>
      </c>
    </row>
    <row r="885" spans="1:15" ht="13.8" x14ac:dyDescent="0.25">
      <c r="A885" s="5">
        <v>884</v>
      </c>
      <c r="B885" s="10" t="s">
        <v>1991</v>
      </c>
      <c r="C885" s="6" t="s">
        <v>2129</v>
      </c>
      <c r="D885" s="88" t="n">
        <f t="shared" si="39"/>
        <v>1.0</v>
      </c>
      <c r="E885" s="88" t="n">
        <f t="shared" si="40"/>
        <v>1.0</v>
      </c>
      <c r="F885" s="88" t="n">
        <f t="shared" si="41"/>
        <v>0.0</v>
      </c>
      <c r="G885" s="8" t="s">
        <v>1630</v>
      </c>
      <c r="H885" s="83" t="s">
        <v>2690</v>
      </c>
      <c r="I885" s="14">
        <v>4</v>
      </c>
      <c r="J885" s="8" t="s">
        <v>2727</v>
      </c>
      <c r="K885" s="8" t="s">
        <v>2690</v>
      </c>
      <c r="L885" s="8" t="s">
        <v>2850</v>
      </c>
      <c r="M885" s="8" t="s">
        <v>2851</v>
      </c>
      <c r="N885" s="8" t="s">
        <v>2848</v>
      </c>
      <c r="O885" s="8" t="s">
        <v>2849</v>
      </c>
    </row>
    <row r="886" spans="1:15" ht="13.8" x14ac:dyDescent="0.25">
      <c r="A886" s="5">
        <v>885</v>
      </c>
      <c r="B886" s="10" t="s">
        <v>1992</v>
      </c>
      <c r="C886" s="6" t="s">
        <v>2130</v>
      </c>
      <c r="D886" s="88" t="n">
        <f t="shared" si="39"/>
        <v>1.0</v>
      </c>
      <c r="E886" s="88" t="n">
        <f t="shared" si="40"/>
        <v>1.0</v>
      </c>
      <c r="F886" s="88" t="n">
        <f t="shared" si="41"/>
        <v>0.0</v>
      </c>
      <c r="G886" s="8" t="s">
        <v>1630</v>
      </c>
      <c r="H886" s="83" t="s">
        <v>2690</v>
      </c>
      <c r="I886" s="14">
        <v>4</v>
      </c>
      <c r="J886" s="8" t="s">
        <v>2727</v>
      </c>
      <c r="K886" s="8" t="s">
        <v>2690</v>
      </c>
      <c r="L886" s="8" t="s">
        <v>2850</v>
      </c>
      <c r="M886" s="8" t="s">
        <v>2851</v>
      </c>
      <c r="N886" s="8" t="s">
        <v>2848</v>
      </c>
      <c r="O886" s="8" t="s">
        <v>2849</v>
      </c>
    </row>
    <row r="887" spans="1:15" ht="13.8" x14ac:dyDescent="0.25">
      <c r="A887" s="5">
        <v>886</v>
      </c>
      <c r="B887" s="10" t="s">
        <v>1993</v>
      </c>
      <c r="C887" s="6" t="s">
        <v>2131</v>
      </c>
      <c r="D887" s="88" t="n">
        <f t="shared" si="39"/>
        <v>1.0</v>
      </c>
      <c r="E887" s="88" t="n">
        <f t="shared" si="40"/>
        <v>1.0</v>
      </c>
      <c r="F887" s="88" t="n">
        <f t="shared" si="41"/>
        <v>0.0</v>
      </c>
      <c r="G887" s="8" t="s">
        <v>1630</v>
      </c>
      <c r="H887" s="83" t="s">
        <v>2690</v>
      </c>
      <c r="I887" s="14">
        <v>4</v>
      </c>
      <c r="J887" s="8" t="s">
        <v>2727</v>
      </c>
      <c r="K887" s="8" t="s">
        <v>2690</v>
      </c>
      <c r="L887" s="8" t="s">
        <v>2850</v>
      </c>
      <c r="M887" s="8" t="s">
        <v>2851</v>
      </c>
      <c r="N887" s="8" t="s">
        <v>2848</v>
      </c>
      <c r="O887" s="8" t="s">
        <v>2849</v>
      </c>
    </row>
    <row r="888" spans="1:15" ht="13.8" x14ac:dyDescent="0.25">
      <c r="A888" s="5">
        <v>887</v>
      </c>
      <c r="B888" s="10" t="s">
        <v>1508</v>
      </c>
      <c r="C888" s="6" t="s">
        <v>1509</v>
      </c>
      <c r="D888" s="88" t="n">
        <f t="shared" si="39"/>
        <v>1.0</v>
      </c>
      <c r="E888" s="88" t="n">
        <f t="shared" si="40"/>
        <v>1.0</v>
      </c>
      <c r="F888" s="88" t="n">
        <f t="shared" si="41"/>
        <v>0.0</v>
      </c>
      <c r="G888" s="8" t="s">
        <v>1630</v>
      </c>
      <c r="H888" s="83" t="s">
        <v>2689</v>
      </c>
      <c r="I888" s="14">
        <v>4</v>
      </c>
      <c r="J888" s="8" t="s">
        <v>2837</v>
      </c>
      <c r="K888" s="8" t="s">
        <v>2689</v>
      </c>
      <c r="L888" s="8" t="s">
        <v>2856</v>
      </c>
      <c r="M888" s="8" t="s">
        <v>18</v>
      </c>
      <c r="N888" s="8" t="s">
        <v>2857</v>
      </c>
      <c r="O888" s="8" t="s">
        <v>18</v>
      </c>
    </row>
    <row r="889" spans="1:15" ht="13.8" x14ac:dyDescent="0.25">
      <c r="A889" s="5">
        <v>888</v>
      </c>
      <c r="B889" s="10" t="s">
        <v>1510</v>
      </c>
      <c r="C889" s="6" t="s">
        <v>1511</v>
      </c>
      <c r="D889" s="88" t="n">
        <f t="shared" si="39"/>
        <v>1.0</v>
      </c>
      <c r="E889" s="88" t="n">
        <f t="shared" si="40"/>
        <v>1.0</v>
      </c>
      <c r="F889" s="88" t="n">
        <f t="shared" si="41"/>
        <v>0.0</v>
      </c>
      <c r="G889" s="8" t="s">
        <v>1630</v>
      </c>
      <c r="H889" s="83" t="s">
        <v>2689</v>
      </c>
      <c r="I889" s="14">
        <v>4</v>
      </c>
      <c r="J889" s="8" t="s">
        <v>2837</v>
      </c>
      <c r="K889" s="8" t="s">
        <v>2689</v>
      </c>
      <c r="L889" s="8" t="s">
        <v>2856</v>
      </c>
      <c r="M889" s="8" t="s">
        <v>18</v>
      </c>
      <c r="N889" s="8" t="s">
        <v>2857</v>
      </c>
      <c r="O889" s="8" t="s">
        <v>18</v>
      </c>
    </row>
    <row r="890" spans="1:15" ht="13.8" x14ac:dyDescent="0.25">
      <c r="A890" s="5">
        <v>889</v>
      </c>
      <c r="B890" s="10" t="s">
        <v>1994</v>
      </c>
      <c r="C890" s="6" t="s">
        <v>1512</v>
      </c>
      <c r="D890" s="88" t="n">
        <f t="shared" si="39"/>
        <v>1.0</v>
      </c>
      <c r="E890" s="88" t="n">
        <f t="shared" si="40"/>
        <v>1.0</v>
      </c>
      <c r="F890" s="88" t="n">
        <f t="shared" si="41"/>
        <v>0.0</v>
      </c>
      <c r="G890" s="8" t="s">
        <v>1630</v>
      </c>
      <c r="H890" s="83" t="s">
        <v>2689</v>
      </c>
      <c r="I890" s="14">
        <v>4</v>
      </c>
      <c r="J890" s="8" t="s">
        <v>2837</v>
      </c>
      <c r="K890" s="8" t="s">
        <v>2689</v>
      </c>
      <c r="L890" s="8" t="s">
        <v>2856</v>
      </c>
      <c r="M890" s="8" t="s">
        <v>18</v>
      </c>
      <c r="N890" s="8" t="s">
        <v>2857</v>
      </c>
      <c r="O890" s="8" t="s">
        <v>18</v>
      </c>
    </row>
    <row r="891" spans="1:15" ht="13.8" x14ac:dyDescent="0.25">
      <c r="A891" s="5">
        <v>890</v>
      </c>
      <c r="B891" s="10" t="s">
        <v>1995</v>
      </c>
      <c r="C891" s="6" t="s">
        <v>2132</v>
      </c>
      <c r="D891" s="88" t="n">
        <f t="shared" si="39"/>
        <v>1.0</v>
      </c>
      <c r="E891" s="88" t="n">
        <f t="shared" si="40"/>
        <v>1.0</v>
      </c>
      <c r="F891" s="88" t="n">
        <f t="shared" si="41"/>
        <v>0.0</v>
      </c>
      <c r="G891" s="8" t="s">
        <v>1630</v>
      </c>
      <c r="H891" s="83" t="s">
        <v>2689</v>
      </c>
      <c r="I891" s="14">
        <v>4</v>
      </c>
      <c r="J891" s="8" t="s">
        <v>2837</v>
      </c>
      <c r="K891" s="8" t="s">
        <v>2689</v>
      </c>
      <c r="L891" s="8" t="s">
        <v>2856</v>
      </c>
      <c r="M891" s="8" t="s">
        <v>18</v>
      </c>
      <c r="N891" s="8" t="s">
        <v>2857</v>
      </c>
      <c r="O891" s="8" t="s">
        <v>18</v>
      </c>
    </row>
    <row r="892" spans="1:15" ht="13.8" x14ac:dyDescent="0.25">
      <c r="A892" s="5">
        <v>891</v>
      </c>
      <c r="B892" s="10" t="s">
        <v>1513</v>
      </c>
      <c r="C892" s="6" t="s">
        <v>2604</v>
      </c>
      <c r="D892" s="88" t="n">
        <f t="shared" si="39"/>
        <v>1.0</v>
      </c>
      <c r="E892" s="88" t="n">
        <f t="shared" si="40"/>
        <v>1.0</v>
      </c>
      <c r="F892" s="88" t="n">
        <f t="shared" si="41"/>
        <v>0.0</v>
      </c>
      <c r="G892" s="8" t="s">
        <v>1630</v>
      </c>
      <c r="H892" s="83" t="s">
        <v>2689</v>
      </c>
      <c r="I892" s="14">
        <v>1</v>
      </c>
      <c r="J892" s="8" t="s">
        <v>2837</v>
      </c>
      <c r="K892" s="8" t="s">
        <v>2689</v>
      </c>
      <c r="L892" s="8" t="s">
        <v>2858</v>
      </c>
      <c r="M892" s="8" t="s">
        <v>78</v>
      </c>
      <c r="N892" s="8">
        <v>74</v>
      </c>
      <c r="O892" s="8" t="s">
        <v>2859</v>
      </c>
    </row>
    <row r="893" spans="1:15" ht="13.8" x14ac:dyDescent="0.25">
      <c r="A893" s="5">
        <v>892</v>
      </c>
      <c r="B893" s="10" t="s">
        <v>1515</v>
      </c>
      <c r="C893" s="6" t="s">
        <v>1516</v>
      </c>
      <c r="D893" s="88" t="n">
        <f t="shared" si="39"/>
        <v>1.0</v>
      </c>
      <c r="E893" s="88" t="n">
        <f t="shared" si="40"/>
        <v>1.0</v>
      </c>
      <c r="F893" s="88" t="n">
        <f t="shared" si="41"/>
        <v>0.0</v>
      </c>
      <c r="G893" s="8" t="s">
        <v>1630</v>
      </c>
      <c r="H893" s="83" t="s">
        <v>2689</v>
      </c>
      <c r="I893" s="14">
        <v>1</v>
      </c>
      <c r="J893" s="8" t="s">
        <v>2837</v>
      </c>
      <c r="K893" s="8" t="s">
        <v>2689</v>
      </c>
      <c r="L893" s="8" t="s">
        <v>2858</v>
      </c>
      <c r="M893" s="8" t="s">
        <v>78</v>
      </c>
      <c r="N893" s="8">
        <v>74</v>
      </c>
      <c r="O893" s="8" t="s">
        <v>2859</v>
      </c>
    </row>
    <row r="894" spans="1:15" ht="13.8" x14ac:dyDescent="0.25">
      <c r="A894" s="5">
        <v>893</v>
      </c>
      <c r="B894" s="10" t="s">
        <v>1517</v>
      </c>
      <c r="C894" s="6" t="s">
        <v>1518</v>
      </c>
      <c r="D894" s="88" t="n">
        <f t="shared" si="39"/>
        <v>1.0</v>
      </c>
      <c r="E894" s="88" t="n">
        <f t="shared" si="40"/>
        <v>1.0</v>
      </c>
      <c r="F894" s="88" t="n">
        <f t="shared" si="41"/>
        <v>0.0</v>
      </c>
      <c r="G894" s="8" t="s">
        <v>1630</v>
      </c>
      <c r="H894" s="83" t="s">
        <v>2689</v>
      </c>
      <c r="I894" s="14">
        <v>1</v>
      </c>
      <c r="J894" s="8" t="s">
        <v>2837</v>
      </c>
      <c r="K894" s="8" t="s">
        <v>2689</v>
      </c>
      <c r="L894" s="8" t="s">
        <v>2858</v>
      </c>
      <c r="M894" s="8" t="s">
        <v>78</v>
      </c>
      <c r="N894" s="8">
        <v>74</v>
      </c>
      <c r="O894" s="8" t="s">
        <v>2859</v>
      </c>
    </row>
    <row r="895" spans="1:15" ht="13.8" x14ac:dyDescent="0.25">
      <c r="A895" s="5">
        <v>894</v>
      </c>
      <c r="B895" s="10" t="s">
        <v>1996</v>
      </c>
      <c r="C895" s="6" t="s">
        <v>2605</v>
      </c>
      <c r="D895" s="88" t="n">
        <f t="shared" si="39"/>
        <v>1.0</v>
      </c>
      <c r="E895" s="88" t="n">
        <f t="shared" si="40"/>
        <v>1.0</v>
      </c>
      <c r="F895" s="88" t="n">
        <f t="shared" si="41"/>
        <v>0.0</v>
      </c>
      <c r="G895" s="8" t="s">
        <v>1630</v>
      </c>
      <c r="H895" s="83" t="s">
        <v>2689</v>
      </c>
      <c r="I895" s="14">
        <v>1</v>
      </c>
      <c r="J895" s="8" t="s">
        <v>2837</v>
      </c>
      <c r="K895" s="8" t="s">
        <v>2689</v>
      </c>
      <c r="L895" s="8" t="s">
        <v>2858</v>
      </c>
      <c r="M895" s="8" t="s">
        <v>78</v>
      </c>
      <c r="N895" s="8">
        <v>74</v>
      </c>
      <c r="O895" s="8" t="s">
        <v>2859</v>
      </c>
    </row>
    <row r="896" spans="1:15" ht="13.8" x14ac:dyDescent="0.25">
      <c r="A896" s="5">
        <v>895</v>
      </c>
      <c r="B896" s="10" t="s">
        <v>1997</v>
      </c>
      <c r="C896" s="6" t="s">
        <v>2606</v>
      </c>
      <c r="D896" s="88" t="n">
        <f t="shared" si="39"/>
        <v>1.0</v>
      </c>
      <c r="E896" s="88" t="n">
        <f t="shared" si="40"/>
        <v>1.0</v>
      </c>
      <c r="F896" s="88" t="n">
        <f t="shared" si="41"/>
        <v>0.0</v>
      </c>
      <c r="G896" s="8" t="s">
        <v>1630</v>
      </c>
      <c r="H896" s="83" t="s">
        <v>2689</v>
      </c>
      <c r="I896" s="14">
        <v>1</v>
      </c>
      <c r="J896" s="8" t="s">
        <v>2837</v>
      </c>
      <c r="K896" s="8" t="s">
        <v>2689</v>
      </c>
      <c r="L896" s="8" t="s">
        <v>2858</v>
      </c>
      <c r="M896" s="8" t="s">
        <v>78</v>
      </c>
      <c r="N896" s="8" t="s">
        <v>2860</v>
      </c>
      <c r="O896" s="8" t="s">
        <v>2861</v>
      </c>
    </row>
    <row r="897" spans="1:15" ht="13.8" x14ac:dyDescent="0.25">
      <c r="A897" s="5">
        <v>896</v>
      </c>
      <c r="B897" s="10" t="s">
        <v>1998</v>
      </c>
      <c r="C897" s="6" t="s">
        <v>2607</v>
      </c>
      <c r="D897" s="88" t="n">
        <f t="shared" si="39"/>
        <v>1.0</v>
      </c>
      <c r="E897" s="88" t="n">
        <f t="shared" si="40"/>
        <v>1.0</v>
      </c>
      <c r="F897" s="88" t="n">
        <f t="shared" si="41"/>
        <v>0.0</v>
      </c>
      <c r="G897" s="8" t="s">
        <v>1630</v>
      </c>
      <c r="H897" s="83" t="s">
        <v>2689</v>
      </c>
      <c r="I897" s="14">
        <v>1</v>
      </c>
      <c r="J897" s="8" t="s">
        <v>2837</v>
      </c>
      <c r="K897" s="8" t="s">
        <v>2689</v>
      </c>
      <c r="L897" s="8" t="s">
        <v>2858</v>
      </c>
      <c r="M897" s="8" t="s">
        <v>78</v>
      </c>
      <c r="N897" s="8">
        <v>74</v>
      </c>
      <c r="O897" s="8" t="s">
        <v>2859</v>
      </c>
    </row>
    <row r="898" spans="1:15" ht="13.8" x14ac:dyDescent="0.25">
      <c r="A898" s="5">
        <v>897</v>
      </c>
      <c r="B898" s="10" t="s">
        <v>1999</v>
      </c>
      <c r="C898" s="6" t="s">
        <v>2608</v>
      </c>
      <c r="D898" s="88" t="n">
        <f t="shared" ref="D898:D961" si="42">COUNTIF($C$2:$C$1091,C898)</f>
        <v>1.0</v>
      </c>
      <c r="E898" s="88" t="n">
        <f t="shared" ref="E898:E961" si="43">COUNTIF($B$2:$B$1091,B898)</f>
        <v>1.0</v>
      </c>
      <c r="F898" s="88" t="n">
        <f t="shared" si="41"/>
        <v>0.0</v>
      </c>
      <c r="G898" s="8" t="s">
        <v>1630</v>
      </c>
      <c r="H898" s="83" t="s">
        <v>2689</v>
      </c>
      <c r="I898" s="14">
        <v>1</v>
      </c>
      <c r="J898" s="8" t="s">
        <v>2837</v>
      </c>
      <c r="K898" s="8" t="s">
        <v>2689</v>
      </c>
      <c r="L898" s="8" t="s">
        <v>2858</v>
      </c>
      <c r="M898" s="8" t="s">
        <v>78</v>
      </c>
      <c r="N898" s="8">
        <v>74</v>
      </c>
      <c r="O898" s="8" t="s">
        <v>2859</v>
      </c>
    </row>
    <row r="899" spans="1:15" ht="13.8" x14ac:dyDescent="0.25">
      <c r="A899" s="5">
        <v>898</v>
      </c>
      <c r="B899" s="10" t="s">
        <v>2000</v>
      </c>
      <c r="C899" s="6" t="s">
        <v>2133</v>
      </c>
      <c r="D899" s="88" t="n">
        <f t="shared" si="42"/>
        <v>1.0</v>
      </c>
      <c r="E899" s="88" t="n">
        <f t="shared" si="43"/>
        <v>1.0</v>
      </c>
      <c r="F899" s="88" t="n">
        <f t="shared" ref="F899:F962" si="44">D899-E899</f>
        <v>0.0</v>
      </c>
      <c r="G899" s="8" t="s">
        <v>1630</v>
      </c>
      <c r="H899" s="83" t="s">
        <v>2689</v>
      </c>
      <c r="I899" s="14">
        <v>1</v>
      </c>
      <c r="J899" s="8" t="s">
        <v>2837</v>
      </c>
      <c r="K899" s="8" t="s">
        <v>2689</v>
      </c>
      <c r="L899" s="8" t="s">
        <v>2858</v>
      </c>
      <c r="M899" s="8" t="s">
        <v>78</v>
      </c>
      <c r="N899" s="8" t="s">
        <v>2860</v>
      </c>
      <c r="O899" s="8" t="s">
        <v>2861</v>
      </c>
    </row>
    <row r="900" spans="1:15" ht="13.8" x14ac:dyDescent="0.25">
      <c r="A900" s="5">
        <v>899</v>
      </c>
      <c r="B900" s="10" t="s">
        <v>2001</v>
      </c>
      <c r="C900" s="6" t="s">
        <v>2134</v>
      </c>
      <c r="D900" s="88" t="n">
        <f t="shared" si="42"/>
        <v>1.0</v>
      </c>
      <c r="E900" s="88" t="n">
        <f t="shared" si="43"/>
        <v>1.0</v>
      </c>
      <c r="F900" s="88" t="n">
        <f t="shared" si="44"/>
        <v>0.0</v>
      </c>
      <c r="G900" s="8" t="s">
        <v>1654</v>
      </c>
      <c r="H900" s="83" t="s">
        <v>2689</v>
      </c>
      <c r="I900" s="14">
        <v>3</v>
      </c>
      <c r="J900" s="8" t="s">
        <v>2837</v>
      </c>
      <c r="K900" s="8" t="s">
        <v>2689</v>
      </c>
      <c r="L900" s="8" t="s">
        <v>2858</v>
      </c>
      <c r="M900" s="8" t="s">
        <v>78</v>
      </c>
      <c r="N900" s="8">
        <v>74</v>
      </c>
      <c r="O900" s="8" t="s">
        <v>2859</v>
      </c>
    </row>
    <row r="901" spans="1:15" ht="13.8" x14ac:dyDescent="0.25">
      <c r="A901" s="5">
        <v>900</v>
      </c>
      <c r="B901" s="10" t="s">
        <v>2002</v>
      </c>
      <c r="C901" s="6" t="s">
        <v>2135</v>
      </c>
      <c r="D901" s="88" t="n">
        <f t="shared" si="42"/>
        <v>1.0</v>
      </c>
      <c r="E901" s="88" t="n">
        <f t="shared" si="43"/>
        <v>1.0</v>
      </c>
      <c r="F901" s="88" t="n">
        <f t="shared" si="44"/>
        <v>0.0</v>
      </c>
      <c r="G901" s="8" t="s">
        <v>1654</v>
      </c>
      <c r="H901" s="83" t="s">
        <v>2689</v>
      </c>
      <c r="I901" s="14">
        <v>3</v>
      </c>
      <c r="J901" s="8" t="s">
        <v>2837</v>
      </c>
      <c r="K901" s="8" t="s">
        <v>2689</v>
      </c>
      <c r="L901" s="8" t="s">
        <v>2858</v>
      </c>
      <c r="M901" s="8" t="s">
        <v>78</v>
      </c>
      <c r="N901" s="8">
        <v>74</v>
      </c>
      <c r="O901" s="8" t="s">
        <v>2859</v>
      </c>
    </row>
    <row r="902" spans="1:15" ht="13.8" x14ac:dyDescent="0.25">
      <c r="A902" s="5">
        <v>901</v>
      </c>
      <c r="B902" s="10" t="s">
        <v>1519</v>
      </c>
      <c r="C902" s="6" t="s">
        <v>1520</v>
      </c>
      <c r="D902" s="88" t="n">
        <f t="shared" si="42"/>
        <v>1.0</v>
      </c>
      <c r="E902" s="88" t="n">
        <f t="shared" si="43"/>
        <v>1.0</v>
      </c>
      <c r="F902" s="88" t="n">
        <f t="shared" si="44"/>
        <v>0.0</v>
      </c>
      <c r="G902" s="8" t="s">
        <v>1654</v>
      </c>
      <c r="H902" s="83" t="s">
        <v>2689</v>
      </c>
      <c r="I902" s="14">
        <v>3</v>
      </c>
      <c r="J902" s="8" t="s">
        <v>2837</v>
      </c>
      <c r="K902" s="8" t="s">
        <v>2689</v>
      </c>
      <c r="L902" s="8" t="s">
        <v>2858</v>
      </c>
      <c r="M902" s="8" t="s">
        <v>78</v>
      </c>
      <c r="N902" s="8">
        <v>74</v>
      </c>
      <c r="O902" s="8" t="s">
        <v>2859</v>
      </c>
    </row>
    <row r="903" spans="1:15" ht="13.8" x14ac:dyDescent="0.25">
      <c r="A903" s="5">
        <v>902</v>
      </c>
      <c r="B903" s="10" t="s">
        <v>2003</v>
      </c>
      <c r="C903" s="6" t="s">
        <v>1521</v>
      </c>
      <c r="D903" s="88" t="n">
        <f t="shared" si="42"/>
        <v>1.0</v>
      </c>
      <c r="E903" s="88" t="n">
        <f t="shared" si="43"/>
        <v>1.0</v>
      </c>
      <c r="F903" s="88" t="n">
        <f t="shared" si="44"/>
        <v>0.0</v>
      </c>
      <c r="G903" s="8" t="s">
        <v>1654</v>
      </c>
      <c r="H903" s="83" t="s">
        <v>2689</v>
      </c>
      <c r="I903" s="14">
        <v>3</v>
      </c>
      <c r="J903" s="8" t="s">
        <v>2837</v>
      </c>
      <c r="K903" s="8" t="s">
        <v>2689</v>
      </c>
      <c r="L903" s="8" t="s">
        <v>2858</v>
      </c>
      <c r="M903" s="8" t="s">
        <v>78</v>
      </c>
      <c r="N903" s="8">
        <v>70</v>
      </c>
      <c r="O903" s="8" t="s">
        <v>2862</v>
      </c>
    </row>
    <row r="904" spans="1:15" ht="13.8" x14ac:dyDescent="0.25">
      <c r="A904" s="5">
        <v>903</v>
      </c>
      <c r="B904" s="10" t="s">
        <v>2004</v>
      </c>
      <c r="C904" s="6" t="s">
        <v>2136</v>
      </c>
      <c r="D904" s="88" t="n">
        <f t="shared" si="42"/>
        <v>1.0</v>
      </c>
      <c r="E904" s="88" t="n">
        <f t="shared" si="43"/>
        <v>1.0</v>
      </c>
      <c r="F904" s="88" t="n">
        <f t="shared" si="44"/>
        <v>0.0</v>
      </c>
      <c r="G904" s="8" t="s">
        <v>1654</v>
      </c>
      <c r="H904" s="83" t="s">
        <v>2689</v>
      </c>
      <c r="I904" s="14">
        <v>3</v>
      </c>
      <c r="J904" s="8" t="s">
        <v>2837</v>
      </c>
      <c r="K904" s="8" t="s">
        <v>2689</v>
      </c>
      <c r="L904" s="8" t="s">
        <v>2858</v>
      </c>
      <c r="M904" s="8" t="s">
        <v>78</v>
      </c>
      <c r="N904" s="8">
        <v>74</v>
      </c>
      <c r="O904" s="8" t="s">
        <v>2859</v>
      </c>
    </row>
    <row r="905" spans="1:15" ht="13.8" x14ac:dyDescent="0.25">
      <c r="A905" s="5">
        <v>904</v>
      </c>
      <c r="B905" s="10" t="s">
        <v>2005</v>
      </c>
      <c r="C905" s="6" t="s">
        <v>2137</v>
      </c>
      <c r="D905" s="88" t="n">
        <f t="shared" si="42"/>
        <v>1.0</v>
      </c>
      <c r="E905" s="88" t="n">
        <f t="shared" si="43"/>
        <v>1.0</v>
      </c>
      <c r="F905" s="88" t="n">
        <f t="shared" si="44"/>
        <v>0.0</v>
      </c>
      <c r="G905" s="8" t="s">
        <v>1654</v>
      </c>
      <c r="H905" s="83" t="s">
        <v>2689</v>
      </c>
      <c r="I905" s="14">
        <v>5</v>
      </c>
      <c r="J905" s="8" t="s">
        <v>2837</v>
      </c>
      <c r="K905" s="8" t="s">
        <v>2689</v>
      </c>
      <c r="L905" s="8" t="s">
        <v>2858</v>
      </c>
      <c r="M905" s="8" t="s">
        <v>78</v>
      </c>
      <c r="N905" s="8">
        <v>71</v>
      </c>
      <c r="O905" s="8" t="s">
        <v>2863</v>
      </c>
    </row>
    <row r="906" spans="1:15" ht="13.8" x14ac:dyDescent="0.25">
      <c r="A906" s="5">
        <v>905</v>
      </c>
      <c r="B906" s="10" t="s">
        <v>2006</v>
      </c>
      <c r="C906" s="6" t="s">
        <v>2138</v>
      </c>
      <c r="D906" s="88" t="n">
        <f t="shared" si="42"/>
        <v>1.0</v>
      </c>
      <c r="E906" s="88" t="n">
        <f t="shared" si="43"/>
        <v>1.0</v>
      </c>
      <c r="F906" s="88" t="n">
        <f t="shared" si="44"/>
        <v>0.0</v>
      </c>
      <c r="G906" s="8" t="s">
        <v>1654</v>
      </c>
      <c r="H906" s="83" t="s">
        <v>2689</v>
      </c>
      <c r="I906" s="14">
        <v>5</v>
      </c>
      <c r="J906" s="8" t="s">
        <v>2837</v>
      </c>
      <c r="K906" s="8" t="s">
        <v>2689</v>
      </c>
      <c r="L906" s="8" t="s">
        <v>2858</v>
      </c>
      <c r="M906" s="8" t="s">
        <v>78</v>
      </c>
      <c r="N906" s="8">
        <v>71</v>
      </c>
      <c r="O906" s="8" t="s">
        <v>2863</v>
      </c>
    </row>
    <row r="907" spans="1:15" ht="13.8" x14ac:dyDescent="0.25">
      <c r="A907" s="5">
        <v>906</v>
      </c>
      <c r="B907" s="10" t="s">
        <v>1522</v>
      </c>
      <c r="C907" s="6" t="s">
        <v>2609</v>
      </c>
      <c r="D907" s="88" t="n">
        <f t="shared" si="42"/>
        <v>1.0</v>
      </c>
      <c r="E907" s="88" t="n">
        <f t="shared" si="43"/>
        <v>1.0</v>
      </c>
      <c r="F907" s="88" t="n">
        <f t="shared" si="44"/>
        <v>0.0</v>
      </c>
      <c r="G907" s="8" t="s">
        <v>1654</v>
      </c>
      <c r="H907" s="83" t="s">
        <v>2689</v>
      </c>
      <c r="I907" s="14">
        <v>5</v>
      </c>
      <c r="J907" s="8" t="s">
        <v>2837</v>
      </c>
      <c r="K907" s="8" t="s">
        <v>2689</v>
      </c>
      <c r="L907" s="8" t="s">
        <v>2864</v>
      </c>
      <c r="M907" s="8" t="s">
        <v>2865</v>
      </c>
      <c r="N907" s="8" t="s">
        <v>2866</v>
      </c>
      <c r="O907" s="8" t="s">
        <v>2863</v>
      </c>
    </row>
    <row r="908" spans="1:15" ht="13.8" x14ac:dyDescent="0.25">
      <c r="A908" s="5">
        <v>907</v>
      </c>
      <c r="B908" s="10" t="s">
        <v>1523</v>
      </c>
      <c r="C908" s="6" t="s">
        <v>1524</v>
      </c>
      <c r="D908" s="88" t="n">
        <f t="shared" si="42"/>
        <v>1.0</v>
      </c>
      <c r="E908" s="88" t="n">
        <f t="shared" si="43"/>
        <v>1.0</v>
      </c>
      <c r="F908" s="88" t="n">
        <f t="shared" si="44"/>
        <v>0.0</v>
      </c>
      <c r="G908" s="8" t="s">
        <v>1654</v>
      </c>
      <c r="H908" s="83" t="s">
        <v>2689</v>
      </c>
      <c r="I908" s="14">
        <v>10</v>
      </c>
      <c r="J908" s="8" t="s">
        <v>2837</v>
      </c>
      <c r="K908" s="8" t="s">
        <v>2689</v>
      </c>
      <c r="L908" s="8" t="s">
        <v>2864</v>
      </c>
      <c r="M908" s="8" t="s">
        <v>2865</v>
      </c>
      <c r="N908" s="8" t="s">
        <v>2866</v>
      </c>
      <c r="O908" s="8" t="s">
        <v>2863</v>
      </c>
    </row>
    <row r="909" spans="1:15" ht="13.8" x14ac:dyDescent="0.25">
      <c r="A909" s="5">
        <v>908</v>
      </c>
      <c r="B909" s="10" t="s">
        <v>1525</v>
      </c>
      <c r="C909" s="6" t="s">
        <v>2610</v>
      </c>
      <c r="D909" s="88" t="n">
        <f t="shared" si="42"/>
        <v>1.0</v>
      </c>
      <c r="E909" s="88" t="n">
        <f t="shared" si="43"/>
        <v>1.0</v>
      </c>
      <c r="F909" s="88" t="n">
        <f t="shared" si="44"/>
        <v>0.0</v>
      </c>
      <c r="G909" s="8" t="s">
        <v>1654</v>
      </c>
      <c r="H909" s="83" t="s">
        <v>2689</v>
      </c>
      <c r="I909" s="14">
        <v>5</v>
      </c>
      <c r="J909" s="8" t="s">
        <v>2837</v>
      </c>
      <c r="K909" s="8" t="s">
        <v>2689</v>
      </c>
      <c r="L909" s="8" t="s">
        <v>2864</v>
      </c>
      <c r="M909" s="8" t="s">
        <v>2865</v>
      </c>
      <c r="N909" s="8">
        <v>74</v>
      </c>
      <c r="O909" s="8" t="s">
        <v>2859</v>
      </c>
    </row>
    <row r="910" spans="1:15" ht="13.8" x14ac:dyDescent="0.25">
      <c r="A910" s="5">
        <v>909</v>
      </c>
      <c r="B910" s="10" t="s">
        <v>1526</v>
      </c>
      <c r="C910" s="6" t="s">
        <v>1527</v>
      </c>
      <c r="D910" s="88" t="n">
        <f t="shared" si="42"/>
        <v>1.0</v>
      </c>
      <c r="E910" s="88" t="n">
        <f t="shared" si="43"/>
        <v>1.0</v>
      </c>
      <c r="F910" s="88" t="n">
        <f t="shared" si="44"/>
        <v>0.0</v>
      </c>
      <c r="G910" s="8" t="s">
        <v>1654</v>
      </c>
      <c r="H910" s="83" t="s">
        <v>2689</v>
      </c>
      <c r="I910" s="14">
        <v>5</v>
      </c>
      <c r="J910" s="8" t="s">
        <v>2837</v>
      </c>
      <c r="K910" s="8" t="s">
        <v>2689</v>
      </c>
      <c r="L910" s="8" t="s">
        <v>2864</v>
      </c>
      <c r="M910" s="8" t="s">
        <v>2865</v>
      </c>
      <c r="N910" s="8">
        <v>74</v>
      </c>
      <c r="O910" s="8" t="s">
        <v>2859</v>
      </c>
    </row>
    <row r="911" spans="1:15" ht="13.8" x14ac:dyDescent="0.25">
      <c r="A911" s="5">
        <v>910</v>
      </c>
      <c r="B911" s="10" t="s">
        <v>2007</v>
      </c>
      <c r="C911" s="6" t="s">
        <v>2611</v>
      </c>
      <c r="D911" s="88" t="n">
        <f t="shared" si="42"/>
        <v>1.0</v>
      </c>
      <c r="E911" s="88" t="n">
        <f t="shared" si="43"/>
        <v>1.0</v>
      </c>
      <c r="F911" s="88" t="n">
        <f t="shared" si="44"/>
        <v>0.0</v>
      </c>
      <c r="G911" s="8" t="s">
        <v>1654</v>
      </c>
      <c r="H911" s="83" t="s">
        <v>2689</v>
      </c>
      <c r="I911" s="14">
        <v>5</v>
      </c>
      <c r="J911" s="8" t="s">
        <v>2837</v>
      </c>
      <c r="K911" s="8" t="s">
        <v>2689</v>
      </c>
      <c r="L911" s="8" t="s">
        <v>2864</v>
      </c>
      <c r="M911" s="8" t="s">
        <v>2865</v>
      </c>
      <c r="N911" s="8">
        <v>74</v>
      </c>
      <c r="O911" s="8" t="s">
        <v>2859</v>
      </c>
    </row>
    <row r="912" spans="1:15" ht="13.8" x14ac:dyDescent="0.25">
      <c r="A912" s="5">
        <v>911</v>
      </c>
      <c r="B912" s="10" t="s">
        <v>2008</v>
      </c>
      <c r="C912" s="6" t="s">
        <v>2139</v>
      </c>
      <c r="D912" s="88" t="n">
        <f t="shared" si="42"/>
        <v>1.0</v>
      </c>
      <c r="E912" s="88" t="n">
        <f t="shared" si="43"/>
        <v>1.0</v>
      </c>
      <c r="F912" s="88" t="n">
        <f t="shared" si="44"/>
        <v>0.0</v>
      </c>
      <c r="G912" s="8" t="s">
        <v>1654</v>
      </c>
      <c r="H912" s="83" t="s">
        <v>2689</v>
      </c>
      <c r="I912" s="14">
        <v>5</v>
      </c>
      <c r="J912" s="8" t="s">
        <v>2837</v>
      </c>
      <c r="K912" s="8" t="s">
        <v>2689</v>
      </c>
      <c r="L912" s="8" t="s">
        <v>2864</v>
      </c>
      <c r="M912" s="8" t="s">
        <v>2865</v>
      </c>
      <c r="N912" s="8">
        <v>71</v>
      </c>
      <c r="O912" s="8" t="s">
        <v>2863</v>
      </c>
    </row>
    <row r="913" spans="1:15" ht="13.8" x14ac:dyDescent="0.25">
      <c r="A913" s="5">
        <v>912</v>
      </c>
      <c r="B913" s="10" t="s">
        <v>2288</v>
      </c>
      <c r="C913" s="6" t="s">
        <v>2612</v>
      </c>
      <c r="D913" s="88" t="n">
        <f t="shared" si="42"/>
        <v>1.0</v>
      </c>
      <c r="E913" s="88" t="n">
        <f t="shared" si="43"/>
        <v>1.0</v>
      </c>
      <c r="F913" s="88" t="n">
        <f t="shared" si="44"/>
        <v>0.0</v>
      </c>
      <c r="G913" s="8" t="s">
        <v>1654</v>
      </c>
      <c r="H913" s="83" t="s">
        <v>2689</v>
      </c>
      <c r="I913" s="14">
        <v>5</v>
      </c>
      <c r="J913" s="8" t="s">
        <v>2837</v>
      </c>
      <c r="K913" s="8" t="s">
        <v>2689</v>
      </c>
      <c r="L913" s="8" t="s">
        <v>2864</v>
      </c>
      <c r="M913" s="8" t="s">
        <v>2865</v>
      </c>
      <c r="N913" s="8">
        <v>71</v>
      </c>
      <c r="O913" s="8" t="s">
        <v>2863</v>
      </c>
    </row>
    <row r="914" spans="1:15" ht="13.8" x14ac:dyDescent="0.25">
      <c r="A914" s="5">
        <v>913</v>
      </c>
      <c r="B914" s="10" t="s">
        <v>1528</v>
      </c>
      <c r="C914" s="6" t="s">
        <v>2140</v>
      </c>
      <c r="D914" s="88" t="n">
        <f t="shared" si="42"/>
        <v>1.0</v>
      </c>
      <c r="E914" s="88" t="n">
        <f t="shared" si="43"/>
        <v>1.0</v>
      </c>
      <c r="F914" s="88" t="n">
        <f t="shared" si="44"/>
        <v>0.0</v>
      </c>
      <c r="G914" s="8" t="s">
        <v>1654</v>
      </c>
      <c r="H914" s="83" t="s">
        <v>2689</v>
      </c>
      <c r="I914" s="14">
        <v>5</v>
      </c>
      <c r="J914" s="8" t="s">
        <v>2837</v>
      </c>
      <c r="K914" s="8" t="s">
        <v>2689</v>
      </c>
      <c r="L914" s="8" t="s">
        <v>2864</v>
      </c>
      <c r="M914" s="8" t="s">
        <v>2865</v>
      </c>
      <c r="N914" s="8">
        <v>74</v>
      </c>
      <c r="O914" s="8" t="s">
        <v>2859</v>
      </c>
    </row>
    <row r="915" spans="1:15" ht="13.8" x14ac:dyDescent="0.25">
      <c r="A915" s="5">
        <v>914</v>
      </c>
      <c r="B915" s="10" t="s">
        <v>1529</v>
      </c>
      <c r="C915" s="6" t="s">
        <v>2141</v>
      </c>
      <c r="D915" s="88" t="n">
        <f t="shared" si="42"/>
        <v>1.0</v>
      </c>
      <c r="E915" s="88" t="n">
        <f t="shared" si="43"/>
        <v>1.0</v>
      </c>
      <c r="F915" s="88" t="n">
        <f t="shared" si="44"/>
        <v>0.0</v>
      </c>
      <c r="G915" s="8" t="s">
        <v>1654</v>
      </c>
      <c r="H915" s="83" t="s">
        <v>2689</v>
      </c>
      <c r="I915" s="14">
        <v>5</v>
      </c>
      <c r="J915" s="8" t="s">
        <v>2837</v>
      </c>
      <c r="K915" s="8" t="s">
        <v>2689</v>
      </c>
      <c r="L915" s="8" t="s">
        <v>2864</v>
      </c>
      <c r="M915" s="8" t="s">
        <v>2865</v>
      </c>
      <c r="N915" s="8">
        <v>74</v>
      </c>
      <c r="O915" s="8" t="s">
        <v>2859</v>
      </c>
    </row>
    <row r="916" spans="1:15" ht="13.8" x14ac:dyDescent="0.25">
      <c r="A916" s="5">
        <v>915</v>
      </c>
      <c r="B916" s="10" t="s">
        <v>2009</v>
      </c>
      <c r="C916" s="6" t="s">
        <v>2142</v>
      </c>
      <c r="D916" s="88" t="n">
        <f t="shared" si="42"/>
        <v>1.0</v>
      </c>
      <c r="E916" s="88" t="n">
        <f t="shared" si="43"/>
        <v>1.0</v>
      </c>
      <c r="F916" s="88" t="n">
        <f t="shared" si="44"/>
        <v>0.0</v>
      </c>
      <c r="G916" s="8" t="s">
        <v>1654</v>
      </c>
      <c r="H916" s="83" t="s">
        <v>2689</v>
      </c>
      <c r="I916" s="14">
        <v>5</v>
      </c>
      <c r="J916" s="8" t="s">
        <v>2837</v>
      </c>
      <c r="K916" s="8" t="s">
        <v>2689</v>
      </c>
      <c r="L916" s="8" t="s">
        <v>2864</v>
      </c>
      <c r="M916" s="8" t="s">
        <v>2865</v>
      </c>
      <c r="N916" s="8" t="s">
        <v>2866</v>
      </c>
      <c r="O916" s="8" t="s">
        <v>2863</v>
      </c>
    </row>
    <row r="917" spans="1:15" ht="13.8" x14ac:dyDescent="0.25">
      <c r="A917" s="5">
        <v>916</v>
      </c>
      <c r="B917" s="10" t="s">
        <v>2010</v>
      </c>
      <c r="C917" s="6" t="s">
        <v>2143</v>
      </c>
      <c r="D917" s="88" t="n">
        <f t="shared" si="42"/>
        <v>1.0</v>
      </c>
      <c r="E917" s="88" t="n">
        <f t="shared" si="43"/>
        <v>1.0</v>
      </c>
      <c r="F917" s="88" t="n">
        <f t="shared" si="44"/>
        <v>0.0</v>
      </c>
      <c r="G917" s="8" t="s">
        <v>1654</v>
      </c>
      <c r="H917" s="83" t="s">
        <v>2689</v>
      </c>
      <c r="I917" s="14">
        <v>5</v>
      </c>
      <c r="J917" s="8" t="s">
        <v>2837</v>
      </c>
      <c r="K917" s="8" t="s">
        <v>2689</v>
      </c>
      <c r="L917" s="8" t="s">
        <v>2864</v>
      </c>
      <c r="M917" s="8" t="s">
        <v>2865</v>
      </c>
      <c r="N917" s="8">
        <v>74</v>
      </c>
      <c r="O917" s="8" t="s">
        <v>2859</v>
      </c>
    </row>
    <row r="918" spans="1:15" ht="13.8" x14ac:dyDescent="0.25">
      <c r="A918" s="5">
        <v>917</v>
      </c>
      <c r="B918" s="10" t="s">
        <v>1530</v>
      </c>
      <c r="C918" s="6" t="s">
        <v>1531</v>
      </c>
      <c r="D918" s="88" t="n">
        <f t="shared" si="42"/>
        <v>1.0</v>
      </c>
      <c r="E918" s="88" t="n">
        <f t="shared" si="43"/>
        <v>1.0</v>
      </c>
      <c r="F918" s="88" t="n">
        <f t="shared" si="44"/>
        <v>0.0</v>
      </c>
      <c r="G918" s="8" t="s">
        <v>1654</v>
      </c>
      <c r="H918" s="83" t="s">
        <v>2689</v>
      </c>
      <c r="I918" s="14">
        <v>5</v>
      </c>
      <c r="J918" s="8" t="s">
        <v>2837</v>
      </c>
      <c r="K918" s="8" t="s">
        <v>2689</v>
      </c>
      <c r="L918" s="8" t="s">
        <v>2864</v>
      </c>
      <c r="M918" s="8" t="s">
        <v>2865</v>
      </c>
      <c r="N918" s="8" t="s">
        <v>2866</v>
      </c>
      <c r="O918" s="8" t="s">
        <v>2863</v>
      </c>
    </row>
    <row r="919" spans="1:15" ht="13.8" x14ac:dyDescent="0.25">
      <c r="A919" s="5">
        <v>918</v>
      </c>
      <c r="B919" s="10" t="s">
        <v>1532</v>
      </c>
      <c r="C919" s="6" t="s">
        <v>1533</v>
      </c>
      <c r="D919" s="88" t="n">
        <f t="shared" si="42"/>
        <v>1.0</v>
      </c>
      <c r="E919" s="88" t="n">
        <f t="shared" si="43"/>
        <v>1.0</v>
      </c>
      <c r="F919" s="88" t="n">
        <f t="shared" si="44"/>
        <v>0.0</v>
      </c>
      <c r="G919" s="8" t="s">
        <v>1654</v>
      </c>
      <c r="H919" s="83" t="s">
        <v>2689</v>
      </c>
      <c r="I919" s="14">
        <v>1</v>
      </c>
      <c r="J919" s="8" t="s">
        <v>2837</v>
      </c>
      <c r="K919" s="8" t="s">
        <v>2689</v>
      </c>
      <c r="L919" s="8" t="s">
        <v>2864</v>
      </c>
      <c r="M919" s="8" t="s">
        <v>2865</v>
      </c>
      <c r="N919" s="8">
        <v>72</v>
      </c>
      <c r="O919" s="8" t="s">
        <v>2867</v>
      </c>
    </row>
    <row r="920" spans="1:15" ht="13.8" x14ac:dyDescent="0.25">
      <c r="A920" s="5">
        <v>919</v>
      </c>
      <c r="B920" s="10" t="s">
        <v>2011</v>
      </c>
      <c r="C920" s="6" t="s">
        <v>2144</v>
      </c>
      <c r="D920" s="88" t="n">
        <f t="shared" si="42"/>
        <v>1.0</v>
      </c>
      <c r="E920" s="88" t="n">
        <f t="shared" si="43"/>
        <v>1.0</v>
      </c>
      <c r="F920" s="88" t="n">
        <f t="shared" si="44"/>
        <v>0.0</v>
      </c>
      <c r="G920" s="8" t="s">
        <v>1654</v>
      </c>
      <c r="H920" s="83" t="s">
        <v>2689</v>
      </c>
      <c r="I920" s="14">
        <v>1</v>
      </c>
      <c r="J920" s="8" t="s">
        <v>2837</v>
      </c>
      <c r="K920" s="8" t="s">
        <v>2689</v>
      </c>
      <c r="L920" s="8" t="s">
        <v>2864</v>
      </c>
      <c r="M920" s="8" t="s">
        <v>2865</v>
      </c>
      <c r="N920" s="8">
        <v>72</v>
      </c>
      <c r="O920" s="8" t="s">
        <v>2867</v>
      </c>
    </row>
    <row r="921" spans="1:15" ht="13.8" x14ac:dyDescent="0.25">
      <c r="A921" s="5">
        <v>920</v>
      </c>
      <c r="B921" s="10" t="s">
        <v>2012</v>
      </c>
      <c r="C921" s="6" t="s">
        <v>2145</v>
      </c>
      <c r="D921" s="88" t="n">
        <f t="shared" si="42"/>
        <v>1.0</v>
      </c>
      <c r="E921" s="88" t="n">
        <f t="shared" si="43"/>
        <v>1.0</v>
      </c>
      <c r="F921" s="88" t="n">
        <f t="shared" si="44"/>
        <v>0.0</v>
      </c>
      <c r="G921" s="8" t="s">
        <v>1654</v>
      </c>
      <c r="H921" s="83" t="s">
        <v>2689</v>
      </c>
      <c r="I921" s="14">
        <v>1</v>
      </c>
      <c r="J921" s="8" t="s">
        <v>2837</v>
      </c>
      <c r="K921" s="8" t="s">
        <v>2689</v>
      </c>
      <c r="L921" s="8" t="s">
        <v>2864</v>
      </c>
      <c r="M921" s="8" t="s">
        <v>2865</v>
      </c>
      <c r="N921" s="8">
        <v>74</v>
      </c>
      <c r="O921" s="8" t="s">
        <v>2859</v>
      </c>
    </row>
    <row r="922" spans="1:15" ht="13.8" x14ac:dyDescent="0.25">
      <c r="A922" s="5">
        <v>921</v>
      </c>
      <c r="B922" s="10" t="s">
        <v>2013</v>
      </c>
      <c r="C922" s="6" t="s">
        <v>2146</v>
      </c>
      <c r="D922" s="88" t="n">
        <f t="shared" si="42"/>
        <v>1.0</v>
      </c>
      <c r="E922" s="88" t="n">
        <f t="shared" si="43"/>
        <v>1.0</v>
      </c>
      <c r="F922" s="88" t="n">
        <f t="shared" si="44"/>
        <v>0.0</v>
      </c>
      <c r="G922" s="8" t="s">
        <v>1654</v>
      </c>
      <c r="H922" s="83" t="s">
        <v>2689</v>
      </c>
      <c r="I922" s="14">
        <v>1</v>
      </c>
      <c r="J922" s="8" t="s">
        <v>2837</v>
      </c>
      <c r="K922" s="8" t="s">
        <v>2689</v>
      </c>
      <c r="L922" s="8" t="s">
        <v>2864</v>
      </c>
      <c r="M922" s="8" t="s">
        <v>2865</v>
      </c>
      <c r="N922" s="8">
        <v>72</v>
      </c>
      <c r="O922" s="8" t="s">
        <v>2867</v>
      </c>
    </row>
    <row r="923" spans="1:15" ht="13.8" x14ac:dyDescent="0.25">
      <c r="A923" s="5">
        <v>922</v>
      </c>
      <c r="B923" s="10" t="s">
        <v>2014</v>
      </c>
      <c r="C923" s="6" t="s">
        <v>2147</v>
      </c>
      <c r="D923" s="88" t="n">
        <f t="shared" si="42"/>
        <v>1.0</v>
      </c>
      <c r="E923" s="88" t="n">
        <f t="shared" si="43"/>
        <v>1.0</v>
      </c>
      <c r="F923" s="88" t="n">
        <f t="shared" si="44"/>
        <v>0.0</v>
      </c>
      <c r="G923" s="8" t="s">
        <v>1654</v>
      </c>
      <c r="H923" s="83" t="s">
        <v>2689</v>
      </c>
      <c r="I923" s="14">
        <v>1</v>
      </c>
      <c r="J923" s="8" t="s">
        <v>2837</v>
      </c>
      <c r="K923" s="8" t="s">
        <v>2689</v>
      </c>
      <c r="L923" s="8" t="s">
        <v>2864</v>
      </c>
      <c r="M923" s="8" t="s">
        <v>2865</v>
      </c>
      <c r="N923" s="8">
        <v>74</v>
      </c>
      <c r="O923" s="8" t="s">
        <v>2859</v>
      </c>
    </row>
    <row r="924" spans="1:15" ht="13.8" x14ac:dyDescent="0.25">
      <c r="A924" s="5">
        <v>923</v>
      </c>
      <c r="B924" s="10" t="s">
        <v>2015</v>
      </c>
      <c r="C924" s="6" t="s">
        <v>2148</v>
      </c>
      <c r="D924" s="88" t="n">
        <f t="shared" si="42"/>
        <v>1.0</v>
      </c>
      <c r="E924" s="88" t="n">
        <f t="shared" si="43"/>
        <v>1.0</v>
      </c>
      <c r="F924" s="88" t="n">
        <f t="shared" si="44"/>
        <v>0.0</v>
      </c>
      <c r="G924" s="8" t="s">
        <v>1693</v>
      </c>
      <c r="H924" s="83" t="s">
        <v>2689</v>
      </c>
      <c r="I924" s="14">
        <v>1</v>
      </c>
      <c r="J924" s="8" t="s">
        <v>2837</v>
      </c>
      <c r="K924" s="8" t="s">
        <v>2689</v>
      </c>
      <c r="L924" s="8" t="s">
        <v>2864</v>
      </c>
      <c r="M924" s="8" t="s">
        <v>2865</v>
      </c>
      <c r="N924" s="8">
        <v>74</v>
      </c>
      <c r="O924" s="8" t="s">
        <v>2859</v>
      </c>
    </row>
    <row r="925" spans="1:15" ht="13.8" x14ac:dyDescent="0.25">
      <c r="A925" s="5">
        <v>924</v>
      </c>
      <c r="B925" s="10" t="s">
        <v>2016</v>
      </c>
      <c r="C925" s="6" t="s">
        <v>2613</v>
      </c>
      <c r="D925" s="88" t="n">
        <f t="shared" si="42"/>
        <v>1.0</v>
      </c>
      <c r="E925" s="88" t="n">
        <f t="shared" si="43"/>
        <v>1.0</v>
      </c>
      <c r="F925" s="88" t="n">
        <f t="shared" si="44"/>
        <v>0.0</v>
      </c>
      <c r="G925" s="8" t="s">
        <v>1693</v>
      </c>
      <c r="H925" s="83" t="s">
        <v>2689</v>
      </c>
      <c r="I925" s="14">
        <v>3</v>
      </c>
      <c r="J925" s="8" t="s">
        <v>2837</v>
      </c>
      <c r="K925" s="8" t="s">
        <v>2689</v>
      </c>
      <c r="L925" s="8" t="s">
        <v>2864</v>
      </c>
      <c r="M925" s="8" t="s">
        <v>2865</v>
      </c>
      <c r="N925" s="8">
        <v>71</v>
      </c>
      <c r="O925" s="8" t="s">
        <v>2863</v>
      </c>
    </row>
    <row r="926" spans="1:15" ht="13.8" x14ac:dyDescent="0.25">
      <c r="A926" s="5">
        <v>925</v>
      </c>
      <c r="B926" s="10" t="s">
        <v>2017</v>
      </c>
      <c r="C926" s="6" t="s">
        <v>2614</v>
      </c>
      <c r="D926" s="88" t="n">
        <f t="shared" si="42"/>
        <v>1.0</v>
      </c>
      <c r="E926" s="88" t="n">
        <f t="shared" si="43"/>
        <v>1.0</v>
      </c>
      <c r="F926" s="88" t="n">
        <f t="shared" si="44"/>
        <v>0.0</v>
      </c>
      <c r="G926" s="8" t="s">
        <v>1693</v>
      </c>
      <c r="H926" s="83" t="s">
        <v>2689</v>
      </c>
      <c r="I926" s="14">
        <v>1</v>
      </c>
      <c r="J926" s="8" t="s">
        <v>2837</v>
      </c>
      <c r="K926" s="8" t="s">
        <v>2689</v>
      </c>
      <c r="L926" s="8" t="s">
        <v>2864</v>
      </c>
      <c r="M926" s="8" t="s">
        <v>2865</v>
      </c>
      <c r="N926" s="8">
        <v>74</v>
      </c>
      <c r="O926" s="8" t="s">
        <v>2859</v>
      </c>
    </row>
    <row r="927" spans="1:15" ht="13.8" x14ac:dyDescent="0.25">
      <c r="A927" s="5">
        <v>926</v>
      </c>
      <c r="B927" s="10" t="s">
        <v>2018</v>
      </c>
      <c r="C927" s="6" t="s">
        <v>2149</v>
      </c>
      <c r="D927" s="88" t="n">
        <f t="shared" si="42"/>
        <v>1.0</v>
      </c>
      <c r="E927" s="88" t="n">
        <f t="shared" si="43"/>
        <v>1.0</v>
      </c>
      <c r="F927" s="88" t="n">
        <f t="shared" si="44"/>
        <v>0.0</v>
      </c>
      <c r="G927" s="8" t="s">
        <v>1693</v>
      </c>
      <c r="H927" s="83" t="s">
        <v>2689</v>
      </c>
      <c r="I927" s="14">
        <v>1</v>
      </c>
      <c r="J927" s="8" t="s">
        <v>2837</v>
      </c>
      <c r="K927" s="8" t="s">
        <v>2689</v>
      </c>
      <c r="L927" s="8" t="s">
        <v>2864</v>
      </c>
      <c r="M927" s="8" t="s">
        <v>2865</v>
      </c>
      <c r="N927" s="8">
        <v>74</v>
      </c>
      <c r="O927" s="8" t="s">
        <v>2859</v>
      </c>
    </row>
    <row r="928" spans="1:15" ht="13.8" x14ac:dyDescent="0.25">
      <c r="A928" s="5">
        <v>927</v>
      </c>
      <c r="B928" s="10" t="s">
        <v>2019</v>
      </c>
      <c r="C928" s="6" t="s">
        <v>2150</v>
      </c>
      <c r="D928" s="88" t="n">
        <f t="shared" si="42"/>
        <v>1.0</v>
      </c>
      <c r="E928" s="88" t="n">
        <f t="shared" si="43"/>
        <v>1.0</v>
      </c>
      <c r="F928" s="88" t="n">
        <f t="shared" si="44"/>
        <v>0.0</v>
      </c>
      <c r="G928" s="8" t="s">
        <v>1693</v>
      </c>
      <c r="H928" s="83" t="s">
        <v>2689</v>
      </c>
      <c r="I928" s="14">
        <v>1</v>
      </c>
      <c r="J928" s="8" t="s">
        <v>2837</v>
      </c>
      <c r="K928" s="8" t="s">
        <v>2689</v>
      </c>
      <c r="L928" s="8" t="s">
        <v>2864</v>
      </c>
      <c r="M928" s="8" t="s">
        <v>2865</v>
      </c>
      <c r="N928" s="8">
        <v>74</v>
      </c>
      <c r="O928" s="8" t="s">
        <v>2859</v>
      </c>
    </row>
    <row r="929" spans="1:15" ht="13.8" x14ac:dyDescent="0.25">
      <c r="A929" s="5">
        <v>928</v>
      </c>
      <c r="B929" s="10" t="s">
        <v>2020</v>
      </c>
      <c r="C929" s="6" t="s">
        <v>2151</v>
      </c>
      <c r="D929" s="88" t="n">
        <f t="shared" si="42"/>
        <v>1.0</v>
      </c>
      <c r="E929" s="88" t="n">
        <f t="shared" si="43"/>
        <v>1.0</v>
      </c>
      <c r="F929" s="88" t="n">
        <f t="shared" si="44"/>
        <v>0.0</v>
      </c>
      <c r="G929" s="8" t="s">
        <v>1693</v>
      </c>
      <c r="H929" s="83" t="s">
        <v>2689</v>
      </c>
      <c r="I929" s="14">
        <v>1</v>
      </c>
      <c r="J929" s="8" t="s">
        <v>2837</v>
      </c>
      <c r="K929" s="8" t="s">
        <v>2689</v>
      </c>
      <c r="L929" s="8" t="s">
        <v>2864</v>
      </c>
      <c r="M929" s="8" t="s">
        <v>2865</v>
      </c>
      <c r="N929" s="8">
        <v>74</v>
      </c>
      <c r="O929" s="8" t="s">
        <v>2859</v>
      </c>
    </row>
    <row r="930" spans="1:15" ht="13.8" x14ac:dyDescent="0.25">
      <c r="A930" s="5">
        <v>929</v>
      </c>
      <c r="B930" s="10" t="s">
        <v>2021</v>
      </c>
      <c r="C930" s="6" t="s">
        <v>2152</v>
      </c>
      <c r="D930" s="88" t="n">
        <f t="shared" si="42"/>
        <v>1.0</v>
      </c>
      <c r="E930" s="88" t="n">
        <f t="shared" si="43"/>
        <v>1.0</v>
      </c>
      <c r="F930" s="88" t="n">
        <f t="shared" si="44"/>
        <v>0.0</v>
      </c>
      <c r="G930" s="8" t="s">
        <v>1693</v>
      </c>
      <c r="H930" s="83" t="s">
        <v>2689</v>
      </c>
      <c r="I930" s="14">
        <v>1</v>
      </c>
      <c r="J930" s="8" t="s">
        <v>2837</v>
      </c>
      <c r="K930" s="8" t="s">
        <v>2689</v>
      </c>
      <c r="L930" s="8" t="s">
        <v>2864</v>
      </c>
      <c r="M930" s="8" t="s">
        <v>2865</v>
      </c>
      <c r="N930" s="8">
        <v>74</v>
      </c>
      <c r="O930" s="8" t="s">
        <v>2859</v>
      </c>
    </row>
    <row r="931" spans="1:15" ht="13.8" x14ac:dyDescent="0.25">
      <c r="A931" s="5">
        <v>930</v>
      </c>
      <c r="B931" s="10" t="s">
        <v>1534</v>
      </c>
      <c r="C931" s="6" t="s">
        <v>1535</v>
      </c>
      <c r="D931" s="88" t="n">
        <f t="shared" si="42"/>
        <v>1.0</v>
      </c>
      <c r="E931" s="88" t="n">
        <f t="shared" si="43"/>
        <v>1.0</v>
      </c>
      <c r="F931" s="88" t="n">
        <f t="shared" si="44"/>
        <v>0.0</v>
      </c>
      <c r="G931" s="8" t="s">
        <v>1693</v>
      </c>
      <c r="H931" s="83" t="s">
        <v>2689</v>
      </c>
      <c r="I931" s="14">
        <v>1</v>
      </c>
      <c r="J931" s="8" t="s">
        <v>2837</v>
      </c>
      <c r="K931" s="8" t="s">
        <v>2689</v>
      </c>
      <c r="L931" s="8" t="s">
        <v>2858</v>
      </c>
      <c r="M931" s="8" t="s">
        <v>78</v>
      </c>
      <c r="N931" s="8">
        <v>73</v>
      </c>
      <c r="O931" s="8" t="s">
        <v>2868</v>
      </c>
    </row>
    <row r="932" spans="1:15" ht="13.8" x14ac:dyDescent="0.25">
      <c r="A932" s="5">
        <v>931</v>
      </c>
      <c r="B932" s="10" t="s">
        <v>1536</v>
      </c>
      <c r="C932" s="6" t="s">
        <v>2615</v>
      </c>
      <c r="D932" s="88" t="n">
        <f t="shared" si="42"/>
        <v>1.0</v>
      </c>
      <c r="E932" s="88" t="n">
        <f t="shared" si="43"/>
        <v>1.0</v>
      </c>
      <c r="F932" s="88" t="n">
        <f t="shared" si="44"/>
        <v>0.0</v>
      </c>
      <c r="G932" s="8" t="s">
        <v>1693</v>
      </c>
      <c r="H932" s="83" t="s">
        <v>2689</v>
      </c>
      <c r="I932" s="14">
        <v>1</v>
      </c>
      <c r="J932" s="8" t="s">
        <v>2837</v>
      </c>
      <c r="K932" s="8" t="s">
        <v>2689</v>
      </c>
      <c r="L932" s="8" t="s">
        <v>2858</v>
      </c>
      <c r="M932" s="8" t="s">
        <v>78</v>
      </c>
      <c r="N932" s="8">
        <v>73</v>
      </c>
      <c r="O932" s="8" t="s">
        <v>2868</v>
      </c>
    </row>
    <row r="933" spans="1:15" ht="13.8" x14ac:dyDescent="0.25">
      <c r="A933" s="5">
        <v>932</v>
      </c>
      <c r="B933" s="10" t="s">
        <v>1537</v>
      </c>
      <c r="C933" s="6" t="s">
        <v>1538</v>
      </c>
      <c r="D933" s="88" t="n">
        <f t="shared" si="42"/>
        <v>1.0</v>
      </c>
      <c r="E933" s="88" t="n">
        <f t="shared" si="43"/>
        <v>1.0</v>
      </c>
      <c r="F933" s="88" t="n">
        <f t="shared" si="44"/>
        <v>0.0</v>
      </c>
      <c r="G933" s="8" t="s">
        <v>1693</v>
      </c>
      <c r="H933" s="83" t="s">
        <v>2689</v>
      </c>
      <c r="I933" s="14">
        <v>1</v>
      </c>
      <c r="J933" s="8" t="s">
        <v>2837</v>
      </c>
      <c r="K933" s="8" t="s">
        <v>2689</v>
      </c>
      <c r="L933" s="8" t="s">
        <v>2858</v>
      </c>
      <c r="M933" s="8" t="s">
        <v>78</v>
      </c>
      <c r="N933" s="8">
        <v>73</v>
      </c>
      <c r="O933" s="8" t="s">
        <v>2868</v>
      </c>
    </row>
    <row r="934" spans="1:15" ht="13.8" x14ac:dyDescent="0.25">
      <c r="A934" s="5">
        <v>933</v>
      </c>
      <c r="B934" s="10" t="s">
        <v>1539</v>
      </c>
      <c r="C934" s="6" t="s">
        <v>2616</v>
      </c>
      <c r="D934" s="88" t="n">
        <f t="shared" si="42"/>
        <v>1.0</v>
      </c>
      <c r="E934" s="88" t="n">
        <f t="shared" si="43"/>
        <v>1.0</v>
      </c>
      <c r="F934" s="88" t="n">
        <f t="shared" si="44"/>
        <v>0.0</v>
      </c>
      <c r="G934" s="8" t="s">
        <v>1693</v>
      </c>
      <c r="H934" s="83" t="s">
        <v>2689</v>
      </c>
      <c r="I934" s="14">
        <v>2</v>
      </c>
      <c r="J934" s="8" t="s">
        <v>2837</v>
      </c>
      <c r="K934" s="8" t="s">
        <v>2689</v>
      </c>
      <c r="L934" s="8" t="s">
        <v>2858</v>
      </c>
      <c r="M934" s="8" t="s">
        <v>78</v>
      </c>
      <c r="N934" s="8">
        <v>74</v>
      </c>
      <c r="O934" s="8" t="s">
        <v>2859</v>
      </c>
    </row>
    <row r="935" spans="1:15" ht="13.8" x14ac:dyDescent="0.25">
      <c r="A935" s="5">
        <v>934</v>
      </c>
      <c r="B935" s="10" t="s">
        <v>1540</v>
      </c>
      <c r="C935" s="6" t="s">
        <v>26</v>
      </c>
      <c r="D935" s="88" t="n">
        <f t="shared" si="42"/>
        <v>1.0</v>
      </c>
      <c r="E935" s="88" t="n">
        <f t="shared" si="43"/>
        <v>1.0</v>
      </c>
      <c r="F935" s="88" t="n">
        <f t="shared" si="44"/>
        <v>0.0</v>
      </c>
      <c r="G935" s="8" t="s">
        <v>1693</v>
      </c>
      <c r="H935" s="83" t="s">
        <v>2689</v>
      </c>
      <c r="I935" s="14">
        <v>2</v>
      </c>
      <c r="J935" s="8" t="s">
        <v>2837</v>
      </c>
      <c r="K935" s="8" t="s">
        <v>2689</v>
      </c>
      <c r="L935" s="8" t="s">
        <v>2858</v>
      </c>
      <c r="M935" s="8" t="s">
        <v>78</v>
      </c>
      <c r="N935" s="8">
        <v>74</v>
      </c>
      <c r="O935" s="8" t="s">
        <v>2859</v>
      </c>
    </row>
    <row r="936" spans="1:15" ht="13.8" x14ac:dyDescent="0.25">
      <c r="A936" s="5">
        <v>935</v>
      </c>
      <c r="B936" s="10" t="s">
        <v>1541</v>
      </c>
      <c r="C936" s="6" t="s">
        <v>2617</v>
      </c>
      <c r="D936" s="88" t="n">
        <f t="shared" si="42"/>
        <v>1.0</v>
      </c>
      <c r="E936" s="88" t="n">
        <f t="shared" si="43"/>
        <v>1.0</v>
      </c>
      <c r="F936" s="88" t="n">
        <f t="shared" si="44"/>
        <v>0.0</v>
      </c>
      <c r="G936" s="8" t="s">
        <v>1693</v>
      </c>
      <c r="H936" s="83" t="s">
        <v>2689</v>
      </c>
      <c r="I936" s="14">
        <v>2</v>
      </c>
      <c r="J936" s="8" t="s">
        <v>2837</v>
      </c>
      <c r="K936" s="8" t="s">
        <v>2689</v>
      </c>
      <c r="L936" s="8" t="s">
        <v>2858</v>
      </c>
      <c r="M936" s="8" t="s">
        <v>78</v>
      </c>
      <c r="N936" s="8">
        <v>74</v>
      </c>
      <c r="O936" s="8" t="s">
        <v>2859</v>
      </c>
    </row>
    <row r="937" spans="1:15" ht="13.8" x14ac:dyDescent="0.25">
      <c r="A937" s="5">
        <v>936</v>
      </c>
      <c r="B937" s="10" t="s">
        <v>1542</v>
      </c>
      <c r="C937" s="6" t="s">
        <v>1543</v>
      </c>
      <c r="D937" s="88" t="n">
        <f t="shared" si="42"/>
        <v>1.0</v>
      </c>
      <c r="E937" s="88" t="n">
        <f t="shared" si="43"/>
        <v>1.0</v>
      </c>
      <c r="F937" s="88" t="n">
        <f t="shared" si="44"/>
        <v>0.0</v>
      </c>
      <c r="G937" s="8" t="s">
        <v>1693</v>
      </c>
      <c r="H937" s="83" t="s">
        <v>2689</v>
      </c>
      <c r="I937" s="14">
        <v>2</v>
      </c>
      <c r="J937" s="8" t="s">
        <v>2837</v>
      </c>
      <c r="K937" s="8" t="s">
        <v>2689</v>
      </c>
      <c r="L937" s="8" t="s">
        <v>2864</v>
      </c>
      <c r="M937" s="8" t="s">
        <v>2865</v>
      </c>
      <c r="N937" s="8" t="s">
        <v>2866</v>
      </c>
      <c r="O937" s="8" t="s">
        <v>2863</v>
      </c>
    </row>
    <row r="938" spans="1:15" ht="13.8" x14ac:dyDescent="0.25">
      <c r="A938" s="5">
        <v>937</v>
      </c>
      <c r="B938" s="10" t="s">
        <v>2022</v>
      </c>
      <c r="C938" s="6" t="s">
        <v>2153</v>
      </c>
      <c r="D938" s="88" t="n">
        <f t="shared" si="42"/>
        <v>1.0</v>
      </c>
      <c r="E938" s="88" t="n">
        <f t="shared" si="43"/>
        <v>1.0</v>
      </c>
      <c r="F938" s="88" t="n">
        <f t="shared" si="44"/>
        <v>0.0</v>
      </c>
      <c r="G938" s="8" t="s">
        <v>1693</v>
      </c>
      <c r="H938" s="83" t="s">
        <v>2689</v>
      </c>
      <c r="I938" s="14">
        <v>2</v>
      </c>
      <c r="J938" s="8" t="s">
        <v>2837</v>
      </c>
      <c r="K938" s="8" t="s">
        <v>2689</v>
      </c>
      <c r="L938" s="8" t="s">
        <v>2838</v>
      </c>
      <c r="M938" s="8" t="s">
        <v>78</v>
      </c>
      <c r="N938" s="8">
        <v>62</v>
      </c>
      <c r="O938" s="8" t="s">
        <v>2167</v>
      </c>
    </row>
    <row r="939" spans="1:15" ht="13.8" x14ac:dyDescent="0.25">
      <c r="A939" s="5">
        <v>938</v>
      </c>
      <c r="B939" s="10" t="s">
        <v>2023</v>
      </c>
      <c r="C939" s="6" t="s">
        <v>2154</v>
      </c>
      <c r="D939" s="88" t="n">
        <f t="shared" si="42"/>
        <v>1.0</v>
      </c>
      <c r="E939" s="88" t="n">
        <f t="shared" si="43"/>
        <v>1.0</v>
      </c>
      <c r="F939" s="88" t="n">
        <f t="shared" si="44"/>
        <v>0.0</v>
      </c>
      <c r="G939" s="8" t="s">
        <v>1693</v>
      </c>
      <c r="H939" s="83" t="s">
        <v>2689</v>
      </c>
      <c r="I939" s="14">
        <v>2</v>
      </c>
      <c r="J939" s="8" t="s">
        <v>2837</v>
      </c>
      <c r="K939" s="8" t="s">
        <v>2689</v>
      </c>
      <c r="L939" s="8" t="s">
        <v>2869</v>
      </c>
      <c r="M939" s="8" t="s">
        <v>78</v>
      </c>
      <c r="N939" s="8" t="s">
        <v>2870</v>
      </c>
      <c r="O939" s="8" t="s">
        <v>2871</v>
      </c>
    </row>
    <row r="940" spans="1:15" ht="13.8" x14ac:dyDescent="0.25">
      <c r="A940" s="5">
        <v>939</v>
      </c>
      <c r="B940" s="10" t="s">
        <v>1544</v>
      </c>
      <c r="C940" s="6" t="s">
        <v>2618</v>
      </c>
      <c r="D940" s="88" t="n">
        <f t="shared" si="42"/>
        <v>1.0</v>
      </c>
      <c r="E940" s="88" t="n">
        <f t="shared" si="43"/>
        <v>1.0</v>
      </c>
      <c r="F940" s="88" t="n">
        <f t="shared" si="44"/>
        <v>0.0</v>
      </c>
      <c r="G940" s="8" t="s">
        <v>1693</v>
      </c>
      <c r="H940" s="83" t="s">
        <v>2689</v>
      </c>
      <c r="I940" s="14">
        <v>2</v>
      </c>
      <c r="J940" s="8" t="s">
        <v>2837</v>
      </c>
      <c r="K940" s="8" t="s">
        <v>2689</v>
      </c>
      <c r="L940" s="8" t="s">
        <v>2864</v>
      </c>
      <c r="M940" s="8" t="s">
        <v>2865</v>
      </c>
      <c r="N940" s="8">
        <v>71</v>
      </c>
      <c r="O940" s="8" t="s">
        <v>2863</v>
      </c>
    </row>
    <row r="941" spans="1:15" ht="13.8" x14ac:dyDescent="0.25">
      <c r="A941" s="5">
        <v>940</v>
      </c>
      <c r="B941" s="10" t="s">
        <v>1545</v>
      </c>
      <c r="C941" s="6" t="s">
        <v>77</v>
      </c>
      <c r="D941" s="88" t="n">
        <f t="shared" si="42"/>
        <v>1.0</v>
      </c>
      <c r="E941" s="88" t="n">
        <f t="shared" si="43"/>
        <v>1.0</v>
      </c>
      <c r="F941" s="88" t="n">
        <f t="shared" si="44"/>
        <v>0.0</v>
      </c>
      <c r="G941" s="8" t="s">
        <v>1693</v>
      </c>
      <c r="H941" s="83" t="s">
        <v>2689</v>
      </c>
      <c r="I941" s="14">
        <v>5</v>
      </c>
      <c r="J941" s="8" t="s">
        <v>2837</v>
      </c>
      <c r="K941" s="8" t="s">
        <v>2689</v>
      </c>
      <c r="L941" s="8" t="s">
        <v>2858</v>
      </c>
      <c r="M941" s="8" t="s">
        <v>78</v>
      </c>
      <c r="N941" s="8">
        <v>75</v>
      </c>
      <c r="O941" s="8" t="s">
        <v>77</v>
      </c>
    </row>
    <row r="942" spans="1:15" ht="13.8" x14ac:dyDescent="0.25">
      <c r="A942" s="5">
        <v>941</v>
      </c>
      <c r="B942" s="10" t="s">
        <v>1762</v>
      </c>
      <c r="C942" s="6" t="s">
        <v>2619</v>
      </c>
      <c r="D942" s="88" t="n">
        <f t="shared" si="42"/>
        <v>1.0</v>
      </c>
      <c r="E942" s="88" t="n">
        <f t="shared" si="43"/>
        <v>1.0</v>
      </c>
      <c r="F942" s="88" t="n">
        <f t="shared" si="44"/>
        <v>0.0</v>
      </c>
      <c r="G942" s="8" t="s">
        <v>1693</v>
      </c>
      <c r="H942" s="83" t="s">
        <v>2689</v>
      </c>
      <c r="I942" s="14">
        <v>2</v>
      </c>
      <c r="J942" s="8" t="s">
        <v>2837</v>
      </c>
      <c r="K942" s="8" t="s">
        <v>2689</v>
      </c>
      <c r="L942" s="8" t="s">
        <v>2869</v>
      </c>
      <c r="M942" s="8" t="s">
        <v>2872</v>
      </c>
      <c r="N942" s="8" t="s">
        <v>2870</v>
      </c>
      <c r="O942" s="8" t="s">
        <v>2871</v>
      </c>
    </row>
    <row r="943" spans="1:15" ht="13.8" x14ac:dyDescent="0.25">
      <c r="A943" s="5">
        <v>942</v>
      </c>
      <c r="B943" s="10" t="s">
        <v>1763</v>
      </c>
      <c r="C943" s="6" t="s">
        <v>2620</v>
      </c>
      <c r="D943" s="88" t="n">
        <f t="shared" si="42"/>
        <v>1.0</v>
      </c>
      <c r="E943" s="88" t="n">
        <f t="shared" si="43"/>
        <v>1.0</v>
      </c>
      <c r="F943" s="88" t="n">
        <f t="shared" si="44"/>
        <v>0.0</v>
      </c>
      <c r="G943" s="8" t="s">
        <v>1693</v>
      </c>
      <c r="H943" s="83" t="s">
        <v>2689</v>
      </c>
      <c r="I943" s="14">
        <v>2</v>
      </c>
      <c r="J943" s="8" t="s">
        <v>2837</v>
      </c>
      <c r="K943" s="8" t="s">
        <v>2689</v>
      </c>
      <c r="L943" s="8" t="s">
        <v>2869</v>
      </c>
      <c r="M943" s="8" t="s">
        <v>2872</v>
      </c>
      <c r="N943" s="8" t="s">
        <v>2870</v>
      </c>
      <c r="O943" s="8" t="s">
        <v>2871</v>
      </c>
    </row>
    <row r="944" spans="1:15" ht="13.8" x14ac:dyDescent="0.25">
      <c r="A944" s="5">
        <v>943</v>
      </c>
      <c r="B944" s="10" t="s">
        <v>1764</v>
      </c>
      <c r="C944" s="6" t="s">
        <v>2155</v>
      </c>
      <c r="D944" s="88" t="n">
        <f t="shared" si="42"/>
        <v>1.0</v>
      </c>
      <c r="E944" s="88" t="n">
        <f t="shared" si="43"/>
        <v>1.0</v>
      </c>
      <c r="F944" s="88" t="n">
        <f t="shared" si="44"/>
        <v>0.0</v>
      </c>
      <c r="G944" s="8" t="s">
        <v>1693</v>
      </c>
      <c r="H944" s="83" t="s">
        <v>2689</v>
      </c>
      <c r="I944" s="14">
        <v>2</v>
      </c>
      <c r="J944" s="8" t="s">
        <v>2837</v>
      </c>
      <c r="K944" s="8" t="s">
        <v>2689</v>
      </c>
      <c r="L944" s="8" t="s">
        <v>2869</v>
      </c>
      <c r="M944" s="8" t="s">
        <v>2872</v>
      </c>
      <c r="N944" s="8" t="s">
        <v>2870</v>
      </c>
      <c r="O944" s="8" t="s">
        <v>2871</v>
      </c>
    </row>
    <row r="945" spans="1:15" ht="13.8" x14ac:dyDescent="0.25">
      <c r="A945" s="5">
        <v>944</v>
      </c>
      <c r="B945" s="10" t="s">
        <v>1547</v>
      </c>
      <c r="C945" s="6" t="s">
        <v>2156</v>
      </c>
      <c r="D945" s="88" t="n">
        <f t="shared" si="42"/>
        <v>1.0</v>
      </c>
      <c r="E945" s="88" t="n">
        <f t="shared" si="43"/>
        <v>1.0</v>
      </c>
      <c r="F945" s="88" t="n">
        <f t="shared" si="44"/>
        <v>0.0</v>
      </c>
      <c r="G945" s="8" t="s">
        <v>1693</v>
      </c>
      <c r="H945" s="83" t="s">
        <v>2689</v>
      </c>
      <c r="I945" s="14">
        <v>2</v>
      </c>
      <c r="J945" s="8" t="s">
        <v>2837</v>
      </c>
      <c r="K945" s="8" t="s">
        <v>2689</v>
      </c>
      <c r="L945" s="8" t="s">
        <v>2869</v>
      </c>
      <c r="M945" s="8" t="s">
        <v>2872</v>
      </c>
      <c r="N945" s="8" t="s">
        <v>2870</v>
      </c>
      <c r="O945" s="8" t="s">
        <v>2871</v>
      </c>
    </row>
    <row r="946" spans="1:15" ht="13.8" x14ac:dyDescent="0.25">
      <c r="A946" s="5">
        <v>945</v>
      </c>
      <c r="B946" s="10" t="s">
        <v>1548</v>
      </c>
      <c r="C946" s="6" t="s">
        <v>2621</v>
      </c>
      <c r="D946" s="88" t="n">
        <f t="shared" si="42"/>
        <v>1.0</v>
      </c>
      <c r="E946" s="88" t="n">
        <f t="shared" si="43"/>
        <v>1.0</v>
      </c>
      <c r="F946" s="88" t="n">
        <f t="shared" si="44"/>
        <v>0.0</v>
      </c>
      <c r="G946" s="8" t="s">
        <v>1693</v>
      </c>
      <c r="H946" s="83" t="s">
        <v>2689</v>
      </c>
      <c r="I946" s="14">
        <v>2</v>
      </c>
      <c r="J946" s="8" t="s">
        <v>2837</v>
      </c>
      <c r="K946" s="8" t="s">
        <v>2689</v>
      </c>
      <c r="L946" s="8" t="s">
        <v>2869</v>
      </c>
      <c r="M946" s="8" t="s">
        <v>2872</v>
      </c>
      <c r="N946" s="8" t="s">
        <v>2870</v>
      </c>
      <c r="O946" s="8" t="s">
        <v>2871</v>
      </c>
    </row>
    <row r="947" spans="1:15" ht="13.8" x14ac:dyDescent="0.25">
      <c r="A947" s="5">
        <v>946</v>
      </c>
      <c r="B947" s="10" t="s">
        <v>1549</v>
      </c>
      <c r="C947" s="6" t="s">
        <v>2622</v>
      </c>
      <c r="D947" s="88" t="n">
        <f t="shared" si="42"/>
        <v>1.0</v>
      </c>
      <c r="E947" s="88" t="n">
        <f t="shared" si="43"/>
        <v>1.0</v>
      </c>
      <c r="F947" s="88" t="n">
        <f t="shared" si="44"/>
        <v>0.0</v>
      </c>
      <c r="G947" s="8" t="s">
        <v>1693</v>
      </c>
      <c r="H947" s="83" t="s">
        <v>2689</v>
      </c>
      <c r="I947" s="14">
        <v>2</v>
      </c>
      <c r="J947" s="8" t="s">
        <v>2837</v>
      </c>
      <c r="K947" s="8" t="s">
        <v>2689</v>
      </c>
      <c r="L947" s="8" t="s">
        <v>2869</v>
      </c>
      <c r="M947" s="8" t="s">
        <v>2872</v>
      </c>
      <c r="N947" s="8" t="s">
        <v>2870</v>
      </c>
      <c r="O947" s="8" t="s">
        <v>2871</v>
      </c>
    </row>
    <row r="948" spans="1:15" ht="13.8" x14ac:dyDescent="0.25">
      <c r="A948" s="5">
        <v>947</v>
      </c>
      <c r="B948" s="10" t="s">
        <v>1550</v>
      </c>
      <c r="C948" s="6" t="s">
        <v>2623</v>
      </c>
      <c r="D948" s="88" t="n">
        <f t="shared" si="42"/>
        <v>1.0</v>
      </c>
      <c r="E948" s="88" t="n">
        <f t="shared" si="43"/>
        <v>1.0</v>
      </c>
      <c r="F948" s="88" t="n">
        <f t="shared" si="44"/>
        <v>0.0</v>
      </c>
      <c r="G948" s="8" t="s">
        <v>1693</v>
      </c>
      <c r="H948" s="83" t="s">
        <v>2689</v>
      </c>
      <c r="I948" s="14">
        <v>2</v>
      </c>
      <c r="J948" s="8" t="s">
        <v>2837</v>
      </c>
      <c r="K948" s="8" t="s">
        <v>2689</v>
      </c>
      <c r="L948" s="8" t="s">
        <v>2869</v>
      </c>
      <c r="M948" s="8" t="s">
        <v>2872</v>
      </c>
      <c r="N948" s="8" t="s">
        <v>2870</v>
      </c>
      <c r="O948" s="8" t="s">
        <v>2871</v>
      </c>
    </row>
    <row r="949" spans="1:15" ht="13.8" x14ac:dyDescent="0.25">
      <c r="A949" s="5">
        <v>948</v>
      </c>
      <c r="B949" s="10" t="s">
        <v>1746</v>
      </c>
      <c r="C949" s="6" t="s">
        <v>2624</v>
      </c>
      <c r="D949" s="88" t="n">
        <f t="shared" si="42"/>
        <v>1.0</v>
      </c>
      <c r="E949" s="88" t="n">
        <f t="shared" si="43"/>
        <v>1.0</v>
      </c>
      <c r="F949" s="88" t="n">
        <f t="shared" si="44"/>
        <v>0.0</v>
      </c>
      <c r="G949" s="8" t="s">
        <v>1693</v>
      </c>
      <c r="H949" s="83" t="s">
        <v>2689</v>
      </c>
      <c r="I949" s="14">
        <v>2</v>
      </c>
      <c r="J949" s="8" t="s">
        <v>2837</v>
      </c>
      <c r="K949" s="8" t="s">
        <v>2689</v>
      </c>
      <c r="L949" s="8" t="s">
        <v>2869</v>
      </c>
      <c r="M949" s="8" t="s">
        <v>2872</v>
      </c>
      <c r="N949" s="8" t="s">
        <v>2870</v>
      </c>
      <c r="O949" s="8" t="s">
        <v>2871</v>
      </c>
    </row>
    <row r="950" spans="1:15" ht="13.8" x14ac:dyDescent="0.25">
      <c r="A950" s="5">
        <v>949</v>
      </c>
      <c r="B950" s="10" t="s">
        <v>1751</v>
      </c>
      <c r="C950" s="6" t="s">
        <v>2625</v>
      </c>
      <c r="D950" s="88" t="n">
        <f t="shared" si="42"/>
        <v>1.0</v>
      </c>
      <c r="E950" s="88" t="n">
        <f t="shared" si="43"/>
        <v>1.0</v>
      </c>
      <c r="F950" s="88" t="n">
        <f t="shared" si="44"/>
        <v>0.0</v>
      </c>
      <c r="G950" s="8" t="s">
        <v>1693</v>
      </c>
      <c r="H950" s="83" t="s">
        <v>2689</v>
      </c>
      <c r="I950" s="14">
        <v>2</v>
      </c>
      <c r="J950" s="8" t="s">
        <v>2837</v>
      </c>
      <c r="K950" s="8" t="s">
        <v>2689</v>
      </c>
      <c r="L950" s="8" t="s">
        <v>2869</v>
      </c>
      <c r="M950" s="8" t="s">
        <v>2872</v>
      </c>
      <c r="N950" s="8" t="s">
        <v>2870</v>
      </c>
      <c r="O950" s="8" t="s">
        <v>2871</v>
      </c>
    </row>
    <row r="951" spans="1:15" ht="13.8" x14ac:dyDescent="0.25">
      <c r="A951" s="5">
        <v>950</v>
      </c>
      <c r="B951" s="10" t="s">
        <v>1752</v>
      </c>
      <c r="C951" s="6" t="s">
        <v>2626</v>
      </c>
      <c r="D951" s="88" t="n">
        <f t="shared" si="42"/>
        <v>1.0</v>
      </c>
      <c r="E951" s="88" t="n">
        <f t="shared" si="43"/>
        <v>1.0</v>
      </c>
      <c r="F951" s="88" t="n">
        <f t="shared" si="44"/>
        <v>0.0</v>
      </c>
      <c r="G951" s="8" t="s">
        <v>1693</v>
      </c>
      <c r="H951" s="83" t="s">
        <v>2689</v>
      </c>
      <c r="I951" s="14">
        <v>2</v>
      </c>
      <c r="J951" s="8" t="s">
        <v>2837</v>
      </c>
      <c r="K951" s="8" t="s">
        <v>2689</v>
      </c>
      <c r="L951" s="8" t="s">
        <v>2869</v>
      </c>
      <c r="M951" s="8" t="s">
        <v>2872</v>
      </c>
      <c r="N951" s="8" t="s">
        <v>2870</v>
      </c>
      <c r="O951" s="8" t="s">
        <v>2871</v>
      </c>
    </row>
    <row r="952" spans="1:15" ht="13.8" x14ac:dyDescent="0.25">
      <c r="A952" s="5">
        <v>951</v>
      </c>
      <c r="B952" s="10" t="s">
        <v>1753</v>
      </c>
      <c r="C952" s="6" t="s">
        <v>2627</v>
      </c>
      <c r="D952" s="88" t="n">
        <f t="shared" si="42"/>
        <v>1.0</v>
      </c>
      <c r="E952" s="88" t="n">
        <f t="shared" si="43"/>
        <v>1.0</v>
      </c>
      <c r="F952" s="88" t="n">
        <f t="shared" si="44"/>
        <v>0.0</v>
      </c>
      <c r="G952" s="8" t="s">
        <v>1739</v>
      </c>
      <c r="H952" s="83" t="s">
        <v>2689</v>
      </c>
      <c r="I952" s="14">
        <v>2</v>
      </c>
      <c r="J952" s="8" t="s">
        <v>2837</v>
      </c>
      <c r="K952" s="8" t="s">
        <v>2689</v>
      </c>
      <c r="L952" s="8" t="s">
        <v>2869</v>
      </c>
      <c r="M952" s="8" t="s">
        <v>2872</v>
      </c>
      <c r="N952" s="8" t="s">
        <v>2870</v>
      </c>
      <c r="O952" s="8" t="s">
        <v>2871</v>
      </c>
    </row>
    <row r="953" spans="1:15" ht="13.8" x14ac:dyDescent="0.25">
      <c r="A953" s="5">
        <v>952</v>
      </c>
      <c r="B953" s="10" t="s">
        <v>1754</v>
      </c>
      <c r="C953" s="6" t="s">
        <v>2157</v>
      </c>
      <c r="D953" s="88" t="n">
        <f t="shared" si="42"/>
        <v>1.0</v>
      </c>
      <c r="E953" s="88" t="n">
        <f t="shared" si="43"/>
        <v>1.0</v>
      </c>
      <c r="F953" s="88" t="n">
        <f t="shared" si="44"/>
        <v>0.0</v>
      </c>
      <c r="G953" s="8" t="s">
        <v>1739</v>
      </c>
      <c r="H953" s="83" t="s">
        <v>2689</v>
      </c>
      <c r="I953" s="14">
        <v>2</v>
      </c>
      <c r="J953" s="8" t="s">
        <v>2837</v>
      </c>
      <c r="K953" s="8" t="s">
        <v>2689</v>
      </c>
      <c r="L953" s="8" t="s">
        <v>2869</v>
      </c>
      <c r="M953" s="8" t="s">
        <v>2872</v>
      </c>
      <c r="N953" s="8" t="s">
        <v>2870</v>
      </c>
      <c r="O953" s="8" t="s">
        <v>2871</v>
      </c>
    </row>
    <row r="954" spans="1:15" ht="13.8" x14ac:dyDescent="0.25">
      <c r="A954" s="5">
        <v>953</v>
      </c>
      <c r="B954" s="10" t="s">
        <v>1755</v>
      </c>
      <c r="C954" s="6" t="s">
        <v>2158</v>
      </c>
      <c r="D954" s="88" t="n">
        <f t="shared" si="42"/>
        <v>1.0</v>
      </c>
      <c r="E954" s="88" t="n">
        <f t="shared" si="43"/>
        <v>1.0</v>
      </c>
      <c r="F954" s="88" t="n">
        <f t="shared" si="44"/>
        <v>0.0</v>
      </c>
      <c r="G954" s="8" t="s">
        <v>1739</v>
      </c>
      <c r="H954" s="83" t="s">
        <v>2689</v>
      </c>
      <c r="I954" s="14">
        <v>2</v>
      </c>
      <c r="J954" s="8" t="s">
        <v>2837</v>
      </c>
      <c r="K954" s="8" t="s">
        <v>2689</v>
      </c>
      <c r="L954" s="8" t="s">
        <v>2869</v>
      </c>
      <c r="M954" s="8" t="s">
        <v>2872</v>
      </c>
      <c r="N954" s="8" t="s">
        <v>2870</v>
      </c>
      <c r="O954" s="8" t="s">
        <v>2871</v>
      </c>
    </row>
    <row r="955" spans="1:15" ht="13.8" x14ac:dyDescent="0.25">
      <c r="A955" s="5">
        <v>954</v>
      </c>
      <c r="B955" s="10" t="s">
        <v>2024</v>
      </c>
      <c r="C955" s="6" t="s">
        <v>2159</v>
      </c>
      <c r="D955" s="88" t="n">
        <f t="shared" si="42"/>
        <v>1.0</v>
      </c>
      <c r="E955" s="88" t="n">
        <f t="shared" si="43"/>
        <v>1.0</v>
      </c>
      <c r="F955" s="88" t="n">
        <f t="shared" si="44"/>
        <v>0.0</v>
      </c>
      <c r="G955" s="8" t="s">
        <v>1744</v>
      </c>
      <c r="H955" s="83" t="s">
        <v>2689</v>
      </c>
      <c r="I955" s="14">
        <v>2</v>
      </c>
      <c r="J955" s="8" t="s">
        <v>2837</v>
      </c>
      <c r="K955" s="8" t="s">
        <v>2689</v>
      </c>
      <c r="L955" s="8" t="s">
        <v>2869</v>
      </c>
      <c r="M955" s="8" t="s">
        <v>2872</v>
      </c>
      <c r="N955" s="8" t="s">
        <v>2870</v>
      </c>
      <c r="O955" s="8" t="s">
        <v>2871</v>
      </c>
    </row>
    <row r="956" spans="1:15" ht="13.8" x14ac:dyDescent="0.25">
      <c r="A956" s="5">
        <v>955</v>
      </c>
      <c r="B956" s="10" t="s">
        <v>2025</v>
      </c>
      <c r="C956" s="6" t="s">
        <v>2160</v>
      </c>
      <c r="D956" s="88" t="n">
        <f t="shared" si="42"/>
        <v>1.0</v>
      </c>
      <c r="E956" s="88" t="n">
        <f t="shared" si="43"/>
        <v>1.0</v>
      </c>
      <c r="F956" s="88" t="n">
        <f t="shared" si="44"/>
        <v>0.0</v>
      </c>
      <c r="G956" s="8" t="s">
        <v>358</v>
      </c>
      <c r="H956" s="83" t="s">
        <v>2689</v>
      </c>
      <c r="I956" s="14">
        <v>2</v>
      </c>
      <c r="J956" s="8" t="s">
        <v>2837</v>
      </c>
      <c r="K956" s="8" t="s">
        <v>2689</v>
      </c>
      <c r="L956" s="8" t="s">
        <v>2869</v>
      </c>
      <c r="M956" s="8" t="s">
        <v>2872</v>
      </c>
      <c r="N956" s="8" t="s">
        <v>2870</v>
      </c>
      <c r="O956" s="8" t="s">
        <v>2871</v>
      </c>
    </row>
    <row r="957" spans="1:15" ht="13.8" x14ac:dyDescent="0.25">
      <c r="A957" s="5">
        <v>956</v>
      </c>
      <c r="B957" s="10" t="s">
        <v>1756</v>
      </c>
      <c r="C957" s="6" t="s">
        <v>1551</v>
      </c>
      <c r="D957" s="88" t="n">
        <f t="shared" si="42"/>
        <v>1.0</v>
      </c>
      <c r="E957" s="88" t="n">
        <f t="shared" si="43"/>
        <v>1.0</v>
      </c>
      <c r="F957" s="88" t="n">
        <f t="shared" si="44"/>
        <v>0.0</v>
      </c>
      <c r="G957" s="8" t="s">
        <v>358</v>
      </c>
      <c r="H957" s="83" t="s">
        <v>2689</v>
      </c>
      <c r="I957" s="14">
        <v>2</v>
      </c>
      <c r="J957" s="8" t="s">
        <v>2837</v>
      </c>
      <c r="K957" s="8" t="s">
        <v>2689</v>
      </c>
      <c r="L957" s="8" t="s">
        <v>2869</v>
      </c>
      <c r="M957" s="8" t="s">
        <v>2872</v>
      </c>
      <c r="N957" s="8" t="s">
        <v>2870</v>
      </c>
      <c r="O957" s="8" t="s">
        <v>2871</v>
      </c>
    </row>
    <row r="958" spans="1:15" ht="13.8" x14ac:dyDescent="0.25">
      <c r="A958" s="5">
        <v>957</v>
      </c>
      <c r="B958" s="10" t="s">
        <v>1757</v>
      </c>
      <c r="C958" s="6" t="s">
        <v>1552</v>
      </c>
      <c r="D958" s="88" t="n">
        <f t="shared" si="42"/>
        <v>1.0</v>
      </c>
      <c r="E958" s="88" t="n">
        <f t="shared" si="43"/>
        <v>1.0</v>
      </c>
      <c r="F958" s="88" t="n">
        <f t="shared" si="44"/>
        <v>0.0</v>
      </c>
      <c r="G958" s="8" t="s">
        <v>358</v>
      </c>
      <c r="H958" s="83" t="s">
        <v>2689</v>
      </c>
      <c r="I958" s="14">
        <v>2</v>
      </c>
      <c r="J958" s="8" t="s">
        <v>2837</v>
      </c>
      <c r="K958" s="8" t="s">
        <v>2689</v>
      </c>
      <c r="L958" s="8" t="s">
        <v>2869</v>
      </c>
      <c r="M958" s="8" t="s">
        <v>2872</v>
      </c>
      <c r="N958" s="8" t="s">
        <v>2870</v>
      </c>
      <c r="O958" s="8" t="s">
        <v>2871</v>
      </c>
    </row>
    <row r="959" spans="1:15" ht="13.8" x14ac:dyDescent="0.25">
      <c r="A959" s="5">
        <v>958</v>
      </c>
      <c r="B959" s="10" t="s">
        <v>1758</v>
      </c>
      <c r="C959" s="6" t="s">
        <v>1553</v>
      </c>
      <c r="D959" s="88" t="n">
        <f t="shared" si="42"/>
        <v>1.0</v>
      </c>
      <c r="E959" s="88" t="n">
        <f t="shared" si="43"/>
        <v>1.0</v>
      </c>
      <c r="F959" s="88" t="n">
        <f t="shared" si="44"/>
        <v>0.0</v>
      </c>
      <c r="G959" s="8" t="s">
        <v>358</v>
      </c>
      <c r="H959" s="83" t="s">
        <v>2689</v>
      </c>
      <c r="I959" s="14">
        <v>2</v>
      </c>
      <c r="J959" s="8" t="s">
        <v>2837</v>
      </c>
      <c r="K959" s="8" t="s">
        <v>2689</v>
      </c>
      <c r="L959" s="8" t="s">
        <v>2869</v>
      </c>
      <c r="M959" s="8" t="s">
        <v>2872</v>
      </c>
      <c r="N959" s="8" t="s">
        <v>2870</v>
      </c>
      <c r="O959" s="8" t="s">
        <v>2871</v>
      </c>
    </row>
    <row r="960" spans="1:15" ht="13.8" x14ac:dyDescent="0.25">
      <c r="A960" s="5">
        <v>959</v>
      </c>
      <c r="B960" s="10" t="s">
        <v>1759</v>
      </c>
      <c r="C960" s="6" t="s">
        <v>1554</v>
      </c>
      <c r="D960" s="88" t="n">
        <f t="shared" si="42"/>
        <v>1.0</v>
      </c>
      <c r="E960" s="88" t="n">
        <f t="shared" si="43"/>
        <v>1.0</v>
      </c>
      <c r="F960" s="88" t="n">
        <f t="shared" si="44"/>
        <v>0.0</v>
      </c>
      <c r="G960" s="8" t="s">
        <v>358</v>
      </c>
      <c r="H960" s="83" t="s">
        <v>2689</v>
      </c>
      <c r="I960" s="14">
        <v>2</v>
      </c>
      <c r="J960" s="8" t="s">
        <v>2837</v>
      </c>
      <c r="K960" s="8" t="s">
        <v>2689</v>
      </c>
      <c r="L960" s="8" t="s">
        <v>2869</v>
      </c>
      <c r="M960" s="8" t="s">
        <v>2872</v>
      </c>
      <c r="N960" s="8" t="s">
        <v>2870</v>
      </c>
      <c r="O960" s="8" t="s">
        <v>2871</v>
      </c>
    </row>
    <row r="961" spans="1:15" ht="13.8" x14ac:dyDescent="0.25">
      <c r="A961" s="5">
        <v>960</v>
      </c>
      <c r="B961" s="10" t="s">
        <v>1760</v>
      </c>
      <c r="C961" s="6" t="s">
        <v>2628</v>
      </c>
      <c r="D961" s="88" t="n">
        <f t="shared" si="42"/>
        <v>1.0</v>
      </c>
      <c r="E961" s="88" t="n">
        <f t="shared" si="43"/>
        <v>1.0</v>
      </c>
      <c r="F961" s="88" t="n">
        <f t="shared" si="44"/>
        <v>0.0</v>
      </c>
      <c r="G961" s="8" t="s">
        <v>358</v>
      </c>
      <c r="H961" s="83" t="s">
        <v>2689</v>
      </c>
      <c r="I961" s="14">
        <v>2</v>
      </c>
      <c r="J961" s="8" t="s">
        <v>2837</v>
      </c>
      <c r="K961" s="8" t="s">
        <v>2689</v>
      </c>
      <c r="L961" s="8" t="s">
        <v>2869</v>
      </c>
      <c r="M961" s="8" t="s">
        <v>2872</v>
      </c>
      <c r="N961" s="8" t="s">
        <v>2870</v>
      </c>
      <c r="O961" s="8" t="s">
        <v>2871</v>
      </c>
    </row>
    <row r="962" spans="1:15" ht="13.8" x14ac:dyDescent="0.25">
      <c r="A962" s="5">
        <v>961</v>
      </c>
      <c r="B962" s="10" t="s">
        <v>1761</v>
      </c>
      <c r="C962" s="6" t="s">
        <v>2629</v>
      </c>
      <c r="D962" s="88" t="n">
        <f t="shared" ref="D962:D1025" si="45">COUNTIF($C$2:$C$1091,C962)</f>
        <v>1.0</v>
      </c>
      <c r="E962" s="88" t="n">
        <f t="shared" ref="E962:E1025" si="46">COUNTIF($B$2:$B$1091,B962)</f>
        <v>1.0</v>
      </c>
      <c r="F962" s="88" t="n">
        <f t="shared" si="44"/>
        <v>0.0</v>
      </c>
      <c r="G962" s="8" t="s">
        <v>358</v>
      </c>
      <c r="H962" s="83" t="s">
        <v>2689</v>
      </c>
      <c r="I962" s="14">
        <v>2</v>
      </c>
      <c r="J962" s="8" t="s">
        <v>2837</v>
      </c>
      <c r="K962" s="8" t="s">
        <v>2689</v>
      </c>
      <c r="L962" s="8" t="s">
        <v>2869</v>
      </c>
      <c r="M962" s="8" t="s">
        <v>2872</v>
      </c>
      <c r="N962" s="8" t="s">
        <v>2870</v>
      </c>
      <c r="O962" s="8" t="s">
        <v>2871</v>
      </c>
    </row>
    <row r="963" spans="1:15" ht="13.8" x14ac:dyDescent="0.25">
      <c r="A963" s="5">
        <v>962</v>
      </c>
      <c r="B963" s="10" t="s">
        <v>1555</v>
      </c>
      <c r="C963" s="6" t="s">
        <v>2630</v>
      </c>
      <c r="D963" s="88" t="n">
        <f t="shared" si="45"/>
        <v>1.0</v>
      </c>
      <c r="E963" s="88" t="n">
        <f t="shared" si="46"/>
        <v>1.0</v>
      </c>
      <c r="F963" s="88" t="n">
        <f t="shared" ref="F963:F1026" si="47">D963-E963</f>
        <v>0.0</v>
      </c>
      <c r="G963" s="8" t="s">
        <v>358</v>
      </c>
      <c r="H963" s="83" t="s">
        <v>2689</v>
      </c>
      <c r="I963" s="14">
        <v>2</v>
      </c>
      <c r="J963" s="8" t="s">
        <v>2837</v>
      </c>
      <c r="K963" s="8" t="s">
        <v>2689</v>
      </c>
      <c r="L963" s="8" t="s">
        <v>2869</v>
      </c>
      <c r="M963" s="8" t="s">
        <v>2872</v>
      </c>
      <c r="N963" s="8" t="s">
        <v>2870</v>
      </c>
      <c r="O963" s="8" t="s">
        <v>2871</v>
      </c>
    </row>
    <row r="964" spans="1:15" ht="13.8" x14ac:dyDescent="0.25">
      <c r="A964" s="5">
        <v>963</v>
      </c>
      <c r="B964" s="10" t="s">
        <v>1556</v>
      </c>
      <c r="C964" s="6" t="s">
        <v>1557</v>
      </c>
      <c r="D964" s="88" t="n">
        <f t="shared" si="45"/>
        <v>1.0</v>
      </c>
      <c r="E964" s="88" t="n">
        <f t="shared" si="46"/>
        <v>1.0</v>
      </c>
      <c r="F964" s="88" t="n">
        <f t="shared" si="47"/>
        <v>0.0</v>
      </c>
      <c r="G964" s="8" t="s">
        <v>358</v>
      </c>
      <c r="H964" s="83" t="s">
        <v>2689</v>
      </c>
      <c r="I964" s="14">
        <v>4</v>
      </c>
      <c r="J964" s="8" t="s">
        <v>2837</v>
      </c>
      <c r="K964" s="8" t="s">
        <v>2689</v>
      </c>
      <c r="L964" s="8" t="s">
        <v>2858</v>
      </c>
      <c r="M964" s="8" t="s">
        <v>78</v>
      </c>
      <c r="N964" s="8">
        <v>78</v>
      </c>
      <c r="O964" s="8" t="s">
        <v>2873</v>
      </c>
    </row>
    <row r="965" spans="1:15" ht="13.8" x14ac:dyDescent="0.25">
      <c r="A965" s="5">
        <v>964</v>
      </c>
      <c r="B965" s="10" t="s">
        <v>1558</v>
      </c>
      <c r="C965" s="6" t="s">
        <v>1559</v>
      </c>
      <c r="D965" s="88" t="n">
        <f t="shared" si="45"/>
        <v>1.0</v>
      </c>
      <c r="E965" s="88" t="n">
        <f t="shared" si="46"/>
        <v>1.0</v>
      </c>
      <c r="F965" s="88" t="n">
        <f t="shared" si="47"/>
        <v>0.0</v>
      </c>
      <c r="G965" s="8" t="s">
        <v>358</v>
      </c>
      <c r="H965" s="83" t="s">
        <v>2689</v>
      </c>
      <c r="I965" s="14">
        <v>4</v>
      </c>
      <c r="J965" s="8" t="s">
        <v>2837</v>
      </c>
      <c r="K965" s="8" t="s">
        <v>2689</v>
      </c>
      <c r="L965" s="8" t="s">
        <v>2858</v>
      </c>
      <c r="M965" s="8" t="s">
        <v>78</v>
      </c>
      <c r="N965" s="8">
        <v>78</v>
      </c>
      <c r="O965" s="8" t="s">
        <v>2873</v>
      </c>
    </row>
    <row r="966" spans="1:15" ht="13.8" x14ac:dyDescent="0.25">
      <c r="A966" s="5">
        <v>965</v>
      </c>
      <c r="B966" s="10" t="s">
        <v>2026</v>
      </c>
      <c r="C966" s="6" t="s">
        <v>2631</v>
      </c>
      <c r="D966" s="88" t="n">
        <f t="shared" si="45"/>
        <v>1.0</v>
      </c>
      <c r="E966" s="88" t="n">
        <f t="shared" si="46"/>
        <v>1.0</v>
      </c>
      <c r="F966" s="88" t="n">
        <f t="shared" si="47"/>
        <v>0.0</v>
      </c>
      <c r="G966" s="8" t="s">
        <v>358</v>
      </c>
      <c r="H966" s="83" t="s">
        <v>2689</v>
      </c>
      <c r="I966" s="14">
        <v>4</v>
      </c>
      <c r="J966" s="8" t="s">
        <v>2837</v>
      </c>
      <c r="K966" s="8" t="s">
        <v>2689</v>
      </c>
      <c r="L966" s="8" t="s">
        <v>2858</v>
      </c>
      <c r="M966" s="8" t="s">
        <v>78</v>
      </c>
      <c r="N966" s="8">
        <v>78</v>
      </c>
      <c r="O966" s="8" t="s">
        <v>2873</v>
      </c>
    </row>
    <row r="967" spans="1:15" ht="13.8" x14ac:dyDescent="0.25">
      <c r="A967" s="5">
        <v>966</v>
      </c>
      <c r="B967" s="10" t="s">
        <v>2027</v>
      </c>
      <c r="C967" s="6" t="s">
        <v>2161</v>
      </c>
      <c r="D967" s="88" t="n">
        <f t="shared" si="45"/>
        <v>1.0</v>
      </c>
      <c r="E967" s="88" t="n">
        <f t="shared" si="46"/>
        <v>1.0</v>
      </c>
      <c r="F967" s="88" t="n">
        <f t="shared" si="47"/>
        <v>0.0</v>
      </c>
      <c r="G967" s="8" t="s">
        <v>358</v>
      </c>
      <c r="H967" s="83" t="s">
        <v>2684</v>
      </c>
      <c r="I967" s="14">
        <v>4</v>
      </c>
      <c r="J967" s="8" t="s">
        <v>2795</v>
      </c>
      <c r="K967" s="8" t="s">
        <v>2684</v>
      </c>
      <c r="L967" s="8" t="s">
        <v>2841</v>
      </c>
      <c r="M967" s="8" t="s">
        <v>2842</v>
      </c>
      <c r="N967" s="8" t="s">
        <v>2843</v>
      </c>
      <c r="O967" s="8" t="s">
        <v>2844</v>
      </c>
    </row>
    <row r="968" spans="1:15" ht="13.8" x14ac:dyDescent="0.25">
      <c r="A968" s="5">
        <v>967</v>
      </c>
      <c r="B968" s="10" t="s">
        <v>2028</v>
      </c>
      <c r="C968" s="6" t="s">
        <v>2162</v>
      </c>
      <c r="D968" s="88" t="n">
        <f t="shared" si="45"/>
        <v>1.0</v>
      </c>
      <c r="E968" s="88" t="n">
        <f t="shared" si="46"/>
        <v>1.0</v>
      </c>
      <c r="F968" s="88" t="n">
        <f t="shared" si="47"/>
        <v>0.0</v>
      </c>
      <c r="G968" s="8" t="s">
        <v>358</v>
      </c>
      <c r="H968" s="83" t="s">
        <v>2684</v>
      </c>
      <c r="I968" s="14">
        <v>4</v>
      </c>
      <c r="J968" s="8" t="s">
        <v>2795</v>
      </c>
      <c r="K968" s="8" t="s">
        <v>2684</v>
      </c>
      <c r="L968" s="8" t="s">
        <v>2841</v>
      </c>
      <c r="M968" s="8" t="s">
        <v>2842</v>
      </c>
      <c r="N968" s="8" t="s">
        <v>2843</v>
      </c>
      <c r="O968" s="8" t="s">
        <v>2844</v>
      </c>
    </row>
    <row r="969" spans="1:15" ht="13.8" x14ac:dyDescent="0.25">
      <c r="A969" s="5">
        <v>968</v>
      </c>
      <c r="B969" s="10" t="s">
        <v>1560</v>
      </c>
      <c r="C969" s="6" t="s">
        <v>1561</v>
      </c>
      <c r="D969" s="88" t="n">
        <f t="shared" si="45"/>
        <v>1.0</v>
      </c>
      <c r="E969" s="88" t="n">
        <f t="shared" si="46"/>
        <v>1.0</v>
      </c>
      <c r="F969" s="88" t="n">
        <f t="shared" si="47"/>
        <v>0.0</v>
      </c>
      <c r="G969" s="8" t="s">
        <v>358</v>
      </c>
      <c r="H969" s="83" t="s">
        <v>2684</v>
      </c>
      <c r="I969" s="14">
        <v>2</v>
      </c>
      <c r="J969" s="8" t="s">
        <v>2795</v>
      </c>
      <c r="K969" s="8" t="s">
        <v>2684</v>
      </c>
      <c r="L969" s="8" t="s">
        <v>2841</v>
      </c>
      <c r="M969" s="8" t="s">
        <v>2842</v>
      </c>
      <c r="N969" s="8">
        <v>79</v>
      </c>
      <c r="O969" s="8" t="s">
        <v>2874</v>
      </c>
    </row>
    <row r="970" spans="1:15" ht="13.8" x14ac:dyDescent="0.25">
      <c r="A970" s="5">
        <v>969</v>
      </c>
      <c r="B970" s="10" t="s">
        <v>1562</v>
      </c>
      <c r="C970" s="6" t="s">
        <v>1563</v>
      </c>
      <c r="D970" s="88" t="n">
        <f t="shared" si="45"/>
        <v>1.0</v>
      </c>
      <c r="E970" s="88" t="n">
        <f t="shared" si="46"/>
        <v>1.0</v>
      </c>
      <c r="F970" s="88" t="n">
        <f t="shared" si="47"/>
        <v>0.0</v>
      </c>
      <c r="G970" s="8" t="s">
        <v>358</v>
      </c>
      <c r="H970" s="83" t="s">
        <v>2684</v>
      </c>
      <c r="I970" s="14">
        <v>2</v>
      </c>
      <c r="J970" s="8" t="s">
        <v>2795</v>
      </c>
      <c r="K970" s="8" t="s">
        <v>2684</v>
      </c>
      <c r="L970" s="8" t="s">
        <v>2841</v>
      </c>
      <c r="M970" s="8" t="s">
        <v>2842</v>
      </c>
      <c r="N970" s="8">
        <v>79</v>
      </c>
      <c r="O970" s="8" t="s">
        <v>2874</v>
      </c>
    </row>
    <row r="971" spans="1:15" ht="13.8" x14ac:dyDescent="0.25">
      <c r="A971" s="5">
        <v>970</v>
      </c>
      <c r="B971" s="10" t="s">
        <v>1564</v>
      </c>
      <c r="C971" s="6" t="s">
        <v>2632</v>
      </c>
      <c r="D971" s="88" t="n">
        <f t="shared" si="45"/>
        <v>1.0</v>
      </c>
      <c r="E971" s="88" t="n">
        <f t="shared" si="46"/>
        <v>1.0</v>
      </c>
      <c r="F971" s="88" t="n">
        <f t="shared" si="47"/>
        <v>0.0</v>
      </c>
      <c r="G971" s="8" t="s">
        <v>358</v>
      </c>
      <c r="H971" s="83" t="s">
        <v>2684</v>
      </c>
      <c r="I971" s="14">
        <v>2</v>
      </c>
      <c r="J971" s="8" t="s">
        <v>2795</v>
      </c>
      <c r="K971" s="8" t="s">
        <v>2684</v>
      </c>
      <c r="L971" s="8" t="s">
        <v>2841</v>
      </c>
      <c r="M971" s="8" t="s">
        <v>2842</v>
      </c>
      <c r="N971" s="8" t="s">
        <v>2843</v>
      </c>
      <c r="O971" s="8" t="s">
        <v>2844</v>
      </c>
    </row>
    <row r="972" spans="1:15" ht="13.8" x14ac:dyDescent="0.25">
      <c r="A972" s="5">
        <v>971</v>
      </c>
      <c r="B972" s="10" t="s">
        <v>2029</v>
      </c>
      <c r="C972" s="6" t="s">
        <v>1565</v>
      </c>
      <c r="D972" s="88" t="n">
        <f t="shared" si="45"/>
        <v>1.0</v>
      </c>
      <c r="E972" s="88" t="n">
        <f t="shared" si="46"/>
        <v>1.0</v>
      </c>
      <c r="F972" s="88" t="n">
        <f t="shared" si="47"/>
        <v>0.0</v>
      </c>
      <c r="G972" s="8" t="s">
        <v>358</v>
      </c>
      <c r="H972" s="83" t="s">
        <v>2684</v>
      </c>
      <c r="I972" s="14">
        <v>6</v>
      </c>
      <c r="J972" s="8" t="s">
        <v>2795</v>
      </c>
      <c r="K972" s="8" t="s">
        <v>2684</v>
      </c>
      <c r="L972" s="8" t="s">
        <v>2841</v>
      </c>
      <c r="M972" s="8" t="s">
        <v>2842</v>
      </c>
      <c r="N972" s="8">
        <v>93</v>
      </c>
      <c r="O972" s="8" t="s">
        <v>2846</v>
      </c>
    </row>
    <row r="973" spans="1:15" ht="13.8" x14ac:dyDescent="0.25">
      <c r="A973" s="5">
        <v>972</v>
      </c>
      <c r="B973" s="10" t="s">
        <v>2030</v>
      </c>
      <c r="C973" s="6" t="s">
        <v>2163</v>
      </c>
      <c r="D973" s="88" t="n">
        <f t="shared" si="45"/>
        <v>1.0</v>
      </c>
      <c r="E973" s="88" t="n">
        <f t="shared" si="46"/>
        <v>1.0</v>
      </c>
      <c r="F973" s="88" t="n">
        <f t="shared" si="47"/>
        <v>0.0</v>
      </c>
      <c r="G973" s="8" t="s">
        <v>358</v>
      </c>
      <c r="H973" s="83" t="s">
        <v>2684</v>
      </c>
      <c r="I973" s="14">
        <v>6</v>
      </c>
      <c r="J973" s="8" t="s">
        <v>2795</v>
      </c>
      <c r="K973" s="8" t="s">
        <v>2684</v>
      </c>
      <c r="L973" s="8" t="s">
        <v>2841</v>
      </c>
      <c r="M973" s="8" t="s">
        <v>2842</v>
      </c>
      <c r="N973" s="8">
        <v>93</v>
      </c>
      <c r="O973" s="8" t="s">
        <v>2846</v>
      </c>
    </row>
    <row r="974" spans="1:15" ht="13.8" x14ac:dyDescent="0.25">
      <c r="A974" s="5">
        <v>973</v>
      </c>
      <c r="B974" s="10" t="s">
        <v>1566</v>
      </c>
      <c r="C974" s="6" t="s">
        <v>2633</v>
      </c>
      <c r="D974" s="88" t="n">
        <f t="shared" si="45"/>
        <v>1.0</v>
      </c>
      <c r="E974" s="88" t="n">
        <f t="shared" si="46"/>
        <v>1.0</v>
      </c>
      <c r="F974" s="88" t="n">
        <f t="shared" si="47"/>
        <v>0.0</v>
      </c>
      <c r="G974" s="8" t="s">
        <v>358</v>
      </c>
      <c r="H974" s="83" t="s">
        <v>2684</v>
      </c>
      <c r="I974" s="14">
        <v>6</v>
      </c>
      <c r="J974" s="8" t="s">
        <v>2795</v>
      </c>
      <c r="K974" s="8" t="s">
        <v>2684</v>
      </c>
      <c r="L974" s="8" t="s">
        <v>2875</v>
      </c>
      <c r="M974" s="8" t="s">
        <v>2876</v>
      </c>
      <c r="N974" s="8" t="s">
        <v>2877</v>
      </c>
      <c r="O974" s="8" t="s">
        <v>2878</v>
      </c>
    </row>
    <row r="975" spans="1:15" ht="13.8" x14ac:dyDescent="0.25">
      <c r="A975" s="5">
        <v>974</v>
      </c>
      <c r="B975" s="10" t="s">
        <v>1567</v>
      </c>
      <c r="C975" s="6" t="s">
        <v>2634</v>
      </c>
      <c r="D975" s="88" t="n">
        <f t="shared" si="45"/>
        <v>1.0</v>
      </c>
      <c r="E975" s="88" t="n">
        <f t="shared" si="46"/>
        <v>1.0</v>
      </c>
      <c r="F975" s="88" t="n">
        <f t="shared" si="47"/>
        <v>0.0</v>
      </c>
      <c r="G975" s="8" t="s">
        <v>358</v>
      </c>
      <c r="H975" s="83" t="s">
        <v>2684</v>
      </c>
      <c r="I975" s="14">
        <v>6</v>
      </c>
      <c r="J975" s="8" t="s">
        <v>2795</v>
      </c>
      <c r="K975" s="8" t="s">
        <v>2684</v>
      </c>
      <c r="L975" s="8" t="s">
        <v>2875</v>
      </c>
      <c r="M975" s="8" t="s">
        <v>2876</v>
      </c>
      <c r="N975" s="8" t="s">
        <v>2877</v>
      </c>
      <c r="O975" s="8" t="s">
        <v>2878</v>
      </c>
    </row>
    <row r="976" spans="1:15" ht="13.8" x14ac:dyDescent="0.25">
      <c r="A976" s="5">
        <v>975</v>
      </c>
      <c r="B976" s="10" t="s">
        <v>1568</v>
      </c>
      <c r="C976" s="6" t="s">
        <v>1569</v>
      </c>
      <c r="D976" s="88" t="n">
        <f t="shared" si="45"/>
        <v>1.0</v>
      </c>
      <c r="E976" s="88" t="n">
        <f t="shared" si="46"/>
        <v>1.0</v>
      </c>
      <c r="F976" s="88" t="n">
        <f t="shared" si="47"/>
        <v>0.0</v>
      </c>
      <c r="G976" s="8" t="s">
        <v>358</v>
      </c>
      <c r="H976" s="83" t="s">
        <v>2684</v>
      </c>
      <c r="I976" s="14">
        <v>5</v>
      </c>
      <c r="J976" s="8" t="s">
        <v>2795</v>
      </c>
      <c r="K976" s="8" t="s">
        <v>2684</v>
      </c>
      <c r="L976" s="8" t="s">
        <v>2875</v>
      </c>
      <c r="M976" s="8" t="s">
        <v>2876</v>
      </c>
      <c r="N976" s="8">
        <v>81</v>
      </c>
      <c r="O976" s="8" t="s">
        <v>2879</v>
      </c>
    </row>
    <row r="977" spans="1:15" ht="13.8" x14ac:dyDescent="0.25">
      <c r="A977" s="5">
        <v>976</v>
      </c>
      <c r="B977" s="10" t="s">
        <v>1570</v>
      </c>
      <c r="C977" s="6" t="s">
        <v>1571</v>
      </c>
      <c r="D977" s="88" t="n">
        <f t="shared" si="45"/>
        <v>1.0</v>
      </c>
      <c r="E977" s="88" t="n">
        <f t="shared" si="46"/>
        <v>1.0</v>
      </c>
      <c r="F977" s="88" t="n">
        <f t="shared" si="47"/>
        <v>0.0</v>
      </c>
      <c r="G977" s="8" t="s">
        <v>358</v>
      </c>
      <c r="H977" s="83" t="s">
        <v>2691</v>
      </c>
      <c r="I977" s="14">
        <v>5</v>
      </c>
      <c r="J977" s="8" t="s">
        <v>2738</v>
      </c>
      <c r="K977" s="8" t="s">
        <v>2691</v>
      </c>
      <c r="L977" s="8" t="s">
        <v>2708</v>
      </c>
      <c r="M977" s="8">
        <v>0</v>
      </c>
      <c r="N977" s="8" t="s">
        <v>2880</v>
      </c>
      <c r="O977" s="8" t="s">
        <v>2879</v>
      </c>
    </row>
    <row r="978" spans="1:15" ht="13.8" x14ac:dyDescent="0.25">
      <c r="A978" s="5">
        <v>977</v>
      </c>
      <c r="B978" s="10" t="s">
        <v>1572</v>
      </c>
      <c r="C978" s="6" t="s">
        <v>2635</v>
      </c>
      <c r="D978" s="88" t="n">
        <f t="shared" si="45"/>
        <v>1.0</v>
      </c>
      <c r="E978" s="88" t="n">
        <f t="shared" si="46"/>
        <v>1.0</v>
      </c>
      <c r="F978" s="88" t="n">
        <f t="shared" si="47"/>
        <v>0.0</v>
      </c>
      <c r="G978" s="8" t="s">
        <v>358</v>
      </c>
      <c r="H978" s="83" t="s">
        <v>2691</v>
      </c>
      <c r="I978" s="14">
        <v>5</v>
      </c>
      <c r="J978" s="8" t="s">
        <v>2738</v>
      </c>
      <c r="K978" s="8" t="s">
        <v>2691</v>
      </c>
      <c r="L978" s="8" t="s">
        <v>2708</v>
      </c>
      <c r="M978" s="8">
        <v>0</v>
      </c>
      <c r="N978" s="8" t="s">
        <v>2880</v>
      </c>
      <c r="O978" s="8" t="s">
        <v>2879</v>
      </c>
    </row>
    <row r="979" spans="1:15" ht="13.8" x14ac:dyDescent="0.25">
      <c r="A979" s="5">
        <v>978</v>
      </c>
      <c r="B979" s="10" t="s">
        <v>1573</v>
      </c>
      <c r="C979" s="6" t="s">
        <v>2636</v>
      </c>
      <c r="D979" s="88" t="n">
        <f t="shared" si="45"/>
        <v>1.0</v>
      </c>
      <c r="E979" s="88" t="n">
        <f t="shared" si="46"/>
        <v>1.0</v>
      </c>
      <c r="F979" s="88" t="n">
        <f t="shared" si="47"/>
        <v>0.0</v>
      </c>
      <c r="G979" s="8" t="s">
        <v>358</v>
      </c>
      <c r="H979" s="83" t="s">
        <v>2691</v>
      </c>
      <c r="I979" s="14">
        <v>5</v>
      </c>
      <c r="J979" s="8" t="s">
        <v>2738</v>
      </c>
      <c r="K979" s="8" t="s">
        <v>2691</v>
      </c>
      <c r="L979" s="8" t="s">
        <v>2708</v>
      </c>
      <c r="M979" s="8">
        <v>0</v>
      </c>
      <c r="N979" s="8">
        <v>97</v>
      </c>
      <c r="O979" s="8" t="s">
        <v>1738</v>
      </c>
    </row>
    <row r="980" spans="1:15" ht="13.8" x14ac:dyDescent="0.25">
      <c r="A980" s="5">
        <v>979</v>
      </c>
      <c r="B980" s="10" t="s">
        <v>1574</v>
      </c>
      <c r="C980" s="6" t="s">
        <v>2637</v>
      </c>
      <c r="D980" s="88" t="n">
        <f t="shared" si="45"/>
        <v>1.0</v>
      </c>
      <c r="E980" s="88" t="n">
        <f t="shared" si="46"/>
        <v>1.0</v>
      </c>
      <c r="F980" s="88" t="n">
        <f t="shared" si="47"/>
        <v>0.0</v>
      </c>
      <c r="G980" s="8" t="s">
        <v>358</v>
      </c>
      <c r="H980" s="83" t="s">
        <v>2684</v>
      </c>
      <c r="I980" s="14">
        <v>5</v>
      </c>
      <c r="J980" s="8" t="s">
        <v>2795</v>
      </c>
      <c r="K980" s="8" t="s">
        <v>2684</v>
      </c>
      <c r="L980" s="8" t="s">
        <v>2875</v>
      </c>
      <c r="M980" s="8" t="s">
        <v>2876</v>
      </c>
      <c r="N980" s="8" t="s">
        <v>2877</v>
      </c>
      <c r="O980" s="8" t="s">
        <v>2878</v>
      </c>
    </row>
    <row r="981" spans="1:15" ht="13.8" x14ac:dyDescent="0.25">
      <c r="A981" s="5">
        <v>980</v>
      </c>
      <c r="B981" s="10" t="s">
        <v>1575</v>
      </c>
      <c r="C981" s="6" t="s">
        <v>2638</v>
      </c>
      <c r="D981" s="88" t="n">
        <f t="shared" si="45"/>
        <v>1.0</v>
      </c>
      <c r="E981" s="88" t="n">
        <f t="shared" si="46"/>
        <v>1.0</v>
      </c>
      <c r="F981" s="88" t="n">
        <f t="shared" si="47"/>
        <v>0.0</v>
      </c>
      <c r="G981" s="8" t="s">
        <v>358</v>
      </c>
      <c r="H981" s="83" t="s">
        <v>2684</v>
      </c>
      <c r="I981" s="14">
        <v>2</v>
      </c>
      <c r="J981" s="8" t="s">
        <v>2795</v>
      </c>
      <c r="K981" s="8" t="s">
        <v>2684</v>
      </c>
      <c r="L981" s="8" t="s">
        <v>2875</v>
      </c>
      <c r="M981" s="8" t="s">
        <v>2876</v>
      </c>
      <c r="N981" s="8">
        <v>82</v>
      </c>
      <c r="O981" s="8" t="s">
        <v>2881</v>
      </c>
    </row>
    <row r="982" spans="1:15" ht="13.8" x14ac:dyDescent="0.25">
      <c r="A982" s="5">
        <v>981</v>
      </c>
      <c r="B982" s="10" t="s">
        <v>1576</v>
      </c>
      <c r="C982" s="6" t="s">
        <v>2639</v>
      </c>
      <c r="D982" s="88" t="n">
        <f t="shared" si="45"/>
        <v>1.0</v>
      </c>
      <c r="E982" s="88" t="n">
        <f t="shared" si="46"/>
        <v>1.0</v>
      </c>
      <c r="F982" s="88" t="n">
        <f t="shared" si="47"/>
        <v>0.0</v>
      </c>
      <c r="G982" s="8" t="s">
        <v>358</v>
      </c>
      <c r="H982" s="83" t="s">
        <v>2684</v>
      </c>
      <c r="I982" s="14">
        <v>2</v>
      </c>
      <c r="J982" s="8" t="s">
        <v>2795</v>
      </c>
      <c r="K982" s="8" t="s">
        <v>2684</v>
      </c>
      <c r="L982" s="8" t="s">
        <v>2875</v>
      </c>
      <c r="M982" s="8" t="s">
        <v>2876</v>
      </c>
      <c r="N982" s="8">
        <v>96</v>
      </c>
      <c r="O982" s="8" t="s">
        <v>37</v>
      </c>
    </row>
    <row r="983" spans="1:15" ht="13.8" x14ac:dyDescent="0.25">
      <c r="A983" s="5">
        <v>982</v>
      </c>
      <c r="B983" s="10" t="s">
        <v>1577</v>
      </c>
      <c r="C983" s="6" t="s">
        <v>2640</v>
      </c>
      <c r="D983" s="88" t="n">
        <f t="shared" si="45"/>
        <v>1.0</v>
      </c>
      <c r="E983" s="88" t="n">
        <f t="shared" si="46"/>
        <v>1.0</v>
      </c>
      <c r="F983" s="88" t="n">
        <f t="shared" si="47"/>
        <v>0.0</v>
      </c>
      <c r="G983" s="8" t="s">
        <v>358</v>
      </c>
      <c r="H983" s="83" t="s">
        <v>2689</v>
      </c>
      <c r="I983" s="14">
        <v>2</v>
      </c>
      <c r="J983" s="8" t="s">
        <v>2837</v>
      </c>
      <c r="K983" s="8" t="s">
        <v>2689</v>
      </c>
      <c r="L983" s="8" t="s">
        <v>2858</v>
      </c>
      <c r="M983" s="8" t="s">
        <v>78</v>
      </c>
      <c r="N983" s="8">
        <v>74</v>
      </c>
      <c r="O983" s="8" t="s">
        <v>2859</v>
      </c>
    </row>
    <row r="984" spans="1:15" ht="13.8" x14ac:dyDescent="0.25">
      <c r="A984" s="5">
        <v>983</v>
      </c>
      <c r="B984" s="10" t="s">
        <v>1578</v>
      </c>
      <c r="C984" s="6" t="s">
        <v>1579</v>
      </c>
      <c r="D984" s="88" t="n">
        <f t="shared" si="45"/>
        <v>1.0</v>
      </c>
      <c r="E984" s="88" t="n">
        <f t="shared" si="46"/>
        <v>1.0</v>
      </c>
      <c r="F984" s="88" t="n">
        <f t="shared" si="47"/>
        <v>0.0</v>
      </c>
      <c r="G984" s="8" t="s">
        <v>358</v>
      </c>
      <c r="H984" s="83" t="s">
        <v>2689</v>
      </c>
      <c r="I984" s="14">
        <v>2</v>
      </c>
      <c r="J984" s="8" t="s">
        <v>2837</v>
      </c>
      <c r="K984" s="8" t="s">
        <v>2689</v>
      </c>
      <c r="L984" s="8" t="s">
        <v>2858</v>
      </c>
      <c r="M984" s="8" t="s">
        <v>78</v>
      </c>
      <c r="N984" s="8">
        <v>74</v>
      </c>
      <c r="O984" s="8" t="s">
        <v>2859</v>
      </c>
    </row>
    <row r="985" spans="1:15" ht="13.8" x14ac:dyDescent="0.25">
      <c r="A985" s="5">
        <v>984</v>
      </c>
      <c r="B985" s="10" t="s">
        <v>2289</v>
      </c>
      <c r="C985" s="6" t="s">
        <v>2641</v>
      </c>
      <c r="D985" s="88" t="n">
        <f t="shared" si="45"/>
        <v>1.0</v>
      </c>
      <c r="E985" s="88" t="n">
        <f t="shared" si="46"/>
        <v>1.0</v>
      </c>
      <c r="F985" s="88" t="n">
        <f t="shared" si="47"/>
        <v>0.0</v>
      </c>
      <c r="G985" s="8" t="s">
        <v>358</v>
      </c>
      <c r="H985" s="83" t="s">
        <v>2684</v>
      </c>
      <c r="I985" s="14">
        <v>2</v>
      </c>
      <c r="J985" s="8" t="s">
        <v>2795</v>
      </c>
      <c r="K985" s="8" t="s">
        <v>2684</v>
      </c>
      <c r="L985" s="8" t="s">
        <v>2875</v>
      </c>
      <c r="M985" s="8" t="s">
        <v>2876</v>
      </c>
      <c r="N985" s="8" t="s">
        <v>2877</v>
      </c>
      <c r="O985" s="8" t="s">
        <v>2878</v>
      </c>
    </row>
    <row r="986" spans="1:15" ht="13.8" x14ac:dyDescent="0.25">
      <c r="A986" s="5">
        <v>985</v>
      </c>
      <c r="B986" s="10" t="s">
        <v>2290</v>
      </c>
      <c r="C986" s="6" t="s">
        <v>2642</v>
      </c>
      <c r="D986" s="88" t="n">
        <f t="shared" si="45"/>
        <v>1.0</v>
      </c>
      <c r="E986" s="88" t="n">
        <f t="shared" si="46"/>
        <v>1.0</v>
      </c>
      <c r="F986" s="88" t="n">
        <f t="shared" si="47"/>
        <v>0.0</v>
      </c>
      <c r="G986" s="8" t="s">
        <v>358</v>
      </c>
      <c r="H986" s="83" t="s">
        <v>2684</v>
      </c>
      <c r="I986" s="14">
        <v>2</v>
      </c>
      <c r="J986" s="8" t="s">
        <v>2795</v>
      </c>
      <c r="K986" s="8" t="s">
        <v>2684</v>
      </c>
      <c r="L986" s="8" t="s">
        <v>2875</v>
      </c>
      <c r="M986" s="8" t="s">
        <v>2876</v>
      </c>
      <c r="N986" s="8" t="s">
        <v>2877</v>
      </c>
      <c r="O986" s="8" t="s">
        <v>2878</v>
      </c>
    </row>
    <row r="987" spans="1:15" ht="13.8" x14ac:dyDescent="0.25">
      <c r="A987" s="5">
        <v>986</v>
      </c>
      <c r="B987" s="10" t="s">
        <v>1580</v>
      </c>
      <c r="C987" s="6" t="s">
        <v>62</v>
      </c>
      <c r="D987" s="88" t="n">
        <f t="shared" si="45"/>
        <v>1.0</v>
      </c>
      <c r="E987" s="88" t="n">
        <f t="shared" si="46"/>
        <v>1.0</v>
      </c>
      <c r="F987" s="88" t="n">
        <f t="shared" si="47"/>
        <v>0.0</v>
      </c>
      <c r="G987" s="8" t="s">
        <v>358</v>
      </c>
      <c r="H987" s="83" t="s">
        <v>2684</v>
      </c>
      <c r="I987" s="14">
        <v>2</v>
      </c>
      <c r="J987" s="8" t="s">
        <v>2795</v>
      </c>
      <c r="K987" s="8" t="s">
        <v>2684</v>
      </c>
      <c r="L987" s="8" t="s">
        <v>2875</v>
      </c>
      <c r="M987" s="8" t="s">
        <v>2876</v>
      </c>
      <c r="N987" s="8" t="s">
        <v>2877</v>
      </c>
      <c r="O987" s="8" t="s">
        <v>2878</v>
      </c>
    </row>
    <row r="988" spans="1:15" ht="13.8" x14ac:dyDescent="0.25">
      <c r="A988" s="5">
        <v>987</v>
      </c>
      <c r="B988" s="10" t="s">
        <v>1581</v>
      </c>
      <c r="C988" s="6" t="s">
        <v>2643</v>
      </c>
      <c r="D988" s="88" t="n">
        <f t="shared" si="45"/>
        <v>1.0</v>
      </c>
      <c r="E988" s="88" t="n">
        <f t="shared" si="46"/>
        <v>1.0</v>
      </c>
      <c r="F988" s="88" t="n">
        <f t="shared" si="47"/>
        <v>0.0</v>
      </c>
      <c r="G988" s="8" t="s">
        <v>358</v>
      </c>
      <c r="H988" s="83" t="s">
        <v>2684</v>
      </c>
      <c r="I988" s="14">
        <v>2</v>
      </c>
      <c r="J988" s="8" t="s">
        <v>2795</v>
      </c>
      <c r="K988" s="8" t="s">
        <v>2684</v>
      </c>
      <c r="L988" s="8" t="s">
        <v>2875</v>
      </c>
      <c r="M988" s="8" t="s">
        <v>2876</v>
      </c>
      <c r="N988" s="8">
        <v>96</v>
      </c>
      <c r="O988" s="8" t="s">
        <v>37</v>
      </c>
    </row>
    <row r="989" spans="1:15" ht="13.8" x14ac:dyDescent="0.25">
      <c r="A989" s="5">
        <v>988</v>
      </c>
      <c r="B989" s="10" t="s">
        <v>1582</v>
      </c>
      <c r="C989" s="6" t="s">
        <v>1583</v>
      </c>
      <c r="D989" s="88" t="n">
        <f t="shared" si="45"/>
        <v>1.0</v>
      </c>
      <c r="E989" s="88" t="n">
        <f t="shared" si="46"/>
        <v>1.0</v>
      </c>
      <c r="F989" s="88" t="n">
        <f t="shared" si="47"/>
        <v>0.0</v>
      </c>
      <c r="G989" s="8" t="s">
        <v>358</v>
      </c>
      <c r="H989" s="83" t="s">
        <v>2692</v>
      </c>
      <c r="I989" s="14">
        <v>3</v>
      </c>
      <c r="J989" s="8" t="s">
        <v>2729</v>
      </c>
      <c r="K989" s="8" t="s">
        <v>2692</v>
      </c>
      <c r="L989" s="8" t="s">
        <v>2708</v>
      </c>
      <c r="M989" s="8">
        <v>0</v>
      </c>
      <c r="N989" s="8" t="s">
        <v>2882</v>
      </c>
      <c r="O989" s="8" t="s">
        <v>2883</v>
      </c>
    </row>
    <row r="990" spans="1:15" ht="13.8" x14ac:dyDescent="0.25">
      <c r="A990" s="5">
        <v>989</v>
      </c>
      <c r="B990" s="10" t="s">
        <v>1585</v>
      </c>
      <c r="C990" s="6" t="s">
        <v>1586</v>
      </c>
      <c r="D990" s="88" t="n">
        <f t="shared" si="45"/>
        <v>1.0</v>
      </c>
      <c r="E990" s="88" t="n">
        <f t="shared" si="46"/>
        <v>1.0</v>
      </c>
      <c r="F990" s="88" t="n">
        <f t="shared" si="47"/>
        <v>0.0</v>
      </c>
      <c r="G990" s="8" t="s">
        <v>358</v>
      </c>
      <c r="H990" s="83" t="s">
        <v>2692</v>
      </c>
      <c r="I990" s="14">
        <v>3</v>
      </c>
      <c r="J990" s="8" t="s">
        <v>2729</v>
      </c>
      <c r="K990" s="8" t="s">
        <v>2692</v>
      </c>
      <c r="L990" s="8" t="s">
        <v>2708</v>
      </c>
      <c r="M990" s="8">
        <v>0</v>
      </c>
      <c r="N990" s="8" t="s">
        <v>2882</v>
      </c>
      <c r="O990" s="8" t="s">
        <v>2883</v>
      </c>
    </row>
    <row r="991" spans="1:15" ht="13.8" x14ac:dyDescent="0.25">
      <c r="A991" s="5">
        <v>990</v>
      </c>
      <c r="B991" s="10" t="s">
        <v>1587</v>
      </c>
      <c r="C991" s="6" t="s">
        <v>1588</v>
      </c>
      <c r="D991" s="88" t="n">
        <f t="shared" si="45"/>
        <v>1.0</v>
      </c>
      <c r="E991" s="88" t="n">
        <f t="shared" si="46"/>
        <v>1.0</v>
      </c>
      <c r="F991" s="88" t="n">
        <f t="shared" si="47"/>
        <v>0.0</v>
      </c>
      <c r="G991" s="8" t="s">
        <v>358</v>
      </c>
      <c r="H991" s="83" t="s">
        <v>2692</v>
      </c>
      <c r="I991" s="14">
        <v>3</v>
      </c>
      <c r="J991" s="8" t="s">
        <v>2729</v>
      </c>
      <c r="K991" s="8" t="s">
        <v>2692</v>
      </c>
      <c r="L991" s="8" t="s">
        <v>2708</v>
      </c>
      <c r="M991" s="8">
        <v>0</v>
      </c>
      <c r="N991" s="8" t="s">
        <v>2882</v>
      </c>
      <c r="O991" s="8" t="s">
        <v>2883</v>
      </c>
    </row>
    <row r="992" spans="1:15" ht="13.8" x14ac:dyDescent="0.25">
      <c r="A992" s="5">
        <v>991</v>
      </c>
      <c r="B992" s="10" t="s">
        <v>1589</v>
      </c>
      <c r="C992" s="6" t="s">
        <v>1590</v>
      </c>
      <c r="D992" s="88" t="n">
        <f t="shared" si="45"/>
        <v>1.0</v>
      </c>
      <c r="E992" s="88" t="n">
        <f t="shared" si="46"/>
        <v>1.0</v>
      </c>
      <c r="F992" s="88" t="n">
        <f t="shared" si="47"/>
        <v>0.0</v>
      </c>
      <c r="G992" s="8" t="s">
        <v>358</v>
      </c>
      <c r="H992" s="83" t="s">
        <v>2692</v>
      </c>
      <c r="I992" s="14">
        <v>3</v>
      </c>
      <c r="J992" s="8" t="s">
        <v>2729</v>
      </c>
      <c r="K992" s="8" t="s">
        <v>2692</v>
      </c>
      <c r="L992" s="8" t="s">
        <v>2708</v>
      </c>
      <c r="M992" s="8">
        <v>0</v>
      </c>
      <c r="N992" s="8" t="s">
        <v>2882</v>
      </c>
      <c r="O992" s="8" t="s">
        <v>2883</v>
      </c>
    </row>
    <row r="993" spans="1:15" ht="13.8" x14ac:dyDescent="0.25">
      <c r="A993" s="5">
        <v>992</v>
      </c>
      <c r="B993" s="10" t="s">
        <v>1591</v>
      </c>
      <c r="C993" s="6" t="s">
        <v>1592</v>
      </c>
      <c r="D993" s="88" t="n">
        <f t="shared" si="45"/>
        <v>1.0</v>
      </c>
      <c r="E993" s="88" t="n">
        <f t="shared" si="46"/>
        <v>1.0</v>
      </c>
      <c r="F993" s="88" t="n">
        <f t="shared" si="47"/>
        <v>0.0</v>
      </c>
      <c r="G993" s="8" t="s">
        <v>358</v>
      </c>
      <c r="H993" s="83" t="s">
        <v>2692</v>
      </c>
      <c r="I993" s="14">
        <v>3</v>
      </c>
      <c r="J993" s="8" t="s">
        <v>2729</v>
      </c>
      <c r="K993" s="8" t="s">
        <v>2692</v>
      </c>
      <c r="L993" s="8" t="s">
        <v>2708</v>
      </c>
      <c r="M993" s="8">
        <v>0</v>
      </c>
      <c r="N993" s="8" t="s">
        <v>2882</v>
      </c>
      <c r="O993" s="8" t="s">
        <v>2883</v>
      </c>
    </row>
    <row r="994" spans="1:15" ht="13.8" x14ac:dyDescent="0.25">
      <c r="A994" s="5">
        <v>993</v>
      </c>
      <c r="B994" s="10" t="s">
        <v>1593</v>
      </c>
      <c r="C994" s="6" t="s">
        <v>1594</v>
      </c>
      <c r="D994" s="88" t="n">
        <f t="shared" si="45"/>
        <v>1.0</v>
      </c>
      <c r="E994" s="88" t="n">
        <f t="shared" si="46"/>
        <v>1.0</v>
      </c>
      <c r="F994" s="88" t="n">
        <f t="shared" si="47"/>
        <v>0.0</v>
      </c>
      <c r="G994" s="8" t="s">
        <v>358</v>
      </c>
      <c r="H994" s="83" t="s">
        <v>2692</v>
      </c>
      <c r="I994" s="14">
        <v>3</v>
      </c>
      <c r="J994" s="8" t="s">
        <v>2729</v>
      </c>
      <c r="K994" s="8" t="s">
        <v>2692</v>
      </c>
      <c r="L994" s="8" t="s">
        <v>2708</v>
      </c>
      <c r="M994" s="8">
        <v>0</v>
      </c>
      <c r="N994" s="8" t="s">
        <v>2882</v>
      </c>
      <c r="O994" s="8" t="s">
        <v>2883</v>
      </c>
    </row>
    <row r="995" spans="1:15" ht="13.8" x14ac:dyDescent="0.25">
      <c r="A995" s="5">
        <v>994</v>
      </c>
      <c r="B995" s="10" t="s">
        <v>1595</v>
      </c>
      <c r="C995" s="6" t="s">
        <v>1596</v>
      </c>
      <c r="D995" s="88" t="n">
        <f t="shared" si="45"/>
        <v>1.0</v>
      </c>
      <c r="E995" s="88" t="n">
        <f t="shared" si="46"/>
        <v>1.0</v>
      </c>
      <c r="F995" s="88" t="n">
        <f t="shared" si="47"/>
        <v>0.0</v>
      </c>
      <c r="G995" s="8" t="s">
        <v>358</v>
      </c>
      <c r="H995" s="83" t="s">
        <v>2692</v>
      </c>
      <c r="I995" s="14">
        <v>3</v>
      </c>
      <c r="J995" s="8" t="s">
        <v>2729</v>
      </c>
      <c r="K995" s="8" t="s">
        <v>2692</v>
      </c>
      <c r="L995" s="8" t="s">
        <v>2708</v>
      </c>
      <c r="M995" s="8">
        <v>0</v>
      </c>
      <c r="N995" s="8" t="s">
        <v>2882</v>
      </c>
      <c r="O995" s="8" t="s">
        <v>2883</v>
      </c>
    </row>
    <row r="996" spans="1:15" ht="13.8" x14ac:dyDescent="0.25">
      <c r="A996" s="5">
        <v>995</v>
      </c>
      <c r="B996" s="10" t="s">
        <v>1597</v>
      </c>
      <c r="C996" s="6" t="s">
        <v>2644</v>
      </c>
      <c r="D996" s="88" t="n">
        <f t="shared" si="45"/>
        <v>1.0</v>
      </c>
      <c r="E996" s="88" t="n">
        <f t="shared" si="46"/>
        <v>1.0</v>
      </c>
      <c r="F996" s="88" t="n">
        <f t="shared" si="47"/>
        <v>0.0</v>
      </c>
      <c r="G996" s="8" t="s">
        <v>358</v>
      </c>
      <c r="H996" s="83" t="s">
        <v>2692</v>
      </c>
      <c r="I996" s="14">
        <v>3</v>
      </c>
      <c r="J996" s="8" t="s">
        <v>2729</v>
      </c>
      <c r="K996" s="8" t="s">
        <v>2692</v>
      </c>
      <c r="L996" s="8" t="s">
        <v>2708</v>
      </c>
      <c r="M996" s="8">
        <v>0</v>
      </c>
      <c r="N996" s="8" t="s">
        <v>2882</v>
      </c>
      <c r="O996" s="8" t="s">
        <v>2883</v>
      </c>
    </row>
    <row r="997" spans="1:15" ht="13.8" x14ac:dyDescent="0.25">
      <c r="A997" s="5">
        <v>996</v>
      </c>
      <c r="B997" s="10" t="s">
        <v>1598</v>
      </c>
      <c r="C997" s="6" t="s">
        <v>1599</v>
      </c>
      <c r="D997" s="88" t="n">
        <f t="shared" si="45"/>
        <v>1.0</v>
      </c>
      <c r="E997" s="88" t="n">
        <f t="shared" si="46"/>
        <v>1.0</v>
      </c>
      <c r="F997" s="88" t="n">
        <f t="shared" si="47"/>
        <v>0.0</v>
      </c>
      <c r="G997" s="8" t="s">
        <v>358</v>
      </c>
      <c r="H997" s="83" t="s">
        <v>2692</v>
      </c>
      <c r="I997" s="14">
        <v>3</v>
      </c>
      <c r="J997" s="8" t="s">
        <v>2729</v>
      </c>
      <c r="K997" s="8" t="s">
        <v>2692</v>
      </c>
      <c r="L997" s="8" t="s">
        <v>2708</v>
      </c>
      <c r="M997" s="8">
        <v>0</v>
      </c>
      <c r="N997" s="8" t="s">
        <v>2882</v>
      </c>
      <c r="O997" s="8" t="s">
        <v>2883</v>
      </c>
    </row>
    <row r="998" spans="1:15" ht="13.8" x14ac:dyDescent="0.25">
      <c r="A998" s="5">
        <v>997</v>
      </c>
      <c r="B998" s="10" t="s">
        <v>1600</v>
      </c>
      <c r="C998" s="6" t="s">
        <v>1601</v>
      </c>
      <c r="D998" s="88" t="n">
        <f t="shared" si="45"/>
        <v>1.0</v>
      </c>
      <c r="E998" s="88" t="n">
        <f t="shared" si="46"/>
        <v>1.0</v>
      </c>
      <c r="F998" s="88" t="n">
        <f t="shared" si="47"/>
        <v>0.0</v>
      </c>
      <c r="G998" s="8" t="s">
        <v>358</v>
      </c>
      <c r="H998" s="83" t="s">
        <v>2692</v>
      </c>
      <c r="I998" s="14">
        <v>3</v>
      </c>
      <c r="J998" s="8" t="s">
        <v>2729</v>
      </c>
      <c r="K998" s="8" t="s">
        <v>2692</v>
      </c>
      <c r="L998" s="8" t="s">
        <v>2708</v>
      </c>
      <c r="M998" s="8">
        <v>0</v>
      </c>
      <c r="N998" s="8" t="s">
        <v>2882</v>
      </c>
      <c r="O998" s="8" t="s">
        <v>2883</v>
      </c>
    </row>
    <row r="999" spans="1:15" ht="13.8" x14ac:dyDescent="0.25">
      <c r="A999" s="5">
        <v>998</v>
      </c>
      <c r="B999" s="10" t="s">
        <v>1602</v>
      </c>
      <c r="C999" s="6" t="s">
        <v>1603</v>
      </c>
      <c r="D999" s="88" t="n">
        <f t="shared" si="45"/>
        <v>1.0</v>
      </c>
      <c r="E999" s="88" t="n">
        <f t="shared" si="46"/>
        <v>1.0</v>
      </c>
      <c r="F999" s="88" t="n">
        <f t="shared" si="47"/>
        <v>0.0</v>
      </c>
      <c r="G999" s="8" t="s">
        <v>358</v>
      </c>
      <c r="H999" s="83" t="s">
        <v>2692</v>
      </c>
      <c r="I999" s="14">
        <v>3</v>
      </c>
      <c r="J999" s="8" t="s">
        <v>2729</v>
      </c>
      <c r="K999" s="8" t="s">
        <v>2692</v>
      </c>
      <c r="L999" s="8" t="s">
        <v>2708</v>
      </c>
      <c r="M999" s="8">
        <v>0</v>
      </c>
      <c r="N999" s="8" t="s">
        <v>2882</v>
      </c>
      <c r="O999" s="8" t="s">
        <v>2883</v>
      </c>
    </row>
    <row r="1000" spans="1:15" ht="13.8" x14ac:dyDescent="0.25">
      <c r="A1000" s="5">
        <v>999</v>
      </c>
      <c r="B1000" s="10" t="s">
        <v>1604</v>
      </c>
      <c r="C1000" s="6" t="s">
        <v>1605</v>
      </c>
      <c r="D1000" s="88" t="n">
        <f t="shared" si="45"/>
        <v>1.0</v>
      </c>
      <c r="E1000" s="88" t="n">
        <f t="shared" si="46"/>
        <v>1.0</v>
      </c>
      <c r="F1000" s="88" t="n">
        <f t="shared" si="47"/>
        <v>0.0</v>
      </c>
      <c r="G1000" s="8" t="s">
        <v>358</v>
      </c>
      <c r="H1000" s="83" t="s">
        <v>2692</v>
      </c>
      <c r="I1000" s="14">
        <v>5</v>
      </c>
      <c r="J1000" s="8" t="s">
        <v>2729</v>
      </c>
      <c r="K1000" s="8" t="s">
        <v>2692</v>
      </c>
      <c r="L1000" s="8" t="s">
        <v>2708</v>
      </c>
      <c r="M1000" s="8">
        <v>0</v>
      </c>
      <c r="N1000" s="8" t="s">
        <v>2882</v>
      </c>
      <c r="O1000" s="8" t="s">
        <v>2883</v>
      </c>
    </row>
    <row r="1001" spans="1:15" ht="13.8" x14ac:dyDescent="0.25">
      <c r="A1001" s="5">
        <v>1000</v>
      </c>
      <c r="B1001" s="10" t="s">
        <v>1606</v>
      </c>
      <c r="C1001" s="6" t="s">
        <v>1607</v>
      </c>
      <c r="D1001" s="88" t="n">
        <f t="shared" si="45"/>
        <v>1.0</v>
      </c>
      <c r="E1001" s="88" t="n">
        <f t="shared" si="46"/>
        <v>1.0</v>
      </c>
      <c r="F1001" s="88" t="n">
        <f t="shared" si="47"/>
        <v>0.0</v>
      </c>
      <c r="G1001" s="8" t="s">
        <v>358</v>
      </c>
      <c r="H1001" s="83" t="s">
        <v>2692</v>
      </c>
      <c r="I1001" s="14">
        <v>3</v>
      </c>
      <c r="J1001" s="8" t="s">
        <v>2729</v>
      </c>
      <c r="K1001" s="8" t="s">
        <v>2692</v>
      </c>
      <c r="L1001" s="8" t="s">
        <v>2708</v>
      </c>
      <c r="M1001" s="8">
        <v>0</v>
      </c>
      <c r="N1001" s="8" t="s">
        <v>2882</v>
      </c>
      <c r="O1001" s="8" t="s">
        <v>2883</v>
      </c>
    </row>
    <row r="1002" spans="1:15" ht="13.8" x14ac:dyDescent="0.25">
      <c r="A1002" s="5">
        <v>1001</v>
      </c>
      <c r="B1002" s="10" t="s">
        <v>1608</v>
      </c>
      <c r="C1002" s="6" t="s">
        <v>1609</v>
      </c>
      <c r="D1002" s="88" t="n">
        <f t="shared" si="45"/>
        <v>1.0</v>
      </c>
      <c r="E1002" s="88" t="n">
        <f t="shared" si="46"/>
        <v>1.0</v>
      </c>
      <c r="F1002" s="88" t="n">
        <f t="shared" si="47"/>
        <v>0.0</v>
      </c>
      <c r="G1002" s="8" t="s">
        <v>358</v>
      </c>
      <c r="H1002" s="83" t="s">
        <v>2692</v>
      </c>
      <c r="I1002" s="14">
        <v>7</v>
      </c>
      <c r="J1002" s="8" t="s">
        <v>2729</v>
      </c>
      <c r="K1002" s="8" t="s">
        <v>2692</v>
      </c>
      <c r="L1002" s="8" t="s">
        <v>2708</v>
      </c>
      <c r="M1002" s="8">
        <v>0</v>
      </c>
      <c r="N1002" s="8" t="s">
        <v>2882</v>
      </c>
      <c r="O1002" s="8" t="s">
        <v>2883</v>
      </c>
    </row>
    <row r="1003" spans="1:15" ht="13.8" x14ac:dyDescent="0.25">
      <c r="A1003" s="5">
        <v>1002</v>
      </c>
      <c r="B1003" s="10" t="s">
        <v>1610</v>
      </c>
      <c r="C1003" s="6" t="s">
        <v>27</v>
      </c>
      <c r="D1003" s="88" t="n">
        <f t="shared" si="45"/>
        <v>1.0</v>
      </c>
      <c r="E1003" s="88" t="n">
        <f t="shared" si="46"/>
        <v>1.0</v>
      </c>
      <c r="F1003" s="88" t="n">
        <f t="shared" si="47"/>
        <v>0.0</v>
      </c>
      <c r="G1003" s="8" t="s">
        <v>358</v>
      </c>
      <c r="H1003" s="83" t="s">
        <v>2692</v>
      </c>
      <c r="I1003" s="14">
        <v>3</v>
      </c>
      <c r="J1003" s="8" t="s">
        <v>2729</v>
      </c>
      <c r="K1003" s="8" t="s">
        <v>2692</v>
      </c>
      <c r="L1003" s="8" t="s">
        <v>2708</v>
      </c>
      <c r="M1003" s="8">
        <v>0</v>
      </c>
      <c r="N1003" s="8" t="s">
        <v>2882</v>
      </c>
      <c r="O1003" s="8" t="s">
        <v>2883</v>
      </c>
    </row>
    <row r="1004" spans="1:15" ht="13.8" x14ac:dyDescent="0.25">
      <c r="A1004" s="5">
        <v>1003</v>
      </c>
      <c r="B1004" s="10" t="s">
        <v>1611</v>
      </c>
      <c r="C1004" s="6" t="s">
        <v>2645</v>
      </c>
      <c r="D1004" s="88" t="n">
        <f t="shared" si="45"/>
        <v>1.0</v>
      </c>
      <c r="E1004" s="88" t="n">
        <f t="shared" si="46"/>
        <v>1.0</v>
      </c>
      <c r="F1004" s="88" t="n">
        <f t="shared" si="47"/>
        <v>0.0</v>
      </c>
      <c r="G1004" s="8" t="s">
        <v>358</v>
      </c>
      <c r="H1004" s="83" t="s">
        <v>2693</v>
      </c>
      <c r="I1004" s="14">
        <v>2</v>
      </c>
      <c r="J1004" s="8" t="s">
        <v>2732</v>
      </c>
      <c r="K1004" s="8" t="s">
        <v>2693</v>
      </c>
      <c r="L1004" s="8" t="s">
        <v>2708</v>
      </c>
      <c r="M1004" s="8">
        <v>0</v>
      </c>
      <c r="N1004" s="8" t="s">
        <v>2884</v>
      </c>
      <c r="O1004" s="8" t="s">
        <v>2693</v>
      </c>
    </row>
    <row r="1005" spans="1:15" ht="13.8" x14ac:dyDescent="0.25">
      <c r="A1005" s="5">
        <v>1004</v>
      </c>
      <c r="B1005" s="10" t="s">
        <v>1613</v>
      </c>
      <c r="C1005" s="6" t="s">
        <v>2646</v>
      </c>
      <c r="D1005" s="88" t="n">
        <f t="shared" si="45"/>
        <v>1.0</v>
      </c>
      <c r="E1005" s="88" t="n">
        <f t="shared" si="46"/>
        <v>1.0</v>
      </c>
      <c r="F1005" s="88" t="n">
        <f t="shared" si="47"/>
        <v>0.0</v>
      </c>
      <c r="G1005" s="8" t="s">
        <v>358</v>
      </c>
      <c r="H1005" s="83" t="s">
        <v>2693</v>
      </c>
      <c r="I1005" s="14">
        <v>2</v>
      </c>
      <c r="J1005" s="8" t="s">
        <v>2732</v>
      </c>
      <c r="K1005" s="8" t="s">
        <v>2693</v>
      </c>
      <c r="L1005" s="8" t="s">
        <v>2708</v>
      </c>
      <c r="M1005" s="8">
        <v>0</v>
      </c>
      <c r="N1005" s="8" t="s">
        <v>2884</v>
      </c>
      <c r="O1005" s="8" t="s">
        <v>2693</v>
      </c>
    </row>
    <row r="1006" spans="1:15" ht="13.8" x14ac:dyDescent="0.25">
      <c r="A1006" s="5">
        <v>1005</v>
      </c>
      <c r="B1006" s="10" t="s">
        <v>1614</v>
      </c>
      <c r="C1006" s="6" t="s">
        <v>1615</v>
      </c>
      <c r="D1006" s="88" t="n">
        <f t="shared" si="45"/>
        <v>1.0</v>
      </c>
      <c r="E1006" s="88" t="n">
        <f t="shared" si="46"/>
        <v>1.0</v>
      </c>
      <c r="F1006" s="88" t="n">
        <f t="shared" si="47"/>
        <v>0.0</v>
      </c>
      <c r="G1006" s="8" t="s">
        <v>437</v>
      </c>
      <c r="H1006" s="83" t="s">
        <v>2693</v>
      </c>
      <c r="I1006" s="14">
        <v>2</v>
      </c>
      <c r="J1006" s="8" t="s">
        <v>2732</v>
      </c>
      <c r="K1006" s="8" t="s">
        <v>2693</v>
      </c>
      <c r="L1006" s="8" t="s">
        <v>2708</v>
      </c>
      <c r="M1006" s="8">
        <v>0</v>
      </c>
      <c r="N1006" s="8" t="s">
        <v>2884</v>
      </c>
      <c r="O1006" s="8" t="s">
        <v>2693</v>
      </c>
    </row>
    <row r="1007" spans="1:15" ht="13.8" x14ac:dyDescent="0.25">
      <c r="A1007" s="5">
        <v>1006</v>
      </c>
      <c r="B1007" s="10" t="s">
        <v>1616</v>
      </c>
      <c r="C1007" s="6" t="s">
        <v>1617</v>
      </c>
      <c r="D1007" s="88" t="n">
        <f t="shared" si="45"/>
        <v>1.0</v>
      </c>
      <c r="E1007" s="88" t="n">
        <f t="shared" si="46"/>
        <v>1.0</v>
      </c>
      <c r="F1007" s="88" t="n">
        <f t="shared" si="47"/>
        <v>0.0</v>
      </c>
      <c r="G1007" s="8" t="s">
        <v>437</v>
      </c>
      <c r="H1007" s="83" t="s">
        <v>2693</v>
      </c>
      <c r="I1007" s="14">
        <v>2</v>
      </c>
      <c r="J1007" s="8" t="s">
        <v>2732</v>
      </c>
      <c r="K1007" s="8" t="s">
        <v>2693</v>
      </c>
      <c r="L1007" s="8" t="s">
        <v>2708</v>
      </c>
      <c r="M1007" s="8">
        <v>0</v>
      </c>
      <c r="N1007" s="8" t="s">
        <v>2884</v>
      </c>
      <c r="O1007" s="8" t="s">
        <v>2693</v>
      </c>
    </row>
    <row r="1008" spans="1:15" ht="13.8" x14ac:dyDescent="0.25">
      <c r="A1008" s="5">
        <v>1007</v>
      </c>
      <c r="B1008" s="10" t="s">
        <v>1618</v>
      </c>
      <c r="C1008" s="6" t="s">
        <v>1619</v>
      </c>
      <c r="D1008" s="88" t="n">
        <f t="shared" si="45"/>
        <v>1.0</v>
      </c>
      <c r="E1008" s="88" t="n">
        <f t="shared" si="46"/>
        <v>1.0</v>
      </c>
      <c r="F1008" s="88" t="n">
        <f t="shared" si="47"/>
        <v>0.0</v>
      </c>
      <c r="G1008" s="8" t="s">
        <v>437</v>
      </c>
      <c r="H1008" s="83" t="s">
        <v>2693</v>
      </c>
      <c r="I1008" s="14">
        <v>2</v>
      </c>
      <c r="J1008" s="8" t="s">
        <v>2732</v>
      </c>
      <c r="K1008" s="8" t="s">
        <v>2693</v>
      </c>
      <c r="L1008" s="8" t="s">
        <v>2708</v>
      </c>
      <c r="M1008" s="8">
        <v>0</v>
      </c>
      <c r="N1008" s="8" t="s">
        <v>2884</v>
      </c>
      <c r="O1008" s="8" t="s">
        <v>2693</v>
      </c>
    </row>
    <row r="1009" spans="1:15" ht="13.8" x14ac:dyDescent="0.25">
      <c r="A1009" s="5">
        <v>1008</v>
      </c>
      <c r="B1009" s="10" t="s">
        <v>1620</v>
      </c>
      <c r="C1009" s="6" t="s">
        <v>1621</v>
      </c>
      <c r="D1009" s="88" t="n">
        <f t="shared" si="45"/>
        <v>1.0</v>
      </c>
      <c r="E1009" s="88" t="n">
        <f t="shared" si="46"/>
        <v>1.0</v>
      </c>
      <c r="F1009" s="88" t="n">
        <f t="shared" si="47"/>
        <v>0.0</v>
      </c>
      <c r="G1009" s="8" t="s">
        <v>437</v>
      </c>
      <c r="H1009" s="83" t="s">
        <v>2693</v>
      </c>
      <c r="I1009" s="14">
        <v>2</v>
      </c>
      <c r="J1009" s="8" t="s">
        <v>2732</v>
      </c>
      <c r="K1009" s="8" t="s">
        <v>2693</v>
      </c>
      <c r="L1009" s="8" t="s">
        <v>2708</v>
      </c>
      <c r="M1009" s="8">
        <v>0</v>
      </c>
      <c r="N1009" s="8" t="s">
        <v>2884</v>
      </c>
      <c r="O1009" s="8" t="s">
        <v>2693</v>
      </c>
    </row>
    <row r="1010" spans="1:15" ht="13.8" x14ac:dyDescent="0.25">
      <c r="A1010" s="5">
        <v>1009</v>
      </c>
      <c r="B1010" s="10" t="s">
        <v>2291</v>
      </c>
      <c r="C1010" s="6" t="s">
        <v>43</v>
      </c>
      <c r="D1010" s="88" t="n">
        <f t="shared" si="45"/>
        <v>1.0</v>
      </c>
      <c r="E1010" s="88" t="n">
        <f t="shared" si="46"/>
        <v>1.0</v>
      </c>
      <c r="F1010" s="88" t="n">
        <f t="shared" si="47"/>
        <v>0.0</v>
      </c>
      <c r="G1010" s="8" t="s">
        <v>437</v>
      </c>
      <c r="H1010" s="83" t="s">
        <v>2693</v>
      </c>
      <c r="I1010" s="14">
        <v>2</v>
      </c>
      <c r="J1010" s="8" t="s">
        <v>2732</v>
      </c>
      <c r="K1010" s="8" t="s">
        <v>2693</v>
      </c>
      <c r="L1010" s="8" t="s">
        <v>2708</v>
      </c>
      <c r="M1010" s="8">
        <v>0</v>
      </c>
      <c r="N1010" s="8" t="s">
        <v>2884</v>
      </c>
      <c r="O1010" s="8" t="s">
        <v>2693</v>
      </c>
    </row>
    <row r="1011" spans="1:15" ht="13.8" x14ac:dyDescent="0.25">
      <c r="A1011" s="5">
        <v>1010</v>
      </c>
      <c r="B1011" s="10" t="s">
        <v>2292</v>
      </c>
      <c r="C1011" s="6" t="s">
        <v>2647</v>
      </c>
      <c r="D1011" s="88" t="n">
        <f t="shared" si="45"/>
        <v>1.0</v>
      </c>
      <c r="E1011" s="88" t="n">
        <f t="shared" si="46"/>
        <v>1.0</v>
      </c>
      <c r="F1011" s="88" t="n">
        <f t="shared" si="47"/>
        <v>0.0</v>
      </c>
      <c r="G1011" s="8" t="s">
        <v>437</v>
      </c>
      <c r="H1011" s="83" t="s">
        <v>2693</v>
      </c>
      <c r="I1011" s="14">
        <v>2</v>
      </c>
      <c r="J1011" s="8" t="s">
        <v>2732</v>
      </c>
      <c r="K1011" s="8" t="s">
        <v>2693</v>
      </c>
      <c r="L1011" s="8" t="s">
        <v>2708</v>
      </c>
      <c r="M1011" s="8">
        <v>0</v>
      </c>
      <c r="N1011" s="8" t="s">
        <v>2884</v>
      </c>
      <c r="O1011" s="8" t="s">
        <v>2693</v>
      </c>
    </row>
    <row r="1012" spans="1:15" ht="13.8" x14ac:dyDescent="0.25">
      <c r="A1012" s="5">
        <v>1011</v>
      </c>
      <c r="B1012" s="10" t="s">
        <v>1622</v>
      </c>
      <c r="C1012" s="6" t="s">
        <v>2648</v>
      </c>
      <c r="D1012" s="88" t="n">
        <f t="shared" si="45"/>
        <v>1.0</v>
      </c>
      <c r="E1012" s="88" t="n">
        <f t="shared" si="46"/>
        <v>1.0</v>
      </c>
      <c r="F1012" s="88" t="n">
        <f t="shared" si="47"/>
        <v>0.0</v>
      </c>
      <c r="G1012" s="8" t="s">
        <v>437</v>
      </c>
      <c r="H1012" s="83" t="s">
        <v>2693</v>
      </c>
      <c r="I1012" s="14">
        <v>2</v>
      </c>
      <c r="J1012" s="8" t="s">
        <v>2732</v>
      </c>
      <c r="K1012" s="8" t="s">
        <v>2693</v>
      </c>
      <c r="L1012" s="8" t="s">
        <v>2708</v>
      </c>
      <c r="M1012" s="8">
        <v>0</v>
      </c>
      <c r="N1012" s="8" t="s">
        <v>2884</v>
      </c>
      <c r="O1012" s="8" t="s">
        <v>2693</v>
      </c>
    </row>
    <row r="1013" spans="1:15" ht="13.8" x14ac:dyDescent="0.25">
      <c r="A1013" s="5">
        <v>1012</v>
      </c>
      <c r="B1013" s="10" t="s">
        <v>1623</v>
      </c>
      <c r="C1013" s="6" t="s">
        <v>2649</v>
      </c>
      <c r="D1013" s="88" t="n">
        <f t="shared" si="45"/>
        <v>1.0</v>
      </c>
      <c r="E1013" s="88" t="n">
        <f t="shared" si="46"/>
        <v>1.0</v>
      </c>
      <c r="F1013" s="88" t="n">
        <f t="shared" si="47"/>
        <v>0.0</v>
      </c>
      <c r="G1013" s="8" t="s">
        <v>437</v>
      </c>
      <c r="H1013" s="83" t="s">
        <v>2693</v>
      </c>
      <c r="I1013" s="14">
        <v>2</v>
      </c>
      <c r="J1013" s="8" t="s">
        <v>2732</v>
      </c>
      <c r="K1013" s="8" t="s">
        <v>2693</v>
      </c>
      <c r="L1013" s="8" t="s">
        <v>2708</v>
      </c>
      <c r="M1013" s="8">
        <v>0</v>
      </c>
      <c r="N1013" s="8" t="s">
        <v>2884</v>
      </c>
      <c r="O1013" s="8" t="s">
        <v>2693</v>
      </c>
    </row>
    <row r="1014" spans="1:15" ht="13.8" x14ac:dyDescent="0.25">
      <c r="A1014" s="5">
        <v>1013</v>
      </c>
      <c r="B1014" s="10" t="s">
        <v>1624</v>
      </c>
      <c r="C1014" s="6" t="s">
        <v>63</v>
      </c>
      <c r="D1014" s="88" t="n">
        <f t="shared" si="45"/>
        <v>1.0</v>
      </c>
      <c r="E1014" s="88" t="n">
        <f t="shared" si="46"/>
        <v>1.0</v>
      </c>
      <c r="F1014" s="88" t="n">
        <f t="shared" si="47"/>
        <v>0.0</v>
      </c>
      <c r="G1014" s="8" t="s">
        <v>437</v>
      </c>
      <c r="H1014" s="83" t="s">
        <v>2693</v>
      </c>
      <c r="I1014" s="14">
        <v>2</v>
      </c>
      <c r="J1014" s="8" t="s">
        <v>2732</v>
      </c>
      <c r="K1014" s="8" t="s">
        <v>2693</v>
      </c>
      <c r="L1014" s="8" t="s">
        <v>2708</v>
      </c>
      <c r="M1014" s="8">
        <v>0</v>
      </c>
      <c r="N1014" s="8" t="s">
        <v>2884</v>
      </c>
      <c r="O1014" s="8" t="s">
        <v>2693</v>
      </c>
    </row>
    <row r="1015" spans="1:15" ht="13.8" x14ac:dyDescent="0.25">
      <c r="A1015" s="5">
        <v>1014</v>
      </c>
      <c r="B1015" s="10" t="s">
        <v>1625</v>
      </c>
      <c r="C1015" s="6" t="s">
        <v>1626</v>
      </c>
      <c r="D1015" s="88" t="n">
        <f t="shared" si="45"/>
        <v>1.0</v>
      </c>
      <c r="E1015" s="88" t="n">
        <f t="shared" si="46"/>
        <v>1.0</v>
      </c>
      <c r="F1015" s="88" t="n">
        <f t="shared" si="47"/>
        <v>0.0</v>
      </c>
      <c r="G1015" s="8" t="s">
        <v>437</v>
      </c>
      <c r="H1015" s="83" t="s">
        <v>2693</v>
      </c>
      <c r="I1015" s="14">
        <v>2</v>
      </c>
      <c r="J1015" s="8" t="s">
        <v>2732</v>
      </c>
      <c r="K1015" s="8" t="s">
        <v>2693</v>
      </c>
      <c r="L1015" s="8" t="s">
        <v>2708</v>
      </c>
      <c r="M1015" s="8">
        <v>0</v>
      </c>
      <c r="N1015" s="8" t="s">
        <v>2884</v>
      </c>
      <c r="O1015" s="8" t="s">
        <v>2693</v>
      </c>
    </row>
    <row r="1016" spans="1:15" ht="13.8" x14ac:dyDescent="0.25">
      <c r="A1016" s="5">
        <v>1015</v>
      </c>
      <c r="B1016" s="10" t="s">
        <v>2031</v>
      </c>
      <c r="C1016" s="6" t="s">
        <v>2164</v>
      </c>
      <c r="D1016" s="88" t="n">
        <f t="shared" si="45"/>
        <v>1.0</v>
      </c>
      <c r="E1016" s="88" t="n">
        <f t="shared" si="46"/>
        <v>1.0</v>
      </c>
      <c r="F1016" s="88" t="n">
        <f t="shared" si="47"/>
        <v>0.0</v>
      </c>
      <c r="G1016" s="8" t="s">
        <v>437</v>
      </c>
      <c r="H1016" s="83" t="s">
        <v>2693</v>
      </c>
      <c r="I1016" s="14">
        <v>2</v>
      </c>
      <c r="J1016" s="8" t="s">
        <v>2732</v>
      </c>
      <c r="K1016" s="8" t="s">
        <v>2693</v>
      </c>
      <c r="L1016" s="8" t="s">
        <v>2708</v>
      </c>
      <c r="M1016" s="8">
        <v>0</v>
      </c>
      <c r="N1016" s="8" t="s">
        <v>2884</v>
      </c>
      <c r="O1016" s="8" t="s">
        <v>2693</v>
      </c>
    </row>
    <row r="1017" spans="1:15" ht="13.8" x14ac:dyDescent="0.25">
      <c r="A1017" s="5">
        <v>1016</v>
      </c>
      <c r="B1017" s="10" t="s">
        <v>1627</v>
      </c>
      <c r="C1017" s="6" t="s">
        <v>2650</v>
      </c>
      <c r="D1017" s="88" t="n">
        <f t="shared" si="45"/>
        <v>1.0</v>
      </c>
      <c r="E1017" s="88" t="n">
        <f t="shared" si="46"/>
        <v>1.0</v>
      </c>
      <c r="F1017" s="88" t="n">
        <f t="shared" si="47"/>
        <v>0.0</v>
      </c>
      <c r="G1017" s="8" t="s">
        <v>437</v>
      </c>
      <c r="H1017" s="83" t="s">
        <v>2693</v>
      </c>
      <c r="I1017" s="14">
        <v>2</v>
      </c>
      <c r="J1017" s="8" t="s">
        <v>2732</v>
      </c>
      <c r="K1017" s="8" t="s">
        <v>2693</v>
      </c>
      <c r="L1017" s="8" t="s">
        <v>2708</v>
      </c>
      <c r="M1017" s="8">
        <v>0</v>
      </c>
      <c r="N1017" s="8" t="s">
        <v>2884</v>
      </c>
      <c r="O1017" s="8" t="s">
        <v>2693</v>
      </c>
    </row>
    <row r="1018" spans="1:15" ht="13.8" x14ac:dyDescent="0.25">
      <c r="A1018" s="5">
        <v>1017</v>
      </c>
      <c r="B1018" s="10" t="s">
        <v>2032</v>
      </c>
      <c r="C1018" s="6" t="s">
        <v>2651</v>
      </c>
      <c r="D1018" s="88" t="n">
        <f t="shared" si="45"/>
        <v>1.0</v>
      </c>
      <c r="E1018" s="88" t="n">
        <f t="shared" si="46"/>
        <v>1.0</v>
      </c>
      <c r="F1018" s="88" t="n">
        <f t="shared" si="47"/>
        <v>0.0</v>
      </c>
      <c r="G1018" s="8" t="s">
        <v>437</v>
      </c>
      <c r="H1018" s="83" t="s">
        <v>2693</v>
      </c>
      <c r="I1018" s="14">
        <v>2</v>
      </c>
      <c r="J1018" s="8" t="s">
        <v>2732</v>
      </c>
      <c r="K1018" s="8" t="s">
        <v>2693</v>
      </c>
      <c r="L1018" s="8" t="s">
        <v>2708</v>
      </c>
      <c r="M1018" s="8">
        <v>0</v>
      </c>
      <c r="N1018" s="8" t="s">
        <v>2884</v>
      </c>
      <c r="O1018" s="8" t="s">
        <v>2693</v>
      </c>
    </row>
    <row r="1019" spans="1:15" ht="13.8" x14ac:dyDescent="0.25">
      <c r="A1019" s="5">
        <v>1018</v>
      </c>
      <c r="B1019" s="10" t="s">
        <v>2033</v>
      </c>
      <c r="C1019" s="6" t="s">
        <v>2652</v>
      </c>
      <c r="D1019" s="88" t="n">
        <f t="shared" si="45"/>
        <v>1.0</v>
      </c>
      <c r="E1019" s="88" t="n">
        <f t="shared" si="46"/>
        <v>1.0</v>
      </c>
      <c r="F1019" s="88" t="n">
        <f t="shared" si="47"/>
        <v>0.0</v>
      </c>
      <c r="G1019" s="8" t="s">
        <v>437</v>
      </c>
      <c r="H1019" s="83" t="s">
        <v>2693</v>
      </c>
      <c r="I1019" s="14">
        <v>2</v>
      </c>
      <c r="J1019" s="8" t="s">
        <v>2732</v>
      </c>
      <c r="K1019" s="8" t="s">
        <v>2693</v>
      </c>
      <c r="L1019" s="8" t="s">
        <v>2708</v>
      </c>
      <c r="M1019" s="8">
        <v>0</v>
      </c>
      <c r="N1019" s="8" t="s">
        <v>2884</v>
      </c>
      <c r="O1019" s="8" t="s">
        <v>2693</v>
      </c>
    </row>
    <row r="1020" spans="1:15" ht="13.8" x14ac:dyDescent="0.25">
      <c r="A1020" s="5">
        <v>1019</v>
      </c>
      <c r="B1020" s="10" t="s">
        <v>1628</v>
      </c>
      <c r="C1020" s="6" t="s">
        <v>1629</v>
      </c>
      <c r="D1020" s="88" t="n">
        <f t="shared" si="45"/>
        <v>1.0</v>
      </c>
      <c r="E1020" s="88" t="n">
        <f t="shared" si="46"/>
        <v>1.0</v>
      </c>
      <c r="F1020" s="88" t="n">
        <f t="shared" si="47"/>
        <v>0.0</v>
      </c>
      <c r="G1020" s="8" t="s">
        <v>437</v>
      </c>
      <c r="H1020" s="83" t="s">
        <v>2694</v>
      </c>
      <c r="I1020" s="14">
        <v>5</v>
      </c>
      <c r="J1020" s="8" t="s">
        <v>2734</v>
      </c>
      <c r="K1020" s="8" t="s">
        <v>2694</v>
      </c>
      <c r="L1020" s="8" t="s">
        <v>2708</v>
      </c>
      <c r="M1020" s="8">
        <v>0</v>
      </c>
      <c r="N1020" s="8" t="s">
        <v>2885</v>
      </c>
      <c r="O1020" s="8" t="s">
        <v>2886</v>
      </c>
    </row>
    <row r="1021" spans="1:15" ht="13.8" x14ac:dyDescent="0.25">
      <c r="A1021" s="5">
        <v>1020</v>
      </c>
      <c r="B1021" s="10" t="s">
        <v>1631</v>
      </c>
      <c r="C1021" s="6" t="s">
        <v>1632</v>
      </c>
      <c r="D1021" s="88" t="n">
        <f t="shared" si="45"/>
        <v>1.0</v>
      </c>
      <c r="E1021" s="88" t="n">
        <f t="shared" si="46"/>
        <v>1.0</v>
      </c>
      <c r="F1021" s="88" t="n">
        <f t="shared" si="47"/>
        <v>0.0</v>
      </c>
      <c r="G1021" s="8" t="s">
        <v>437</v>
      </c>
      <c r="H1021" s="83" t="s">
        <v>2694</v>
      </c>
      <c r="I1021" s="14">
        <v>3</v>
      </c>
      <c r="J1021" s="8" t="s">
        <v>2734</v>
      </c>
      <c r="K1021" s="8" t="s">
        <v>2694</v>
      </c>
      <c r="L1021" s="8" t="s">
        <v>2708</v>
      </c>
      <c r="M1021" s="8">
        <v>0</v>
      </c>
      <c r="N1021" s="8" t="s">
        <v>2885</v>
      </c>
      <c r="O1021" s="8" t="s">
        <v>2886</v>
      </c>
    </row>
    <row r="1022" spans="1:15" ht="13.8" x14ac:dyDescent="0.25">
      <c r="A1022" s="5">
        <v>1021</v>
      </c>
      <c r="B1022" s="10" t="s">
        <v>1633</v>
      </c>
      <c r="C1022" s="6" t="s">
        <v>2165</v>
      </c>
      <c r="D1022" s="88" t="n">
        <f t="shared" si="45"/>
        <v>1.0</v>
      </c>
      <c r="E1022" s="88" t="n">
        <f t="shared" si="46"/>
        <v>1.0</v>
      </c>
      <c r="F1022" s="88" t="n">
        <f t="shared" si="47"/>
        <v>0.0</v>
      </c>
      <c r="G1022" s="8" t="s">
        <v>437</v>
      </c>
      <c r="H1022" s="83" t="s">
        <v>2694</v>
      </c>
      <c r="I1022" s="14">
        <v>3</v>
      </c>
      <c r="J1022" s="8" t="s">
        <v>2734</v>
      </c>
      <c r="K1022" s="8" t="s">
        <v>2694</v>
      </c>
      <c r="L1022" s="8" t="s">
        <v>2708</v>
      </c>
      <c r="M1022" s="8">
        <v>0</v>
      </c>
      <c r="N1022" s="8" t="s">
        <v>2885</v>
      </c>
      <c r="O1022" s="8" t="s">
        <v>2886</v>
      </c>
    </row>
    <row r="1023" spans="1:15" ht="13.8" x14ac:dyDescent="0.25">
      <c r="A1023" s="5">
        <v>1022</v>
      </c>
      <c r="B1023" s="10" t="s">
        <v>1634</v>
      </c>
      <c r="C1023" s="6" t="s">
        <v>1635</v>
      </c>
      <c r="D1023" s="88" t="n">
        <f t="shared" si="45"/>
        <v>1.0</v>
      </c>
      <c r="E1023" s="88" t="n">
        <f t="shared" si="46"/>
        <v>1.0</v>
      </c>
      <c r="F1023" s="88" t="n">
        <f t="shared" si="47"/>
        <v>0.0</v>
      </c>
      <c r="G1023" s="8" t="s">
        <v>437</v>
      </c>
      <c r="H1023" s="83" t="s">
        <v>2694</v>
      </c>
      <c r="I1023" s="14">
        <v>3</v>
      </c>
      <c r="J1023" s="8" t="s">
        <v>2734</v>
      </c>
      <c r="K1023" s="8" t="s">
        <v>2694</v>
      </c>
      <c r="L1023" s="8" t="s">
        <v>2708</v>
      </c>
      <c r="M1023" s="8">
        <v>0</v>
      </c>
      <c r="N1023" s="8" t="s">
        <v>2885</v>
      </c>
      <c r="O1023" s="8" t="s">
        <v>2886</v>
      </c>
    </row>
    <row r="1024" spans="1:15" ht="13.8" x14ac:dyDescent="0.25">
      <c r="A1024" s="5">
        <v>1023</v>
      </c>
      <c r="B1024" s="10" t="s">
        <v>1636</v>
      </c>
      <c r="C1024" s="6" t="s">
        <v>1637</v>
      </c>
      <c r="D1024" s="88" t="n">
        <f t="shared" si="45"/>
        <v>1.0</v>
      </c>
      <c r="E1024" s="88" t="n">
        <f t="shared" si="46"/>
        <v>1.0</v>
      </c>
      <c r="F1024" s="88" t="n">
        <f t="shared" si="47"/>
        <v>0.0</v>
      </c>
      <c r="G1024" s="8" t="s">
        <v>437</v>
      </c>
      <c r="H1024" s="83" t="s">
        <v>2694</v>
      </c>
      <c r="I1024" s="14">
        <v>3</v>
      </c>
      <c r="J1024" s="8" t="s">
        <v>2734</v>
      </c>
      <c r="K1024" s="8" t="s">
        <v>2694</v>
      </c>
      <c r="L1024" s="8" t="s">
        <v>2708</v>
      </c>
      <c r="M1024" s="8">
        <v>0</v>
      </c>
      <c r="N1024" s="8" t="s">
        <v>2885</v>
      </c>
      <c r="O1024" s="8" t="s">
        <v>2886</v>
      </c>
    </row>
    <row r="1025" spans="1:15" ht="13.8" x14ac:dyDescent="0.25">
      <c r="A1025" s="5">
        <v>1024</v>
      </c>
      <c r="B1025" s="10" t="s">
        <v>1638</v>
      </c>
      <c r="C1025" s="6" t="s">
        <v>1639</v>
      </c>
      <c r="D1025" s="88" t="n">
        <f t="shared" si="45"/>
        <v>1.0</v>
      </c>
      <c r="E1025" s="88" t="n">
        <f t="shared" si="46"/>
        <v>1.0</v>
      </c>
      <c r="F1025" s="88" t="n">
        <f t="shared" si="47"/>
        <v>0.0</v>
      </c>
      <c r="G1025" s="8" t="s">
        <v>437</v>
      </c>
      <c r="H1025" s="83" t="s">
        <v>2694</v>
      </c>
      <c r="I1025" s="14">
        <v>4</v>
      </c>
      <c r="J1025" s="8" t="s">
        <v>2734</v>
      </c>
      <c r="K1025" s="8" t="s">
        <v>2694</v>
      </c>
      <c r="L1025" s="8" t="s">
        <v>2708</v>
      </c>
      <c r="M1025" s="8">
        <v>0</v>
      </c>
      <c r="N1025" s="8" t="s">
        <v>2885</v>
      </c>
      <c r="O1025" s="8" t="s">
        <v>2886</v>
      </c>
    </row>
    <row r="1026" spans="1:15" ht="13.8" x14ac:dyDescent="0.25">
      <c r="A1026" s="5">
        <v>1025</v>
      </c>
      <c r="B1026" s="10" t="s">
        <v>1640</v>
      </c>
      <c r="C1026" s="6" t="s">
        <v>1641</v>
      </c>
      <c r="D1026" s="88" t="n">
        <f t="shared" ref="D1026:D1089" si="48">COUNTIF($C$2:$C$1091,C1026)</f>
        <v>1.0</v>
      </c>
      <c r="E1026" s="88" t="n">
        <f t="shared" ref="E1026:E1091" si="49">COUNTIF($B$2:$B$1091,B1026)</f>
        <v>1.0</v>
      </c>
      <c r="F1026" s="88" t="n">
        <f t="shared" si="47"/>
        <v>0.0</v>
      </c>
      <c r="G1026" s="8" t="s">
        <v>437</v>
      </c>
      <c r="H1026" s="83" t="s">
        <v>2694</v>
      </c>
      <c r="I1026" s="14">
        <v>3</v>
      </c>
      <c r="J1026" s="8" t="s">
        <v>2734</v>
      </c>
      <c r="K1026" s="8" t="s">
        <v>2694</v>
      </c>
      <c r="L1026" s="8" t="s">
        <v>2708</v>
      </c>
      <c r="M1026" s="8">
        <v>0</v>
      </c>
      <c r="N1026" s="8" t="s">
        <v>2885</v>
      </c>
      <c r="O1026" s="8" t="s">
        <v>2886</v>
      </c>
    </row>
    <row r="1027" spans="1:15" ht="13.8" x14ac:dyDescent="0.25">
      <c r="A1027" s="5">
        <v>1026</v>
      </c>
      <c r="B1027" s="10" t="s">
        <v>1642</v>
      </c>
      <c r="C1027" s="6" t="s">
        <v>66</v>
      </c>
      <c r="D1027" s="88" t="n">
        <f t="shared" si="48"/>
        <v>1.0</v>
      </c>
      <c r="E1027" s="88" t="n">
        <f t="shared" si="49"/>
        <v>1.0</v>
      </c>
      <c r="F1027" s="88" t="n">
        <f t="shared" ref="F1027:F1090" si="50">D1027-E1027</f>
        <v>0.0</v>
      </c>
      <c r="G1027" s="8" t="s">
        <v>437</v>
      </c>
      <c r="H1027" s="83" t="s">
        <v>2694</v>
      </c>
      <c r="I1027" s="14">
        <v>3</v>
      </c>
      <c r="J1027" s="8" t="s">
        <v>2734</v>
      </c>
      <c r="K1027" s="8" t="s">
        <v>2694</v>
      </c>
      <c r="L1027" s="8" t="s">
        <v>2708</v>
      </c>
      <c r="M1027" s="8">
        <v>0</v>
      </c>
      <c r="N1027" s="8" t="s">
        <v>2885</v>
      </c>
      <c r="O1027" s="8" t="s">
        <v>2886</v>
      </c>
    </row>
    <row r="1028" spans="1:15" ht="13.8" x14ac:dyDescent="0.25">
      <c r="A1028" s="5">
        <v>1027</v>
      </c>
      <c r="B1028" s="10" t="s">
        <v>1643</v>
      </c>
      <c r="C1028" s="6" t="s">
        <v>2653</v>
      </c>
      <c r="D1028" s="88" t="n">
        <f t="shared" si="48"/>
        <v>1.0</v>
      </c>
      <c r="E1028" s="88" t="n">
        <f t="shared" si="49"/>
        <v>1.0</v>
      </c>
      <c r="F1028" s="88" t="n">
        <f t="shared" si="50"/>
        <v>0.0</v>
      </c>
      <c r="G1028" s="8" t="s">
        <v>437</v>
      </c>
      <c r="H1028" s="83" t="s">
        <v>2694</v>
      </c>
      <c r="I1028" s="14">
        <v>4</v>
      </c>
      <c r="J1028" s="8" t="s">
        <v>2734</v>
      </c>
      <c r="K1028" s="8" t="s">
        <v>2694</v>
      </c>
      <c r="L1028" s="8" t="s">
        <v>2708</v>
      </c>
      <c r="M1028" s="8">
        <v>0</v>
      </c>
      <c r="N1028" s="8" t="s">
        <v>2885</v>
      </c>
      <c r="O1028" s="8" t="s">
        <v>2886</v>
      </c>
    </row>
    <row r="1029" spans="1:15" ht="13.8" x14ac:dyDescent="0.25">
      <c r="A1029" s="5">
        <v>1028</v>
      </c>
      <c r="B1029" s="10" t="s">
        <v>1644</v>
      </c>
      <c r="C1029" s="6" t="s">
        <v>2654</v>
      </c>
      <c r="D1029" s="88" t="n">
        <f t="shared" si="48"/>
        <v>1.0</v>
      </c>
      <c r="E1029" s="88" t="n">
        <f t="shared" si="49"/>
        <v>1.0</v>
      </c>
      <c r="F1029" s="88" t="n">
        <f t="shared" si="50"/>
        <v>0.0</v>
      </c>
      <c r="G1029" s="8" t="s">
        <v>437</v>
      </c>
      <c r="H1029" s="83" t="s">
        <v>2694</v>
      </c>
      <c r="I1029" s="14">
        <v>4</v>
      </c>
      <c r="J1029" s="8" t="s">
        <v>2734</v>
      </c>
      <c r="K1029" s="8" t="s">
        <v>2694</v>
      </c>
      <c r="L1029" s="8" t="s">
        <v>2708</v>
      </c>
      <c r="M1029" s="8">
        <v>0</v>
      </c>
      <c r="N1029" s="8">
        <v>87</v>
      </c>
      <c r="O1029" s="8" t="s">
        <v>2887</v>
      </c>
    </row>
    <row r="1030" spans="1:15" ht="13.8" x14ac:dyDescent="0.25">
      <c r="A1030" s="5">
        <v>1029</v>
      </c>
      <c r="B1030" s="10" t="s">
        <v>1645</v>
      </c>
      <c r="C1030" s="6" t="s">
        <v>2655</v>
      </c>
      <c r="D1030" s="88" t="n">
        <f t="shared" si="48"/>
        <v>1.0</v>
      </c>
      <c r="E1030" s="88" t="n">
        <f t="shared" si="49"/>
        <v>1.0</v>
      </c>
      <c r="F1030" s="88" t="n">
        <f t="shared" si="50"/>
        <v>0.0</v>
      </c>
      <c r="G1030" s="8" t="s">
        <v>437</v>
      </c>
      <c r="H1030" s="83" t="s">
        <v>2694</v>
      </c>
      <c r="I1030" s="14">
        <v>4</v>
      </c>
      <c r="J1030" s="8" t="s">
        <v>2734</v>
      </c>
      <c r="K1030" s="8" t="s">
        <v>2694</v>
      </c>
      <c r="L1030" s="8" t="s">
        <v>2708</v>
      </c>
      <c r="M1030" s="8">
        <v>0</v>
      </c>
      <c r="N1030" s="8">
        <v>87</v>
      </c>
      <c r="O1030" s="8" t="s">
        <v>2887</v>
      </c>
    </row>
    <row r="1031" spans="1:15" ht="13.8" x14ac:dyDescent="0.25">
      <c r="A1031" s="5">
        <v>1030</v>
      </c>
      <c r="B1031" s="10" t="s">
        <v>1646</v>
      </c>
      <c r="C1031" s="6" t="s">
        <v>2656</v>
      </c>
      <c r="D1031" s="88" t="n">
        <f t="shared" si="48"/>
        <v>1.0</v>
      </c>
      <c r="E1031" s="88" t="n">
        <f t="shared" si="49"/>
        <v>1.0</v>
      </c>
      <c r="F1031" s="88" t="n">
        <f t="shared" si="50"/>
        <v>0.0</v>
      </c>
      <c r="G1031" s="8" t="s">
        <v>437</v>
      </c>
      <c r="H1031" s="83" t="s">
        <v>2694</v>
      </c>
      <c r="I1031" s="14">
        <v>4</v>
      </c>
      <c r="J1031" s="8" t="s">
        <v>2734</v>
      </c>
      <c r="K1031" s="8" t="s">
        <v>2694</v>
      </c>
      <c r="L1031" s="8" t="s">
        <v>2708</v>
      </c>
      <c r="M1031" s="8">
        <v>0</v>
      </c>
      <c r="N1031" s="8">
        <v>87</v>
      </c>
      <c r="O1031" s="8" t="s">
        <v>2887</v>
      </c>
    </row>
    <row r="1032" spans="1:15" ht="13.8" x14ac:dyDescent="0.25">
      <c r="A1032" s="5">
        <v>1031</v>
      </c>
      <c r="B1032" s="10" t="s">
        <v>1647</v>
      </c>
      <c r="C1032" s="6" t="s">
        <v>2657</v>
      </c>
      <c r="D1032" s="88" t="n">
        <f t="shared" si="48"/>
        <v>1.0</v>
      </c>
      <c r="E1032" s="88" t="n">
        <f t="shared" si="49"/>
        <v>1.0</v>
      </c>
      <c r="F1032" s="88" t="n">
        <f t="shared" si="50"/>
        <v>0.0</v>
      </c>
      <c r="G1032" s="8" t="s">
        <v>437</v>
      </c>
      <c r="H1032" s="83" t="s">
        <v>2694</v>
      </c>
      <c r="I1032" s="14">
        <v>4</v>
      </c>
      <c r="J1032" s="8" t="s">
        <v>2734</v>
      </c>
      <c r="K1032" s="8" t="s">
        <v>2694</v>
      </c>
      <c r="L1032" s="8" t="s">
        <v>2708</v>
      </c>
      <c r="M1032" s="8">
        <v>0</v>
      </c>
      <c r="N1032" s="8">
        <v>87</v>
      </c>
      <c r="O1032" s="8" t="s">
        <v>2887</v>
      </c>
    </row>
    <row r="1033" spans="1:15" ht="13.8" x14ac:dyDescent="0.25">
      <c r="A1033" s="5">
        <v>1032</v>
      </c>
      <c r="B1033" s="10" t="s">
        <v>1648</v>
      </c>
      <c r="C1033" s="6" t="s">
        <v>2658</v>
      </c>
      <c r="D1033" s="88" t="n">
        <f t="shared" si="48"/>
        <v>1.0</v>
      </c>
      <c r="E1033" s="88" t="n">
        <f t="shared" si="49"/>
        <v>1.0</v>
      </c>
      <c r="F1033" s="88" t="n">
        <f t="shared" si="50"/>
        <v>0.0</v>
      </c>
      <c r="G1033" s="8" t="s">
        <v>437</v>
      </c>
      <c r="H1033" s="83" t="s">
        <v>2694</v>
      </c>
      <c r="I1033" s="14">
        <v>2</v>
      </c>
      <c r="J1033" s="8" t="s">
        <v>2734</v>
      </c>
      <c r="K1033" s="8" t="s">
        <v>2694</v>
      </c>
      <c r="L1033" s="8" t="s">
        <v>2708</v>
      </c>
      <c r="M1033" s="8">
        <v>0</v>
      </c>
      <c r="N1033" s="8">
        <v>87</v>
      </c>
      <c r="O1033" s="8" t="s">
        <v>2887</v>
      </c>
    </row>
    <row r="1034" spans="1:15" ht="13.8" x14ac:dyDescent="0.25">
      <c r="A1034" s="5">
        <v>1033</v>
      </c>
      <c r="B1034" s="10" t="s">
        <v>1649</v>
      </c>
      <c r="C1034" s="6" t="s">
        <v>1650</v>
      </c>
      <c r="D1034" s="88" t="n">
        <f t="shared" si="48"/>
        <v>1.0</v>
      </c>
      <c r="E1034" s="88" t="n">
        <f t="shared" si="49"/>
        <v>1.0</v>
      </c>
      <c r="F1034" s="88" t="n">
        <f t="shared" si="50"/>
        <v>0.0</v>
      </c>
      <c r="G1034" s="8" t="s">
        <v>437</v>
      </c>
      <c r="H1034" s="83" t="s">
        <v>2694</v>
      </c>
      <c r="I1034" s="14">
        <v>2</v>
      </c>
      <c r="J1034" s="8" t="s">
        <v>2734</v>
      </c>
      <c r="K1034" s="8" t="s">
        <v>2694</v>
      </c>
      <c r="L1034" s="8" t="s">
        <v>2708</v>
      </c>
      <c r="M1034" s="8">
        <v>0</v>
      </c>
      <c r="N1034" s="8">
        <v>87</v>
      </c>
      <c r="O1034" s="8" t="s">
        <v>2887</v>
      </c>
    </row>
    <row r="1035" spans="1:15" ht="13.8" x14ac:dyDescent="0.25">
      <c r="A1035" s="5">
        <v>1034</v>
      </c>
      <c r="B1035" s="10" t="s">
        <v>1651</v>
      </c>
      <c r="C1035" s="6" t="s">
        <v>2659</v>
      </c>
      <c r="D1035" s="88" t="n">
        <f t="shared" si="48"/>
        <v>1.0</v>
      </c>
      <c r="E1035" s="88" t="n">
        <f t="shared" si="49"/>
        <v>1.0</v>
      </c>
      <c r="F1035" s="88" t="n">
        <f t="shared" si="50"/>
        <v>0.0</v>
      </c>
      <c r="G1035" s="8" t="s">
        <v>437</v>
      </c>
      <c r="H1035" s="83" t="s">
        <v>2689</v>
      </c>
      <c r="I1035" s="14">
        <v>2</v>
      </c>
      <c r="J1035" s="8" t="s">
        <v>2837</v>
      </c>
      <c r="K1035" s="8" t="s">
        <v>2689</v>
      </c>
      <c r="L1035" s="8" t="s">
        <v>2858</v>
      </c>
      <c r="M1035" s="8" t="s">
        <v>78</v>
      </c>
      <c r="N1035" s="8">
        <v>88</v>
      </c>
      <c r="O1035" s="8" t="s">
        <v>2888</v>
      </c>
    </row>
    <row r="1036" spans="1:15" ht="13.8" x14ac:dyDescent="0.25">
      <c r="A1036" s="5">
        <v>1035</v>
      </c>
      <c r="B1036" s="10" t="s">
        <v>1652</v>
      </c>
      <c r="C1036" s="6" t="s">
        <v>1653</v>
      </c>
      <c r="D1036" s="88" t="n">
        <f t="shared" si="48"/>
        <v>1.0</v>
      </c>
      <c r="E1036" s="88" t="n">
        <f t="shared" si="49"/>
        <v>1.0</v>
      </c>
      <c r="F1036" s="88" t="n">
        <f t="shared" si="50"/>
        <v>0.0</v>
      </c>
      <c r="G1036" s="8" t="s">
        <v>437</v>
      </c>
      <c r="H1036" s="83" t="s">
        <v>2684</v>
      </c>
      <c r="I1036" s="14">
        <v>2</v>
      </c>
      <c r="J1036" s="8" t="s">
        <v>2795</v>
      </c>
      <c r="K1036" s="8" t="s">
        <v>2684</v>
      </c>
      <c r="L1036" s="8" t="s">
        <v>2841</v>
      </c>
      <c r="M1036" s="8" t="s">
        <v>2842</v>
      </c>
      <c r="N1036" s="8">
        <v>93</v>
      </c>
      <c r="O1036" s="8" t="s">
        <v>2846</v>
      </c>
    </row>
    <row r="1037" spans="1:15" ht="13.8" x14ac:dyDescent="0.25">
      <c r="A1037" s="5">
        <v>1036</v>
      </c>
      <c r="B1037" s="10" t="s">
        <v>1655</v>
      </c>
      <c r="C1037" s="6" t="s">
        <v>1656</v>
      </c>
      <c r="D1037" s="88" t="n">
        <f t="shared" si="48"/>
        <v>1.0</v>
      </c>
      <c r="E1037" s="88" t="n">
        <f t="shared" si="49"/>
        <v>1.0</v>
      </c>
      <c r="F1037" s="88" t="n">
        <f t="shared" si="50"/>
        <v>0.0</v>
      </c>
      <c r="G1037" s="8" t="s">
        <v>437</v>
      </c>
      <c r="H1037" s="83" t="s">
        <v>2684</v>
      </c>
      <c r="I1037" s="14">
        <v>2</v>
      </c>
      <c r="J1037" s="8" t="s">
        <v>2795</v>
      </c>
      <c r="K1037" s="8" t="s">
        <v>2684</v>
      </c>
      <c r="L1037" s="8" t="s">
        <v>2841</v>
      </c>
      <c r="M1037" s="8" t="s">
        <v>2842</v>
      </c>
      <c r="N1037" s="8">
        <v>93</v>
      </c>
      <c r="O1037" s="8" t="s">
        <v>2846</v>
      </c>
    </row>
    <row r="1038" spans="1:15" ht="13.8" x14ac:dyDescent="0.25">
      <c r="A1038" s="5">
        <v>1037</v>
      </c>
      <c r="B1038" s="10" t="s">
        <v>1657</v>
      </c>
      <c r="C1038" s="6" t="s">
        <v>1658</v>
      </c>
      <c r="D1038" s="88" t="n">
        <f t="shared" si="48"/>
        <v>1.0</v>
      </c>
      <c r="E1038" s="88" t="n">
        <f t="shared" si="49"/>
        <v>1.0</v>
      </c>
      <c r="F1038" s="88" t="n">
        <f t="shared" si="50"/>
        <v>0.0</v>
      </c>
      <c r="G1038" s="8" t="s">
        <v>437</v>
      </c>
      <c r="H1038" s="83" t="s">
        <v>2684</v>
      </c>
      <c r="I1038" s="14">
        <v>2</v>
      </c>
      <c r="J1038" s="8" t="s">
        <v>2795</v>
      </c>
      <c r="K1038" s="8" t="s">
        <v>2684</v>
      </c>
      <c r="L1038" s="8" t="s">
        <v>2841</v>
      </c>
      <c r="M1038" s="8" t="s">
        <v>2842</v>
      </c>
      <c r="N1038" s="8">
        <v>93</v>
      </c>
      <c r="O1038" s="8" t="s">
        <v>2846</v>
      </c>
    </row>
    <row r="1039" spans="1:15" ht="13.8" x14ac:dyDescent="0.25">
      <c r="A1039" s="5">
        <v>1038</v>
      </c>
      <c r="B1039" s="10" t="s">
        <v>1659</v>
      </c>
      <c r="C1039" s="6" t="s">
        <v>2660</v>
      </c>
      <c r="D1039" s="88" t="n">
        <f t="shared" si="48"/>
        <v>1.0</v>
      </c>
      <c r="E1039" s="88" t="n">
        <f t="shared" si="49"/>
        <v>1.0</v>
      </c>
      <c r="F1039" s="88" t="n">
        <f t="shared" si="50"/>
        <v>0.0</v>
      </c>
      <c r="G1039" s="8" t="s">
        <v>437</v>
      </c>
      <c r="H1039" s="83" t="s">
        <v>2684</v>
      </c>
      <c r="I1039" s="14">
        <v>2</v>
      </c>
      <c r="J1039" s="8" t="s">
        <v>2795</v>
      </c>
      <c r="K1039" s="8" t="s">
        <v>2684</v>
      </c>
      <c r="L1039" s="8" t="s">
        <v>2841</v>
      </c>
      <c r="M1039" s="8" t="s">
        <v>2842</v>
      </c>
      <c r="N1039" s="8">
        <v>79</v>
      </c>
      <c r="O1039" s="8" t="s">
        <v>2874</v>
      </c>
    </row>
    <row r="1040" spans="1:15" ht="13.8" x14ac:dyDescent="0.25">
      <c r="A1040" s="5">
        <v>1039</v>
      </c>
      <c r="B1040" s="10" t="s">
        <v>1660</v>
      </c>
      <c r="C1040" s="6" t="s">
        <v>2661</v>
      </c>
      <c r="D1040" s="88" t="n">
        <f t="shared" si="48"/>
        <v>1.0</v>
      </c>
      <c r="E1040" s="88" t="n">
        <f t="shared" si="49"/>
        <v>1.0</v>
      </c>
      <c r="F1040" s="88" t="n">
        <f t="shared" si="50"/>
        <v>0.0</v>
      </c>
      <c r="G1040" s="8" t="s">
        <v>437</v>
      </c>
      <c r="H1040" s="83" t="s">
        <v>2684</v>
      </c>
      <c r="I1040" s="14">
        <v>2</v>
      </c>
      <c r="J1040" s="8" t="s">
        <v>2795</v>
      </c>
      <c r="K1040" s="8" t="s">
        <v>2684</v>
      </c>
      <c r="L1040" s="8" t="s">
        <v>2841</v>
      </c>
      <c r="M1040" s="8" t="s">
        <v>2842</v>
      </c>
      <c r="N1040" s="8">
        <v>90</v>
      </c>
      <c r="O1040" s="8" t="s">
        <v>2889</v>
      </c>
    </row>
    <row r="1041" spans="1:15" ht="13.8" x14ac:dyDescent="0.25">
      <c r="A1041" s="5">
        <v>1040</v>
      </c>
      <c r="B1041" s="10" t="s">
        <v>1661</v>
      </c>
      <c r="C1041" s="6" t="s">
        <v>30</v>
      </c>
      <c r="D1041" s="88" t="n">
        <f t="shared" si="48"/>
        <v>1.0</v>
      </c>
      <c r="E1041" s="88" t="n">
        <f t="shared" si="49"/>
        <v>1.0</v>
      </c>
      <c r="F1041" s="88" t="n">
        <f t="shared" si="50"/>
        <v>0.0</v>
      </c>
      <c r="G1041" s="8" t="s">
        <v>437</v>
      </c>
      <c r="H1041" s="83" t="s">
        <v>2684</v>
      </c>
      <c r="I1041" s="14">
        <v>2</v>
      </c>
      <c r="J1041" s="8" t="s">
        <v>2795</v>
      </c>
      <c r="K1041" s="8" t="s">
        <v>2684</v>
      </c>
      <c r="L1041" s="8" t="s">
        <v>2841</v>
      </c>
      <c r="M1041" s="8" t="s">
        <v>2842</v>
      </c>
      <c r="N1041" s="8">
        <v>93</v>
      </c>
      <c r="O1041" s="8" t="s">
        <v>2846</v>
      </c>
    </row>
    <row r="1042" spans="1:15" ht="13.8" x14ac:dyDescent="0.25">
      <c r="A1042" s="5">
        <v>1041</v>
      </c>
      <c r="B1042" s="10" t="s">
        <v>1662</v>
      </c>
      <c r="C1042" s="6" t="s">
        <v>2662</v>
      </c>
      <c r="D1042" s="88" t="n">
        <f t="shared" si="48"/>
        <v>1.0</v>
      </c>
      <c r="E1042" s="88" t="n">
        <f t="shared" si="49"/>
        <v>1.0</v>
      </c>
      <c r="F1042" s="88" t="n">
        <f t="shared" si="50"/>
        <v>0.0</v>
      </c>
      <c r="G1042" s="8" t="s">
        <v>437</v>
      </c>
      <c r="H1042" s="83" t="s">
        <v>2684</v>
      </c>
      <c r="I1042" s="14">
        <v>3</v>
      </c>
      <c r="J1042" s="8" t="s">
        <v>2795</v>
      </c>
      <c r="K1042" s="8" t="s">
        <v>2684</v>
      </c>
      <c r="L1042" s="8" t="s">
        <v>2841</v>
      </c>
      <c r="M1042" s="8" t="s">
        <v>2842</v>
      </c>
      <c r="N1042" s="8">
        <v>93</v>
      </c>
      <c r="O1042" s="8" t="s">
        <v>2846</v>
      </c>
    </row>
    <row r="1043" spans="1:15" ht="13.8" x14ac:dyDescent="0.25">
      <c r="A1043" s="5">
        <v>1042</v>
      </c>
      <c r="B1043" s="10" t="s">
        <v>1663</v>
      </c>
      <c r="C1043" s="6" t="s">
        <v>1664</v>
      </c>
      <c r="D1043" s="88" t="n">
        <f t="shared" si="48"/>
        <v>1.0</v>
      </c>
      <c r="E1043" s="88" t="n">
        <f t="shared" si="49"/>
        <v>1.0</v>
      </c>
      <c r="F1043" s="88" t="n">
        <f t="shared" si="50"/>
        <v>0.0</v>
      </c>
      <c r="G1043" s="8" t="s">
        <v>496</v>
      </c>
      <c r="H1043" s="83" t="s">
        <v>2684</v>
      </c>
      <c r="I1043" s="14">
        <v>3</v>
      </c>
      <c r="J1043" s="8" t="s">
        <v>2795</v>
      </c>
      <c r="K1043" s="8" t="s">
        <v>2684</v>
      </c>
      <c r="L1043" s="8" t="s">
        <v>2841</v>
      </c>
      <c r="M1043" s="8" t="s">
        <v>2842</v>
      </c>
      <c r="N1043" s="8">
        <v>91</v>
      </c>
      <c r="O1043" s="8" t="s">
        <v>2890</v>
      </c>
    </row>
    <row r="1044" spans="1:15" ht="13.8" x14ac:dyDescent="0.25">
      <c r="A1044" s="5">
        <v>1043</v>
      </c>
      <c r="B1044" s="10" t="s">
        <v>1665</v>
      </c>
      <c r="C1044" s="6" t="s">
        <v>1666</v>
      </c>
      <c r="D1044" s="88" t="n">
        <f t="shared" si="48"/>
        <v>1.0</v>
      </c>
      <c r="E1044" s="88" t="n">
        <f t="shared" si="49"/>
        <v>1.0</v>
      </c>
      <c r="F1044" s="88" t="n">
        <f t="shared" si="50"/>
        <v>0.0</v>
      </c>
      <c r="G1044" s="8" t="s">
        <v>496</v>
      </c>
      <c r="H1044" s="83" t="s">
        <v>2684</v>
      </c>
      <c r="I1044" s="14">
        <v>3</v>
      </c>
      <c r="J1044" s="8" t="s">
        <v>2795</v>
      </c>
      <c r="K1044" s="8" t="s">
        <v>2684</v>
      </c>
      <c r="L1044" s="8" t="s">
        <v>2841</v>
      </c>
      <c r="M1044" s="8" t="s">
        <v>2842</v>
      </c>
      <c r="N1044" s="8">
        <v>91</v>
      </c>
      <c r="O1044" s="8" t="s">
        <v>2890</v>
      </c>
    </row>
    <row r="1045" spans="1:15" ht="13.8" x14ac:dyDescent="0.25">
      <c r="A1045" s="5">
        <v>1044</v>
      </c>
      <c r="B1045" s="10" t="s">
        <v>1667</v>
      </c>
      <c r="C1045" s="6" t="s">
        <v>1668</v>
      </c>
      <c r="D1045" s="88" t="n">
        <f t="shared" si="48"/>
        <v>1.0</v>
      </c>
      <c r="E1045" s="88" t="n">
        <f t="shared" si="49"/>
        <v>1.0</v>
      </c>
      <c r="F1045" s="88" t="n">
        <f t="shared" si="50"/>
        <v>0.0</v>
      </c>
      <c r="G1045" s="8" t="s">
        <v>496</v>
      </c>
      <c r="H1045" s="83" t="s">
        <v>2684</v>
      </c>
      <c r="I1045" s="14">
        <v>3</v>
      </c>
      <c r="J1045" s="8" t="s">
        <v>2795</v>
      </c>
      <c r="K1045" s="8" t="s">
        <v>2684</v>
      </c>
      <c r="L1045" s="8" t="s">
        <v>2841</v>
      </c>
      <c r="M1045" s="8" t="s">
        <v>2842</v>
      </c>
      <c r="N1045" s="8">
        <v>91</v>
      </c>
      <c r="O1045" s="8" t="s">
        <v>2890</v>
      </c>
    </row>
    <row r="1046" spans="1:15" ht="13.8" x14ac:dyDescent="0.25">
      <c r="A1046" s="5">
        <v>1045</v>
      </c>
      <c r="B1046" s="10" t="s">
        <v>1669</v>
      </c>
      <c r="C1046" s="6" t="s">
        <v>1670</v>
      </c>
      <c r="D1046" s="88" t="n">
        <f t="shared" si="48"/>
        <v>1.0</v>
      </c>
      <c r="E1046" s="88" t="n">
        <f t="shared" si="49"/>
        <v>1.0</v>
      </c>
      <c r="F1046" s="88" t="n">
        <f t="shared" si="50"/>
        <v>0.0</v>
      </c>
      <c r="G1046" s="8" t="s">
        <v>496</v>
      </c>
      <c r="H1046" s="83" t="s">
        <v>2684</v>
      </c>
      <c r="I1046" s="14">
        <v>3</v>
      </c>
      <c r="J1046" s="8" t="s">
        <v>2795</v>
      </c>
      <c r="K1046" s="8" t="s">
        <v>2684</v>
      </c>
      <c r="L1046" s="8" t="s">
        <v>2841</v>
      </c>
      <c r="M1046" s="8" t="s">
        <v>2842</v>
      </c>
      <c r="N1046" s="8">
        <v>93</v>
      </c>
      <c r="O1046" s="8" t="s">
        <v>2846</v>
      </c>
    </row>
    <row r="1047" spans="1:15" ht="13.8" x14ac:dyDescent="0.25">
      <c r="A1047" s="5">
        <v>1046</v>
      </c>
      <c r="B1047" s="10" t="s">
        <v>1671</v>
      </c>
      <c r="C1047" s="6" t="s">
        <v>2663</v>
      </c>
      <c r="D1047" s="88" t="n">
        <f t="shared" si="48"/>
        <v>1.0</v>
      </c>
      <c r="E1047" s="88" t="n">
        <f t="shared" si="49"/>
        <v>1.0</v>
      </c>
      <c r="F1047" s="88" t="n">
        <f t="shared" si="50"/>
        <v>0.0</v>
      </c>
      <c r="G1047" s="8" t="s">
        <v>496</v>
      </c>
      <c r="H1047" s="83" t="s">
        <v>2684</v>
      </c>
      <c r="I1047" s="14">
        <v>3</v>
      </c>
      <c r="J1047" s="8" t="s">
        <v>2795</v>
      </c>
      <c r="K1047" s="8" t="s">
        <v>2684</v>
      </c>
      <c r="L1047" s="8" t="s">
        <v>2841</v>
      </c>
      <c r="M1047" s="8" t="s">
        <v>2842</v>
      </c>
      <c r="N1047" s="8">
        <v>79</v>
      </c>
      <c r="O1047" s="8" t="s">
        <v>2874</v>
      </c>
    </row>
    <row r="1048" spans="1:15" ht="13.8" x14ac:dyDescent="0.25">
      <c r="A1048" s="5">
        <v>1047</v>
      </c>
      <c r="B1048" s="10" t="s">
        <v>1672</v>
      </c>
      <c r="C1048" s="6" t="s">
        <v>1673</v>
      </c>
      <c r="D1048" s="88" t="n">
        <f t="shared" si="48"/>
        <v>1.0</v>
      </c>
      <c r="E1048" s="88" t="n">
        <f t="shared" si="49"/>
        <v>1.0</v>
      </c>
      <c r="F1048" s="88" t="n">
        <f t="shared" si="50"/>
        <v>0.0</v>
      </c>
      <c r="G1048" s="8" t="s">
        <v>496</v>
      </c>
      <c r="H1048" s="83" t="s">
        <v>2684</v>
      </c>
      <c r="I1048" s="14">
        <v>3</v>
      </c>
      <c r="J1048" s="8" t="s">
        <v>2795</v>
      </c>
      <c r="K1048" s="8" t="s">
        <v>2684</v>
      </c>
      <c r="L1048" s="8" t="s">
        <v>2841</v>
      </c>
      <c r="M1048" s="8" t="s">
        <v>2842</v>
      </c>
      <c r="N1048" s="8">
        <v>93</v>
      </c>
      <c r="O1048" s="8" t="s">
        <v>2846</v>
      </c>
    </row>
    <row r="1049" spans="1:15" ht="13.8" x14ac:dyDescent="0.25">
      <c r="A1049" s="5">
        <v>1048</v>
      </c>
      <c r="B1049" s="10" t="s">
        <v>1674</v>
      </c>
      <c r="C1049" s="6" t="s">
        <v>1675</v>
      </c>
      <c r="D1049" s="88" t="n">
        <f t="shared" si="48"/>
        <v>1.0</v>
      </c>
      <c r="E1049" s="88" t="n">
        <f t="shared" si="49"/>
        <v>1.0</v>
      </c>
      <c r="F1049" s="88" t="n">
        <f t="shared" si="50"/>
        <v>0.0</v>
      </c>
      <c r="G1049" s="8" t="s">
        <v>496</v>
      </c>
      <c r="H1049" s="83" t="s">
        <v>2684</v>
      </c>
      <c r="I1049" s="14">
        <v>3</v>
      </c>
      <c r="J1049" s="8" t="s">
        <v>2795</v>
      </c>
      <c r="K1049" s="8" t="s">
        <v>2684</v>
      </c>
      <c r="L1049" s="8" t="s">
        <v>2841</v>
      </c>
      <c r="M1049" s="8" t="s">
        <v>2842</v>
      </c>
      <c r="N1049" s="8">
        <v>93</v>
      </c>
      <c r="O1049" s="8" t="s">
        <v>2846</v>
      </c>
    </row>
    <row r="1050" spans="1:15" ht="13.8" x14ac:dyDescent="0.25">
      <c r="A1050" s="5">
        <v>1049</v>
      </c>
      <c r="B1050" s="10" t="s">
        <v>1676</v>
      </c>
      <c r="C1050" s="6" t="s">
        <v>1677</v>
      </c>
      <c r="D1050" s="88" t="n">
        <f t="shared" si="48"/>
        <v>1.0</v>
      </c>
      <c r="E1050" s="88" t="n">
        <f t="shared" si="49"/>
        <v>1.0</v>
      </c>
      <c r="F1050" s="88" t="n">
        <f t="shared" si="50"/>
        <v>0.0</v>
      </c>
      <c r="G1050" s="8" t="s">
        <v>496</v>
      </c>
      <c r="H1050" s="83" t="s">
        <v>2684</v>
      </c>
      <c r="I1050" s="14">
        <v>2</v>
      </c>
      <c r="J1050" s="8" t="s">
        <v>2795</v>
      </c>
      <c r="K1050" s="8" t="s">
        <v>2684</v>
      </c>
      <c r="L1050" s="8" t="s">
        <v>2841</v>
      </c>
      <c r="M1050" s="8" t="s">
        <v>2842</v>
      </c>
      <c r="N1050" s="8">
        <v>92</v>
      </c>
      <c r="O1050" s="8" t="s">
        <v>2891</v>
      </c>
    </row>
    <row r="1051" spans="1:15" ht="13.8" x14ac:dyDescent="0.25">
      <c r="A1051" s="5">
        <v>1050</v>
      </c>
      <c r="B1051" s="10" t="s">
        <v>1678</v>
      </c>
      <c r="C1051" s="6" t="s">
        <v>2664</v>
      </c>
      <c r="D1051" s="88" t="n">
        <f t="shared" si="48"/>
        <v>1.0</v>
      </c>
      <c r="E1051" s="88" t="n">
        <f t="shared" si="49"/>
        <v>1.0</v>
      </c>
      <c r="F1051" s="88" t="n">
        <f t="shared" si="50"/>
        <v>0.0</v>
      </c>
      <c r="G1051" s="8" t="s">
        <v>496</v>
      </c>
      <c r="H1051" s="83" t="s">
        <v>2684</v>
      </c>
      <c r="I1051" s="14">
        <v>2</v>
      </c>
      <c r="J1051" s="8" t="s">
        <v>2795</v>
      </c>
      <c r="K1051" s="8" t="s">
        <v>2684</v>
      </c>
      <c r="L1051" s="8" t="s">
        <v>2841</v>
      </c>
      <c r="M1051" s="8" t="s">
        <v>2842</v>
      </c>
      <c r="N1051" s="8">
        <v>93</v>
      </c>
      <c r="O1051" s="8" t="s">
        <v>2846</v>
      </c>
    </row>
    <row r="1052" spans="1:15" ht="13.8" x14ac:dyDescent="0.25">
      <c r="A1052" s="5">
        <v>1051</v>
      </c>
      <c r="B1052" s="10" t="s">
        <v>1679</v>
      </c>
      <c r="C1052" s="6" t="s">
        <v>1680</v>
      </c>
      <c r="D1052" s="88" t="n">
        <f t="shared" si="48"/>
        <v>1.0</v>
      </c>
      <c r="E1052" s="88" t="n">
        <f t="shared" si="49"/>
        <v>1.0</v>
      </c>
      <c r="F1052" s="88" t="n">
        <f t="shared" si="50"/>
        <v>0.0</v>
      </c>
      <c r="G1052" s="8" t="s">
        <v>496</v>
      </c>
      <c r="H1052" s="83" t="s">
        <v>2684</v>
      </c>
      <c r="I1052" s="14">
        <v>2</v>
      </c>
      <c r="J1052" s="8" t="s">
        <v>2795</v>
      </c>
      <c r="K1052" s="8" t="s">
        <v>2684</v>
      </c>
      <c r="L1052" s="8" t="s">
        <v>2841</v>
      </c>
      <c r="M1052" s="8" t="s">
        <v>2842</v>
      </c>
      <c r="N1052" s="8">
        <v>93</v>
      </c>
      <c r="O1052" s="8" t="s">
        <v>2846</v>
      </c>
    </row>
    <row r="1053" spans="1:15" ht="13.8" x14ac:dyDescent="0.25">
      <c r="A1053" s="5">
        <v>1052</v>
      </c>
      <c r="B1053" s="10" t="s">
        <v>1681</v>
      </c>
      <c r="C1053" s="6" t="s">
        <v>2665</v>
      </c>
      <c r="D1053" s="88" t="n">
        <f t="shared" si="48"/>
        <v>1.0</v>
      </c>
      <c r="E1053" s="88" t="n">
        <f t="shared" si="49"/>
        <v>1.0</v>
      </c>
      <c r="F1053" s="88" t="n">
        <f t="shared" si="50"/>
        <v>0.0</v>
      </c>
      <c r="G1053" s="8" t="s">
        <v>496</v>
      </c>
      <c r="H1053" s="83" t="s">
        <v>2684</v>
      </c>
      <c r="I1053" s="14">
        <v>2</v>
      </c>
      <c r="J1053" s="8" t="s">
        <v>2795</v>
      </c>
      <c r="K1053" s="8" t="s">
        <v>2684</v>
      </c>
      <c r="L1053" s="8" t="s">
        <v>2841</v>
      </c>
      <c r="M1053" s="8" t="s">
        <v>2842</v>
      </c>
      <c r="N1053" s="8">
        <v>90</v>
      </c>
      <c r="O1053" s="8" t="s">
        <v>2889</v>
      </c>
    </row>
    <row r="1054" spans="1:15" ht="13.8" x14ac:dyDescent="0.25">
      <c r="A1054" s="5">
        <v>1053</v>
      </c>
      <c r="B1054" s="10" t="s">
        <v>1682</v>
      </c>
      <c r="C1054" s="6" t="s">
        <v>33</v>
      </c>
      <c r="D1054" s="88" t="n">
        <f t="shared" si="48"/>
        <v>1.0</v>
      </c>
      <c r="E1054" s="88" t="n">
        <f t="shared" si="49"/>
        <v>1.0</v>
      </c>
      <c r="F1054" s="88" t="n">
        <f t="shared" si="50"/>
        <v>0.0</v>
      </c>
      <c r="G1054" s="8" t="s">
        <v>496</v>
      </c>
      <c r="H1054" s="83" t="s">
        <v>2684</v>
      </c>
      <c r="I1054" s="14">
        <v>2</v>
      </c>
      <c r="J1054" s="8" t="s">
        <v>2795</v>
      </c>
      <c r="K1054" s="8" t="s">
        <v>2684</v>
      </c>
      <c r="L1054" s="8" t="s">
        <v>2841</v>
      </c>
      <c r="M1054" s="8" t="s">
        <v>2842</v>
      </c>
      <c r="N1054" s="8">
        <v>93</v>
      </c>
      <c r="O1054" s="8" t="s">
        <v>2846</v>
      </c>
    </row>
    <row r="1055" spans="1:15" ht="13.8" x14ac:dyDescent="0.25">
      <c r="A1055" s="5">
        <v>1054</v>
      </c>
      <c r="B1055" s="10" t="s">
        <v>1683</v>
      </c>
      <c r="C1055" s="6" t="s">
        <v>2666</v>
      </c>
      <c r="D1055" s="88" t="n">
        <f t="shared" si="48"/>
        <v>1.0</v>
      </c>
      <c r="E1055" s="88" t="n">
        <f t="shared" si="49"/>
        <v>1.0</v>
      </c>
      <c r="F1055" s="88" t="n">
        <f t="shared" si="50"/>
        <v>0.0</v>
      </c>
      <c r="G1055" s="8" t="s">
        <v>496</v>
      </c>
      <c r="H1055" s="83" t="s">
        <v>2684</v>
      </c>
      <c r="I1055" s="14">
        <v>2</v>
      </c>
      <c r="J1055" s="8" t="s">
        <v>2795</v>
      </c>
      <c r="K1055" s="8" t="s">
        <v>2684</v>
      </c>
      <c r="L1055" s="8" t="s">
        <v>2841</v>
      </c>
      <c r="M1055" s="8" t="s">
        <v>2842</v>
      </c>
      <c r="N1055" s="8">
        <v>90</v>
      </c>
      <c r="O1055" s="8" t="s">
        <v>2889</v>
      </c>
    </row>
    <row r="1056" spans="1:15" ht="13.8" x14ac:dyDescent="0.25">
      <c r="A1056" s="5">
        <v>1055</v>
      </c>
      <c r="B1056" s="10" t="s">
        <v>1684</v>
      </c>
      <c r="C1056" s="6" t="s">
        <v>1685</v>
      </c>
      <c r="D1056" s="88" t="n">
        <f t="shared" si="48"/>
        <v>1.0</v>
      </c>
      <c r="E1056" s="88" t="n">
        <f t="shared" si="49"/>
        <v>1.0</v>
      </c>
      <c r="F1056" s="88" t="n">
        <f t="shared" si="50"/>
        <v>0.0</v>
      </c>
      <c r="G1056" s="8" t="s">
        <v>496</v>
      </c>
      <c r="H1056" s="83" t="s">
        <v>2684</v>
      </c>
      <c r="I1056" s="14">
        <v>2</v>
      </c>
      <c r="J1056" s="8" t="s">
        <v>2795</v>
      </c>
      <c r="K1056" s="8" t="s">
        <v>2684</v>
      </c>
      <c r="L1056" s="8" t="s">
        <v>2841</v>
      </c>
      <c r="M1056" s="8" t="s">
        <v>2842</v>
      </c>
      <c r="N1056" s="8">
        <v>90</v>
      </c>
      <c r="O1056" s="8" t="s">
        <v>2889</v>
      </c>
    </row>
    <row r="1057" spans="1:15" ht="13.8" x14ac:dyDescent="0.25">
      <c r="A1057" s="5">
        <v>1056</v>
      </c>
      <c r="B1057" s="10" t="s">
        <v>1686</v>
      </c>
      <c r="C1057" s="6" t="s">
        <v>1687</v>
      </c>
      <c r="D1057" s="88" t="n">
        <f t="shared" si="48"/>
        <v>1.0</v>
      </c>
      <c r="E1057" s="88" t="n">
        <f t="shared" si="49"/>
        <v>1.0</v>
      </c>
      <c r="F1057" s="88" t="n">
        <f t="shared" si="50"/>
        <v>0.0</v>
      </c>
      <c r="G1057" s="8" t="s">
        <v>496</v>
      </c>
      <c r="H1057" s="83" t="s">
        <v>2684</v>
      </c>
      <c r="I1057" s="14">
        <v>2</v>
      </c>
      <c r="J1057" s="8" t="s">
        <v>2795</v>
      </c>
      <c r="K1057" s="8" t="s">
        <v>2684</v>
      </c>
      <c r="L1057" s="8" t="s">
        <v>2841</v>
      </c>
      <c r="M1057" s="8" t="s">
        <v>2842</v>
      </c>
      <c r="N1057" s="8">
        <v>90</v>
      </c>
      <c r="O1057" s="8" t="s">
        <v>2889</v>
      </c>
    </row>
    <row r="1058" spans="1:15" ht="13.8" x14ac:dyDescent="0.25">
      <c r="A1058" s="5">
        <v>1057</v>
      </c>
      <c r="B1058" s="10" t="s">
        <v>1688</v>
      </c>
      <c r="C1058" s="6" t="s">
        <v>1689</v>
      </c>
      <c r="D1058" s="88" t="n">
        <f t="shared" si="48"/>
        <v>1.0</v>
      </c>
      <c r="E1058" s="88" t="n">
        <f t="shared" si="49"/>
        <v>1.0</v>
      </c>
      <c r="F1058" s="88" t="n">
        <f t="shared" si="50"/>
        <v>0.0</v>
      </c>
      <c r="G1058" s="8" t="s">
        <v>496</v>
      </c>
      <c r="H1058" s="83" t="s">
        <v>2684</v>
      </c>
      <c r="I1058" s="14">
        <v>2</v>
      </c>
      <c r="J1058" s="8" t="s">
        <v>2795</v>
      </c>
      <c r="K1058" s="8" t="s">
        <v>2684</v>
      </c>
      <c r="L1058" s="8" t="s">
        <v>2841</v>
      </c>
      <c r="M1058" s="8" t="s">
        <v>2842</v>
      </c>
      <c r="N1058" s="8">
        <v>90</v>
      </c>
      <c r="O1058" s="8" t="s">
        <v>2889</v>
      </c>
    </row>
    <row r="1059" spans="1:15" ht="13.8" x14ac:dyDescent="0.25">
      <c r="A1059" s="5">
        <v>1058</v>
      </c>
      <c r="B1059" s="10" t="s">
        <v>1690</v>
      </c>
      <c r="C1059" s="6" t="s">
        <v>1691</v>
      </c>
      <c r="D1059" s="88" t="n">
        <f t="shared" si="48"/>
        <v>1.0</v>
      </c>
      <c r="E1059" s="88" t="n">
        <f t="shared" si="49"/>
        <v>1.0</v>
      </c>
      <c r="F1059" s="88" t="n">
        <f t="shared" si="50"/>
        <v>0.0</v>
      </c>
      <c r="G1059" s="8" t="s">
        <v>496</v>
      </c>
      <c r="H1059" s="83" t="s">
        <v>2684</v>
      </c>
      <c r="I1059" s="14">
        <v>2</v>
      </c>
      <c r="J1059" s="8" t="s">
        <v>2795</v>
      </c>
      <c r="K1059" s="8" t="s">
        <v>2684</v>
      </c>
      <c r="L1059" s="8" t="s">
        <v>2841</v>
      </c>
      <c r="M1059" s="8" t="s">
        <v>2842</v>
      </c>
      <c r="N1059" s="8">
        <v>93</v>
      </c>
      <c r="O1059" s="8" t="s">
        <v>2846</v>
      </c>
    </row>
    <row r="1060" spans="1:15" ht="13.8" x14ac:dyDescent="0.25">
      <c r="A1060" s="5">
        <v>1059</v>
      </c>
      <c r="B1060" s="10" t="s">
        <v>1692</v>
      </c>
      <c r="C1060" s="6" t="s">
        <v>2667</v>
      </c>
      <c r="D1060" s="88" t="n">
        <f t="shared" si="48"/>
        <v>1.0</v>
      </c>
      <c r="E1060" s="88" t="n">
        <f t="shared" si="49"/>
        <v>1.0</v>
      </c>
      <c r="F1060" s="88" t="n">
        <f t="shared" si="50"/>
        <v>0.0</v>
      </c>
      <c r="G1060" s="8" t="s">
        <v>496</v>
      </c>
      <c r="H1060" s="83" t="s">
        <v>2684</v>
      </c>
      <c r="I1060" s="14">
        <v>2</v>
      </c>
      <c r="J1060" s="8" t="s">
        <v>2795</v>
      </c>
      <c r="K1060" s="8" t="s">
        <v>2684</v>
      </c>
      <c r="L1060" s="8" t="s">
        <v>2892</v>
      </c>
      <c r="M1060" s="8" t="s">
        <v>28</v>
      </c>
      <c r="N1060" s="8" t="s">
        <v>2893</v>
      </c>
      <c r="O1060" s="8" t="s">
        <v>2894</v>
      </c>
    </row>
    <row r="1061" spans="1:15" ht="13.8" x14ac:dyDescent="0.25">
      <c r="A1061" s="5">
        <v>1060</v>
      </c>
      <c r="B1061" s="10" t="s">
        <v>1694</v>
      </c>
      <c r="C1061" s="6" t="s">
        <v>2668</v>
      </c>
      <c r="D1061" s="88" t="n">
        <f t="shared" si="48"/>
        <v>1.0</v>
      </c>
      <c r="E1061" s="88" t="n">
        <f t="shared" si="49"/>
        <v>1.0</v>
      </c>
      <c r="F1061" s="88" t="n">
        <f t="shared" si="50"/>
        <v>0.0</v>
      </c>
      <c r="G1061" s="8" t="s">
        <v>496</v>
      </c>
      <c r="H1061" s="83" t="s">
        <v>2684</v>
      </c>
      <c r="I1061" s="14">
        <v>2</v>
      </c>
      <c r="J1061" s="8" t="s">
        <v>2795</v>
      </c>
      <c r="K1061" s="8" t="s">
        <v>2684</v>
      </c>
      <c r="L1061" s="8" t="s">
        <v>2892</v>
      </c>
      <c r="M1061" s="8" t="s">
        <v>28</v>
      </c>
      <c r="N1061" s="8" t="s">
        <v>2893</v>
      </c>
      <c r="O1061" s="8" t="s">
        <v>2894</v>
      </c>
    </row>
    <row r="1062" spans="1:15" ht="13.8" x14ac:dyDescent="0.25">
      <c r="A1062" s="5">
        <v>1061</v>
      </c>
      <c r="B1062" s="10" t="s">
        <v>1695</v>
      </c>
      <c r="C1062" s="6" t="s">
        <v>2669</v>
      </c>
      <c r="D1062" s="88" t="n">
        <f t="shared" si="48"/>
        <v>1.0</v>
      </c>
      <c r="E1062" s="88" t="n">
        <f t="shared" si="49"/>
        <v>1.0</v>
      </c>
      <c r="F1062" s="88" t="n">
        <f t="shared" si="50"/>
        <v>0.0</v>
      </c>
      <c r="G1062" s="8" t="s">
        <v>496</v>
      </c>
      <c r="H1062" s="83" t="s">
        <v>2684</v>
      </c>
      <c r="I1062" s="14">
        <v>2</v>
      </c>
      <c r="J1062" s="8" t="s">
        <v>2795</v>
      </c>
      <c r="K1062" s="8" t="s">
        <v>2684</v>
      </c>
      <c r="L1062" s="8" t="s">
        <v>2892</v>
      </c>
      <c r="M1062" s="8" t="s">
        <v>28</v>
      </c>
      <c r="N1062" s="8" t="s">
        <v>2893</v>
      </c>
      <c r="O1062" s="8" t="s">
        <v>2894</v>
      </c>
    </row>
    <row r="1063" spans="1:15" ht="13.8" x14ac:dyDescent="0.25">
      <c r="A1063" s="5">
        <v>1062</v>
      </c>
      <c r="B1063" s="10" t="s">
        <v>1696</v>
      </c>
      <c r="C1063" s="6" t="s">
        <v>1697</v>
      </c>
      <c r="D1063" s="88" t="n">
        <f t="shared" si="48"/>
        <v>1.0</v>
      </c>
      <c r="E1063" s="88" t="n">
        <f t="shared" si="49"/>
        <v>1.0</v>
      </c>
      <c r="F1063" s="88" t="n">
        <f t="shared" si="50"/>
        <v>0.0</v>
      </c>
      <c r="G1063" s="8" t="s">
        <v>496</v>
      </c>
      <c r="H1063" s="83" t="s">
        <v>2684</v>
      </c>
      <c r="I1063" s="14">
        <v>2</v>
      </c>
      <c r="J1063" s="8" t="s">
        <v>2795</v>
      </c>
      <c r="K1063" s="8" t="s">
        <v>2684</v>
      </c>
      <c r="L1063" s="8" t="s">
        <v>2892</v>
      </c>
      <c r="M1063" s="8" t="s">
        <v>28</v>
      </c>
      <c r="N1063" s="8" t="s">
        <v>2893</v>
      </c>
      <c r="O1063" s="8" t="s">
        <v>2894</v>
      </c>
    </row>
    <row r="1064" spans="1:15" ht="13.8" x14ac:dyDescent="0.25">
      <c r="A1064" s="5">
        <v>1063</v>
      </c>
      <c r="B1064" s="10" t="s">
        <v>1698</v>
      </c>
      <c r="C1064" s="6" t="s">
        <v>1699</v>
      </c>
      <c r="D1064" s="88" t="n">
        <f t="shared" si="48"/>
        <v>1.0</v>
      </c>
      <c r="E1064" s="88" t="n">
        <f t="shared" si="49"/>
        <v>1.0</v>
      </c>
      <c r="F1064" s="88" t="n">
        <f t="shared" si="50"/>
        <v>0.0</v>
      </c>
      <c r="G1064" s="8" t="s">
        <v>496</v>
      </c>
      <c r="H1064" s="83" t="s">
        <v>2684</v>
      </c>
      <c r="I1064" s="14">
        <v>2</v>
      </c>
      <c r="J1064" s="8" t="s">
        <v>2795</v>
      </c>
      <c r="K1064" s="8" t="s">
        <v>2684</v>
      </c>
      <c r="L1064" s="8" t="s">
        <v>2892</v>
      </c>
      <c r="M1064" s="8" t="s">
        <v>28</v>
      </c>
      <c r="N1064" s="8" t="s">
        <v>2893</v>
      </c>
      <c r="O1064" s="8" t="s">
        <v>2894</v>
      </c>
    </row>
    <row r="1065" spans="1:15" ht="13.8" x14ac:dyDescent="0.25">
      <c r="A1065" s="5">
        <v>1064</v>
      </c>
      <c r="B1065" s="10" t="s">
        <v>1700</v>
      </c>
      <c r="C1065" s="6" t="s">
        <v>1701</v>
      </c>
      <c r="D1065" s="88" t="n">
        <f t="shared" si="48"/>
        <v>1.0</v>
      </c>
      <c r="E1065" s="88" t="n">
        <f t="shared" si="49"/>
        <v>1.0</v>
      </c>
      <c r="F1065" s="88" t="n">
        <f t="shared" si="50"/>
        <v>0.0</v>
      </c>
      <c r="G1065" s="8" t="s">
        <v>496</v>
      </c>
      <c r="H1065" s="83" t="s">
        <v>2684</v>
      </c>
      <c r="I1065" s="14">
        <v>2</v>
      </c>
      <c r="J1065" s="8" t="s">
        <v>2795</v>
      </c>
      <c r="K1065" s="8" t="s">
        <v>2684</v>
      </c>
      <c r="L1065" s="8" t="s">
        <v>2892</v>
      </c>
      <c r="M1065" s="8" t="s">
        <v>28</v>
      </c>
      <c r="N1065" s="8" t="s">
        <v>2893</v>
      </c>
      <c r="O1065" s="8" t="s">
        <v>2894</v>
      </c>
    </row>
    <row r="1066" spans="1:15" ht="13.8" x14ac:dyDescent="0.25">
      <c r="A1066" s="5">
        <v>1065</v>
      </c>
      <c r="B1066" s="10" t="s">
        <v>1702</v>
      </c>
      <c r="C1066" s="6" t="s">
        <v>1703</v>
      </c>
      <c r="D1066" s="88" t="n">
        <f t="shared" si="48"/>
        <v>1.0</v>
      </c>
      <c r="E1066" s="88" t="n">
        <f t="shared" si="49"/>
        <v>1.0</v>
      </c>
      <c r="F1066" s="88" t="n">
        <f t="shared" si="50"/>
        <v>0.0</v>
      </c>
      <c r="G1066" s="8" t="s">
        <v>496</v>
      </c>
      <c r="H1066" s="83" t="s">
        <v>2684</v>
      </c>
      <c r="I1066" s="14">
        <v>2</v>
      </c>
      <c r="J1066" s="8" t="s">
        <v>2795</v>
      </c>
      <c r="K1066" s="8" t="s">
        <v>2684</v>
      </c>
      <c r="L1066" s="8" t="s">
        <v>2875</v>
      </c>
      <c r="M1066" s="8" t="s">
        <v>2876</v>
      </c>
      <c r="N1066" s="8">
        <v>95</v>
      </c>
      <c r="O1066" s="8" t="s">
        <v>2895</v>
      </c>
    </row>
    <row r="1067" spans="1:15" ht="13.8" x14ac:dyDescent="0.25">
      <c r="A1067" s="5">
        <v>1066</v>
      </c>
      <c r="B1067" s="10" t="s">
        <v>1704</v>
      </c>
      <c r="C1067" s="6" t="s">
        <v>1705</v>
      </c>
      <c r="D1067" s="88" t="n">
        <f t="shared" si="48"/>
        <v>1.0</v>
      </c>
      <c r="E1067" s="88" t="n">
        <f t="shared" si="49"/>
        <v>1.0</v>
      </c>
      <c r="F1067" s="88" t="n">
        <f t="shared" si="50"/>
        <v>0.0</v>
      </c>
      <c r="G1067" s="8" t="s">
        <v>496</v>
      </c>
      <c r="H1067" s="83" t="s">
        <v>2684</v>
      </c>
      <c r="I1067" s="14">
        <v>2</v>
      </c>
      <c r="J1067" s="8" t="s">
        <v>2795</v>
      </c>
      <c r="K1067" s="8" t="s">
        <v>2684</v>
      </c>
      <c r="L1067" s="8" t="s">
        <v>2875</v>
      </c>
      <c r="M1067" s="8" t="s">
        <v>2876</v>
      </c>
      <c r="N1067" s="8">
        <v>95</v>
      </c>
      <c r="O1067" s="8" t="s">
        <v>2895</v>
      </c>
    </row>
    <row r="1068" spans="1:15" ht="13.8" x14ac:dyDescent="0.25">
      <c r="A1068" s="5">
        <v>1067</v>
      </c>
      <c r="B1068" s="10" t="s">
        <v>1706</v>
      </c>
      <c r="C1068" s="6" t="s">
        <v>2670</v>
      </c>
      <c r="D1068" s="88" t="n">
        <f t="shared" si="48"/>
        <v>1.0</v>
      </c>
      <c r="E1068" s="88" t="n">
        <f t="shared" si="49"/>
        <v>1.0</v>
      </c>
      <c r="F1068" s="88" t="n">
        <f t="shared" si="50"/>
        <v>0.0</v>
      </c>
      <c r="G1068" s="8" t="s">
        <v>496</v>
      </c>
      <c r="H1068" s="83" t="s">
        <v>2684</v>
      </c>
      <c r="I1068" s="14">
        <v>2</v>
      </c>
      <c r="J1068" s="8" t="s">
        <v>2795</v>
      </c>
      <c r="K1068" s="8" t="s">
        <v>2684</v>
      </c>
      <c r="L1068" s="8" t="s">
        <v>2875</v>
      </c>
      <c r="M1068" s="8" t="s">
        <v>2876</v>
      </c>
      <c r="N1068" s="8">
        <v>95</v>
      </c>
      <c r="O1068" s="8" t="s">
        <v>2895</v>
      </c>
    </row>
    <row r="1069" spans="1:15" ht="13.8" x14ac:dyDescent="0.25">
      <c r="A1069" s="5">
        <v>1068</v>
      </c>
      <c r="B1069" s="10" t="s">
        <v>1707</v>
      </c>
      <c r="C1069" s="6" t="s">
        <v>2671</v>
      </c>
      <c r="D1069" s="88" t="n">
        <f t="shared" si="48"/>
        <v>1.0</v>
      </c>
      <c r="E1069" s="88" t="n">
        <f t="shared" si="49"/>
        <v>1.0</v>
      </c>
      <c r="F1069" s="88" t="n">
        <f t="shared" si="50"/>
        <v>0.0</v>
      </c>
      <c r="G1069" s="8" t="s">
        <v>496</v>
      </c>
      <c r="H1069" s="83" t="s">
        <v>2684</v>
      </c>
      <c r="I1069" s="14">
        <v>2</v>
      </c>
      <c r="J1069" s="8" t="s">
        <v>2795</v>
      </c>
      <c r="K1069" s="8" t="s">
        <v>2684</v>
      </c>
      <c r="L1069" s="8" t="s">
        <v>2875</v>
      </c>
      <c r="M1069" s="8" t="s">
        <v>2876</v>
      </c>
      <c r="N1069" s="8">
        <v>95</v>
      </c>
      <c r="O1069" s="8" t="s">
        <v>2895</v>
      </c>
    </row>
    <row r="1070" spans="1:15" ht="13.8" x14ac:dyDescent="0.25">
      <c r="A1070" s="5">
        <v>1069</v>
      </c>
      <c r="B1070" s="10" t="s">
        <v>1708</v>
      </c>
      <c r="C1070" s="6" t="s">
        <v>1709</v>
      </c>
      <c r="D1070" s="88" t="n">
        <f t="shared" si="48"/>
        <v>1.0</v>
      </c>
      <c r="E1070" s="88" t="n">
        <f t="shared" si="49"/>
        <v>1.0</v>
      </c>
      <c r="F1070" s="88" t="n">
        <f t="shared" si="50"/>
        <v>0.0</v>
      </c>
      <c r="G1070" s="8" t="s">
        <v>496</v>
      </c>
      <c r="H1070" s="83" t="s">
        <v>2684</v>
      </c>
      <c r="I1070" s="14">
        <v>2</v>
      </c>
      <c r="J1070" s="8" t="s">
        <v>2795</v>
      </c>
      <c r="K1070" s="8" t="s">
        <v>2684</v>
      </c>
      <c r="L1070" s="8" t="s">
        <v>2875</v>
      </c>
      <c r="M1070" s="8" t="s">
        <v>2876</v>
      </c>
      <c r="N1070" s="8">
        <v>95</v>
      </c>
      <c r="O1070" s="8" t="s">
        <v>2895</v>
      </c>
    </row>
    <row r="1071" spans="1:15" ht="13.8" x14ac:dyDescent="0.25">
      <c r="A1071" s="5">
        <v>1070</v>
      </c>
      <c r="B1071" s="10" t="s">
        <v>1710</v>
      </c>
      <c r="C1071" s="6" t="s">
        <v>1711</v>
      </c>
      <c r="D1071" s="88" t="n">
        <f t="shared" si="48"/>
        <v>1.0</v>
      </c>
      <c r="E1071" s="88" t="n">
        <f t="shared" si="49"/>
        <v>1.0</v>
      </c>
      <c r="F1071" s="88" t="n">
        <f t="shared" si="50"/>
        <v>0.0</v>
      </c>
      <c r="G1071" s="8" t="s">
        <v>496</v>
      </c>
      <c r="H1071" s="83" t="s">
        <v>2684</v>
      </c>
      <c r="I1071" s="14">
        <v>2</v>
      </c>
      <c r="J1071" s="8" t="s">
        <v>2795</v>
      </c>
      <c r="K1071" s="8" t="s">
        <v>2684</v>
      </c>
      <c r="L1071" s="8" t="s">
        <v>2875</v>
      </c>
      <c r="M1071" s="8" t="s">
        <v>2876</v>
      </c>
      <c r="N1071" s="8">
        <v>95</v>
      </c>
      <c r="O1071" s="8" t="s">
        <v>2895</v>
      </c>
    </row>
    <row r="1072" spans="1:15" ht="13.8" x14ac:dyDescent="0.25">
      <c r="A1072" s="5">
        <v>1071</v>
      </c>
      <c r="B1072" s="10" t="s">
        <v>1712</v>
      </c>
      <c r="C1072" s="6" t="s">
        <v>2672</v>
      </c>
      <c r="D1072" s="88" t="n">
        <f t="shared" si="48"/>
        <v>1.0</v>
      </c>
      <c r="E1072" s="88" t="n">
        <f t="shared" si="49"/>
        <v>1.0</v>
      </c>
      <c r="F1072" s="88" t="n">
        <f t="shared" si="50"/>
        <v>0.0</v>
      </c>
      <c r="G1072" s="8" t="s">
        <v>496</v>
      </c>
      <c r="H1072" s="83" t="s">
        <v>2684</v>
      </c>
      <c r="I1072" s="14">
        <v>2</v>
      </c>
      <c r="J1072" s="8" t="s">
        <v>2795</v>
      </c>
      <c r="K1072" s="8" t="s">
        <v>2684</v>
      </c>
      <c r="L1072" s="8" t="s">
        <v>2875</v>
      </c>
      <c r="M1072" s="8" t="s">
        <v>2876</v>
      </c>
      <c r="N1072" s="8">
        <v>95</v>
      </c>
      <c r="O1072" s="8" t="s">
        <v>2895</v>
      </c>
    </row>
    <row r="1073" spans="1:15" ht="13.8" x14ac:dyDescent="0.25">
      <c r="A1073" s="5">
        <v>1072</v>
      </c>
      <c r="B1073" s="10" t="s">
        <v>1713</v>
      </c>
      <c r="C1073" s="6" t="s">
        <v>1714</v>
      </c>
      <c r="D1073" s="88" t="n">
        <f t="shared" si="48"/>
        <v>1.0</v>
      </c>
      <c r="E1073" s="88" t="n">
        <f t="shared" si="49"/>
        <v>1.0</v>
      </c>
      <c r="F1073" s="88" t="n">
        <f t="shared" si="50"/>
        <v>0.0</v>
      </c>
      <c r="G1073" s="8" t="s">
        <v>496</v>
      </c>
      <c r="H1073" s="83" t="s">
        <v>2684</v>
      </c>
      <c r="I1073" s="14">
        <v>2</v>
      </c>
      <c r="J1073" s="8" t="s">
        <v>2795</v>
      </c>
      <c r="K1073" s="8" t="s">
        <v>2684</v>
      </c>
      <c r="L1073" s="8" t="s">
        <v>2875</v>
      </c>
      <c r="M1073" s="8" t="s">
        <v>2876</v>
      </c>
      <c r="N1073" s="8">
        <v>96</v>
      </c>
      <c r="O1073" s="8" t="s">
        <v>37</v>
      </c>
    </row>
    <row r="1074" spans="1:15" ht="13.8" x14ac:dyDescent="0.25">
      <c r="A1074" s="5">
        <v>1073</v>
      </c>
      <c r="B1074" s="10" t="s">
        <v>1715</v>
      </c>
      <c r="C1074" s="6" t="s">
        <v>1716</v>
      </c>
      <c r="D1074" s="88" t="n">
        <f t="shared" si="48"/>
        <v>1.0</v>
      </c>
      <c r="E1074" s="88" t="n">
        <f t="shared" si="49"/>
        <v>1.0</v>
      </c>
      <c r="F1074" s="88" t="n">
        <f t="shared" si="50"/>
        <v>0.0</v>
      </c>
      <c r="G1074" s="8" t="s">
        <v>496</v>
      </c>
      <c r="H1074" s="83" t="s">
        <v>2684</v>
      </c>
      <c r="I1074" s="14">
        <v>2</v>
      </c>
      <c r="J1074" s="8" t="s">
        <v>2795</v>
      </c>
      <c r="K1074" s="8" t="s">
        <v>2684</v>
      </c>
      <c r="L1074" s="8" t="s">
        <v>2875</v>
      </c>
      <c r="M1074" s="8" t="s">
        <v>2876</v>
      </c>
      <c r="N1074" s="8">
        <v>95</v>
      </c>
      <c r="O1074" s="8" t="s">
        <v>2895</v>
      </c>
    </row>
    <row r="1075" spans="1:15" ht="13.8" x14ac:dyDescent="0.25">
      <c r="A1075" s="5">
        <v>1074</v>
      </c>
      <c r="B1075" s="10" t="s">
        <v>1717</v>
      </c>
      <c r="C1075" s="6" t="s">
        <v>1718</v>
      </c>
      <c r="D1075" s="88" t="n">
        <f t="shared" si="48"/>
        <v>1.0</v>
      </c>
      <c r="E1075" s="88" t="n">
        <f t="shared" si="49"/>
        <v>1.0</v>
      </c>
      <c r="F1075" s="88" t="n">
        <f t="shared" si="50"/>
        <v>0.0</v>
      </c>
      <c r="G1075" s="8" t="s">
        <v>496</v>
      </c>
      <c r="H1075" s="83" t="s">
        <v>2684</v>
      </c>
      <c r="I1075" s="14">
        <v>2</v>
      </c>
      <c r="J1075" s="8" t="s">
        <v>2795</v>
      </c>
      <c r="K1075" s="8" t="s">
        <v>2684</v>
      </c>
      <c r="L1075" s="8" t="s">
        <v>2875</v>
      </c>
      <c r="M1075" s="8" t="s">
        <v>2876</v>
      </c>
      <c r="N1075" s="8">
        <v>95</v>
      </c>
      <c r="O1075" s="8" t="s">
        <v>2895</v>
      </c>
    </row>
    <row r="1076" spans="1:15" ht="13.8" x14ac:dyDescent="0.25">
      <c r="A1076" s="5">
        <v>1075</v>
      </c>
      <c r="B1076" s="10" t="s">
        <v>1719</v>
      </c>
      <c r="C1076" s="6" t="s">
        <v>1720</v>
      </c>
      <c r="D1076" s="88" t="n">
        <f t="shared" si="48"/>
        <v>1.0</v>
      </c>
      <c r="E1076" s="88" t="n">
        <f t="shared" si="49"/>
        <v>1.0</v>
      </c>
      <c r="F1076" s="88" t="n">
        <f t="shared" si="50"/>
        <v>0.0</v>
      </c>
      <c r="G1076" s="8" t="s">
        <v>496</v>
      </c>
      <c r="H1076" s="83" t="s">
        <v>2684</v>
      </c>
      <c r="I1076" s="14">
        <v>2</v>
      </c>
      <c r="J1076" s="8" t="s">
        <v>2795</v>
      </c>
      <c r="K1076" s="8" t="s">
        <v>2684</v>
      </c>
      <c r="L1076" s="8" t="s">
        <v>2875</v>
      </c>
      <c r="M1076" s="8" t="s">
        <v>2876</v>
      </c>
      <c r="N1076" s="8">
        <v>95</v>
      </c>
      <c r="O1076" s="8" t="s">
        <v>2895</v>
      </c>
    </row>
    <row r="1077" spans="1:15" ht="13.8" x14ac:dyDescent="0.25">
      <c r="A1077" s="5">
        <v>1076</v>
      </c>
      <c r="B1077" s="10" t="s">
        <v>1721</v>
      </c>
      <c r="C1077" s="6" t="s">
        <v>1722</v>
      </c>
      <c r="D1077" s="88" t="n">
        <f t="shared" si="48"/>
        <v>1.0</v>
      </c>
      <c r="E1077" s="88" t="n">
        <f t="shared" si="49"/>
        <v>1.0</v>
      </c>
      <c r="F1077" s="88" t="n">
        <f t="shared" si="50"/>
        <v>0.0</v>
      </c>
      <c r="G1077" s="8" t="s">
        <v>496</v>
      </c>
      <c r="H1077" s="83" t="s">
        <v>2684</v>
      </c>
      <c r="I1077" s="14">
        <v>2</v>
      </c>
      <c r="J1077" s="8" t="s">
        <v>2795</v>
      </c>
      <c r="K1077" s="8" t="s">
        <v>2684</v>
      </c>
      <c r="L1077" s="8" t="s">
        <v>2875</v>
      </c>
      <c r="M1077" s="8" t="s">
        <v>2876</v>
      </c>
      <c r="N1077" s="8">
        <v>95</v>
      </c>
      <c r="O1077" s="8" t="s">
        <v>2895</v>
      </c>
    </row>
    <row r="1078" spans="1:15" ht="13.8" x14ac:dyDescent="0.25">
      <c r="A1078" s="5">
        <v>1077</v>
      </c>
      <c r="B1078" s="10" t="s">
        <v>1723</v>
      </c>
      <c r="C1078" s="6" t="s">
        <v>1724</v>
      </c>
      <c r="D1078" s="88" t="n">
        <f t="shared" si="48"/>
        <v>1.0</v>
      </c>
      <c r="E1078" s="88" t="n">
        <f t="shared" si="49"/>
        <v>1.0</v>
      </c>
      <c r="F1078" s="88" t="n">
        <f t="shared" si="50"/>
        <v>0.0</v>
      </c>
      <c r="G1078" s="8" t="s">
        <v>496</v>
      </c>
      <c r="H1078" s="83" t="s">
        <v>2684</v>
      </c>
      <c r="I1078" s="14">
        <v>2</v>
      </c>
      <c r="J1078" s="8" t="s">
        <v>2795</v>
      </c>
      <c r="K1078" s="8" t="s">
        <v>2684</v>
      </c>
      <c r="L1078" s="8" t="s">
        <v>2875</v>
      </c>
      <c r="M1078" s="8" t="s">
        <v>2876</v>
      </c>
      <c r="N1078" s="8">
        <v>95</v>
      </c>
      <c r="O1078" s="8" t="s">
        <v>2895</v>
      </c>
    </row>
    <row r="1079" spans="1:15" ht="13.8" x14ac:dyDescent="0.25">
      <c r="A1079" s="5">
        <v>1078</v>
      </c>
      <c r="B1079" s="10" t="s">
        <v>1725</v>
      </c>
      <c r="C1079" s="6" t="s">
        <v>1726</v>
      </c>
      <c r="D1079" s="88" t="n">
        <f t="shared" si="48"/>
        <v>1.0</v>
      </c>
      <c r="E1079" s="88" t="n">
        <f t="shared" si="49"/>
        <v>1.0</v>
      </c>
      <c r="F1079" s="88" t="n">
        <f t="shared" si="50"/>
        <v>0.0</v>
      </c>
      <c r="G1079" s="8" t="s">
        <v>496</v>
      </c>
      <c r="H1079" s="83" t="s">
        <v>2684</v>
      </c>
      <c r="I1079" s="14">
        <v>2</v>
      </c>
      <c r="J1079" s="8" t="s">
        <v>2795</v>
      </c>
      <c r="K1079" s="8" t="s">
        <v>2684</v>
      </c>
      <c r="L1079" s="8" t="s">
        <v>2875</v>
      </c>
      <c r="M1079" s="8" t="s">
        <v>2876</v>
      </c>
      <c r="N1079" s="8">
        <v>95</v>
      </c>
      <c r="O1079" s="8" t="s">
        <v>2895</v>
      </c>
    </row>
    <row r="1080" spans="1:15" ht="13.8" x14ac:dyDescent="0.25">
      <c r="A1080" s="5">
        <v>1079</v>
      </c>
      <c r="B1080" s="10" t="s">
        <v>1727</v>
      </c>
      <c r="C1080" s="6" t="s">
        <v>1728</v>
      </c>
      <c r="D1080" s="88" t="n">
        <f t="shared" si="48"/>
        <v>1.0</v>
      </c>
      <c r="E1080" s="88" t="n">
        <f t="shared" si="49"/>
        <v>1.0</v>
      </c>
      <c r="F1080" s="88" t="n">
        <f t="shared" si="50"/>
        <v>0.0</v>
      </c>
      <c r="G1080" s="8" t="s">
        <v>496</v>
      </c>
      <c r="H1080" s="83" t="s">
        <v>2684</v>
      </c>
      <c r="I1080" s="14">
        <v>2</v>
      </c>
      <c r="J1080" s="8" t="s">
        <v>2795</v>
      </c>
      <c r="K1080" s="8" t="s">
        <v>2684</v>
      </c>
      <c r="L1080" s="8" t="s">
        <v>2875</v>
      </c>
      <c r="M1080" s="8" t="s">
        <v>2876</v>
      </c>
      <c r="N1080" s="8">
        <v>95</v>
      </c>
      <c r="O1080" s="8" t="s">
        <v>2895</v>
      </c>
    </row>
    <row r="1081" spans="1:15" ht="13.8" x14ac:dyDescent="0.25">
      <c r="A1081" s="5">
        <v>1080</v>
      </c>
      <c r="B1081" s="10" t="s">
        <v>1729</v>
      </c>
      <c r="C1081" s="6" t="s">
        <v>2673</v>
      </c>
      <c r="D1081" s="88" t="n">
        <f t="shared" si="48"/>
        <v>1.0</v>
      </c>
      <c r="E1081" s="88" t="n">
        <f t="shared" si="49"/>
        <v>1.0</v>
      </c>
      <c r="F1081" s="88" t="n">
        <f t="shared" si="50"/>
        <v>0.0</v>
      </c>
      <c r="G1081" s="8" t="s">
        <v>496</v>
      </c>
      <c r="H1081" s="83" t="s">
        <v>2684</v>
      </c>
      <c r="I1081" s="14">
        <v>2</v>
      </c>
      <c r="J1081" s="8" t="s">
        <v>2795</v>
      </c>
      <c r="K1081" s="8" t="s">
        <v>2684</v>
      </c>
      <c r="L1081" s="8" t="s">
        <v>2875</v>
      </c>
      <c r="M1081" s="8" t="s">
        <v>2876</v>
      </c>
      <c r="N1081" s="8">
        <v>96</v>
      </c>
      <c r="O1081" s="8" t="s">
        <v>37</v>
      </c>
    </row>
    <row r="1082" spans="1:15" ht="13.8" x14ac:dyDescent="0.25">
      <c r="A1082" s="5">
        <v>1081</v>
      </c>
      <c r="B1082" s="10" t="s">
        <v>1730</v>
      </c>
      <c r="C1082" s="6" t="s">
        <v>1731</v>
      </c>
      <c r="D1082" s="88" t="n">
        <f t="shared" si="48"/>
        <v>1.0</v>
      </c>
      <c r="E1082" s="88" t="n">
        <f t="shared" si="49"/>
        <v>1.0</v>
      </c>
      <c r="F1082" s="88" t="n">
        <f t="shared" si="50"/>
        <v>0.0</v>
      </c>
      <c r="G1082" s="8" t="s">
        <v>496</v>
      </c>
      <c r="H1082" s="83" t="s">
        <v>2684</v>
      </c>
      <c r="I1082" s="14">
        <v>3</v>
      </c>
      <c r="J1082" s="8" t="s">
        <v>2795</v>
      </c>
      <c r="K1082" s="8" t="s">
        <v>2684</v>
      </c>
      <c r="L1082" s="8" t="s">
        <v>2875</v>
      </c>
      <c r="M1082" s="8" t="s">
        <v>2876</v>
      </c>
      <c r="N1082" s="8" t="s">
        <v>2877</v>
      </c>
      <c r="O1082" s="8" t="s">
        <v>2878</v>
      </c>
    </row>
    <row r="1083" spans="1:15" ht="13.8" x14ac:dyDescent="0.25">
      <c r="A1083" s="5">
        <v>1082</v>
      </c>
      <c r="B1083" s="10" t="s">
        <v>1732</v>
      </c>
      <c r="C1083" s="6" t="s">
        <v>2674</v>
      </c>
      <c r="D1083" s="88" t="n">
        <f t="shared" si="48"/>
        <v>1.0</v>
      </c>
      <c r="E1083" s="88" t="n">
        <f t="shared" si="49"/>
        <v>1.0</v>
      </c>
      <c r="F1083" s="88" t="n">
        <f t="shared" si="50"/>
        <v>0.0</v>
      </c>
      <c r="G1083" s="8" t="s">
        <v>496</v>
      </c>
      <c r="H1083" s="83" t="s">
        <v>2684</v>
      </c>
      <c r="I1083" s="14">
        <v>3</v>
      </c>
      <c r="J1083" s="8" t="s">
        <v>2795</v>
      </c>
      <c r="K1083" s="8" t="s">
        <v>2684</v>
      </c>
      <c r="L1083" s="8" t="s">
        <v>2875</v>
      </c>
      <c r="M1083" s="8" t="s">
        <v>2876</v>
      </c>
      <c r="N1083" s="8" t="s">
        <v>2877</v>
      </c>
      <c r="O1083" s="8" t="s">
        <v>2878</v>
      </c>
    </row>
    <row r="1084" spans="1:15" ht="13.8" x14ac:dyDescent="0.25">
      <c r="A1084" s="5">
        <v>1083</v>
      </c>
      <c r="B1084" s="10" t="s">
        <v>1733</v>
      </c>
      <c r="C1084" s="6" t="s">
        <v>81</v>
      </c>
      <c r="D1084" s="88" t="n">
        <f t="shared" si="48"/>
        <v>1.0</v>
      </c>
      <c r="E1084" s="88" t="n">
        <f t="shared" si="49"/>
        <v>1.0</v>
      </c>
      <c r="F1084" s="88" t="n">
        <f t="shared" si="50"/>
        <v>0.0</v>
      </c>
      <c r="G1084" s="8" t="s">
        <v>496</v>
      </c>
      <c r="H1084" s="83" t="s">
        <v>2684</v>
      </c>
      <c r="I1084" s="14">
        <v>3</v>
      </c>
      <c r="J1084" s="8" t="s">
        <v>2795</v>
      </c>
      <c r="K1084" s="8" t="s">
        <v>2684</v>
      </c>
      <c r="L1084" s="8" t="s">
        <v>2875</v>
      </c>
      <c r="M1084" s="8" t="s">
        <v>2876</v>
      </c>
      <c r="N1084" s="8" t="s">
        <v>2877</v>
      </c>
      <c r="O1084" s="8" t="s">
        <v>2878</v>
      </c>
    </row>
    <row r="1085" spans="1:15" ht="13.8" x14ac:dyDescent="0.25">
      <c r="A1085" s="5">
        <v>1084</v>
      </c>
      <c r="B1085" s="10" t="s">
        <v>1734</v>
      </c>
      <c r="C1085" s="6" t="s">
        <v>2675</v>
      </c>
      <c r="D1085" s="88" t="n">
        <f t="shared" si="48"/>
        <v>1.0</v>
      </c>
      <c r="E1085" s="88" t="n">
        <f t="shared" si="49"/>
        <v>1.0</v>
      </c>
      <c r="F1085" s="88" t="n">
        <f t="shared" si="50"/>
        <v>0.0</v>
      </c>
      <c r="G1085" s="8" t="s">
        <v>496</v>
      </c>
      <c r="H1085" s="83" t="s">
        <v>2684</v>
      </c>
      <c r="I1085" s="14">
        <v>3</v>
      </c>
      <c r="J1085" s="8" t="s">
        <v>2795</v>
      </c>
      <c r="K1085" s="8" t="s">
        <v>2684</v>
      </c>
      <c r="L1085" s="8" t="s">
        <v>2875</v>
      </c>
      <c r="M1085" s="8" t="s">
        <v>2876</v>
      </c>
      <c r="N1085" s="8" t="s">
        <v>2877</v>
      </c>
      <c r="O1085" s="8" t="s">
        <v>2878</v>
      </c>
    </row>
    <row r="1086" spans="1:15" ht="13.8" x14ac:dyDescent="0.25">
      <c r="A1086" s="5">
        <v>1085</v>
      </c>
      <c r="B1086" s="10" t="s">
        <v>1735</v>
      </c>
      <c r="C1086" s="6" t="s">
        <v>2676</v>
      </c>
      <c r="D1086" s="88" t="n">
        <f t="shared" si="48"/>
        <v>1.0</v>
      </c>
      <c r="E1086" s="88" t="n">
        <f t="shared" si="49"/>
        <v>1.0</v>
      </c>
      <c r="F1086" s="88" t="n">
        <f t="shared" si="50"/>
        <v>0.0</v>
      </c>
      <c r="G1086" s="8" t="s">
        <v>496</v>
      </c>
      <c r="H1086" s="83" t="s">
        <v>2684</v>
      </c>
      <c r="I1086" s="14">
        <v>3</v>
      </c>
      <c r="J1086" s="8" t="s">
        <v>2795</v>
      </c>
      <c r="K1086" s="8" t="s">
        <v>2684</v>
      </c>
      <c r="L1086" s="8" t="s">
        <v>2875</v>
      </c>
      <c r="M1086" s="8" t="s">
        <v>2876</v>
      </c>
      <c r="N1086" s="8" t="s">
        <v>2877</v>
      </c>
      <c r="O1086" s="8" t="s">
        <v>2878</v>
      </c>
    </row>
    <row r="1087" spans="1:15" ht="13.8" x14ac:dyDescent="0.25">
      <c r="A1087" s="5">
        <v>1086</v>
      </c>
      <c r="B1087" s="10" t="s">
        <v>1736</v>
      </c>
      <c r="C1087" s="6" t="s">
        <v>2166</v>
      </c>
      <c r="D1087" s="88" t="n">
        <f t="shared" si="48"/>
        <v>1.0</v>
      </c>
      <c r="E1087" s="88" t="n">
        <f t="shared" si="49"/>
        <v>1.0</v>
      </c>
      <c r="F1087" s="88" t="n">
        <f t="shared" si="50"/>
        <v>0.0</v>
      </c>
      <c r="G1087" s="8" t="s">
        <v>496</v>
      </c>
      <c r="H1087" s="83" t="s">
        <v>2684</v>
      </c>
      <c r="I1087" s="14">
        <v>3</v>
      </c>
      <c r="J1087" s="8" t="s">
        <v>2795</v>
      </c>
      <c r="K1087" s="8" t="s">
        <v>2684</v>
      </c>
      <c r="L1087" s="8" t="s">
        <v>2875</v>
      </c>
      <c r="M1087" s="8" t="s">
        <v>2876</v>
      </c>
      <c r="N1087" s="8">
        <v>96</v>
      </c>
      <c r="O1087" s="8" t="s">
        <v>37</v>
      </c>
    </row>
    <row r="1088" spans="1:15" ht="13.8" x14ac:dyDescent="0.25">
      <c r="A1088" s="5">
        <v>1087</v>
      </c>
      <c r="B1088" s="10" t="s">
        <v>1737</v>
      </c>
      <c r="C1088" s="6" t="s">
        <v>1738</v>
      </c>
      <c r="D1088" s="88" t="n">
        <f t="shared" si="48"/>
        <v>1.0</v>
      </c>
      <c r="E1088" s="88" t="n">
        <f t="shared" si="49"/>
        <v>1.0</v>
      </c>
      <c r="F1088" s="88" t="n">
        <f t="shared" si="50"/>
        <v>0.0</v>
      </c>
      <c r="G1088" s="8" t="s">
        <v>496</v>
      </c>
      <c r="H1088" s="83" t="s">
        <v>2691</v>
      </c>
      <c r="I1088" s="14">
        <v>1</v>
      </c>
      <c r="J1088" s="8" t="s">
        <v>2738</v>
      </c>
      <c r="K1088" s="8" t="s">
        <v>2691</v>
      </c>
      <c r="L1088" s="8" t="s">
        <v>2708</v>
      </c>
      <c r="M1088" s="8">
        <v>0</v>
      </c>
      <c r="N1088" s="8">
        <v>97</v>
      </c>
      <c r="O1088" s="8" t="s">
        <v>1738</v>
      </c>
    </row>
    <row r="1089" spans="1:15" ht="13.8" x14ac:dyDescent="0.25">
      <c r="A1089" s="5">
        <v>1088</v>
      </c>
      <c r="B1089" s="10" t="s">
        <v>1740</v>
      </c>
      <c r="C1089" s="6" t="s">
        <v>1741</v>
      </c>
      <c r="D1089" s="88" t="n">
        <f t="shared" si="48"/>
        <v>1.0</v>
      </c>
      <c r="E1089" s="88" t="n">
        <f t="shared" si="49"/>
        <v>1.0</v>
      </c>
      <c r="F1089" s="88" t="n">
        <f t="shared" si="50"/>
        <v>0.0</v>
      </c>
      <c r="G1089" s="8" t="s">
        <v>496</v>
      </c>
      <c r="H1089" s="83" t="s">
        <v>2691</v>
      </c>
      <c r="I1089" s="14">
        <v>1</v>
      </c>
      <c r="J1089" s="8" t="s">
        <v>2738</v>
      </c>
      <c r="K1089" s="8" t="s">
        <v>2691</v>
      </c>
      <c r="L1089" s="8" t="s">
        <v>2708</v>
      </c>
      <c r="M1089" s="8">
        <v>0</v>
      </c>
      <c r="N1089" s="8">
        <v>98</v>
      </c>
      <c r="O1089" s="8" t="s">
        <v>1741</v>
      </c>
    </row>
    <row r="1090" spans="1:15" ht="13.8" x14ac:dyDescent="0.25">
      <c r="A1090" s="5">
        <v>1089</v>
      </c>
      <c r="B1090" s="10" t="s">
        <v>1742</v>
      </c>
      <c r="C1090" s="6" t="s">
        <v>2677</v>
      </c>
      <c r="D1090" s="88" t="n">
        <f t="shared" ref="D1090:D1091" si="51">COUNTIF($C$2:$C$1091,C1090)</f>
        <v>1.0</v>
      </c>
      <c r="E1090" s="88" t="n">
        <f t="shared" si="49"/>
        <v>1.0</v>
      </c>
      <c r="F1090" s="88" t="n">
        <f t="shared" si="50"/>
        <v>0.0</v>
      </c>
      <c r="G1090" s="8" t="s">
        <v>496</v>
      </c>
      <c r="H1090" s="83" t="s">
        <v>2691</v>
      </c>
      <c r="I1090" s="14">
        <v>1</v>
      </c>
      <c r="J1090" s="8" t="s">
        <v>2738</v>
      </c>
      <c r="K1090" s="8" t="s">
        <v>2691</v>
      </c>
      <c r="L1090" s="8" t="s">
        <v>2708</v>
      </c>
      <c r="M1090" s="8">
        <v>0</v>
      </c>
      <c r="N1090" s="8">
        <v>98</v>
      </c>
      <c r="O1090" s="8" t="s">
        <v>1741</v>
      </c>
    </row>
    <row r="1091" spans="1:15" ht="13.8" x14ac:dyDescent="0.25">
      <c r="A1091" s="5">
        <v>1090</v>
      </c>
      <c r="B1091" s="10" t="s">
        <v>1743</v>
      </c>
      <c r="C1091" s="6" t="s">
        <v>2678</v>
      </c>
      <c r="D1091" s="88" t="n">
        <f t="shared" si="51"/>
        <v>1.0</v>
      </c>
      <c r="E1091" s="88" t="n">
        <f t="shared" si="49"/>
        <v>1.0</v>
      </c>
      <c r="F1091" s="88" t="n">
        <f t="shared" ref="F1091" si="52">D1091-E1091</f>
        <v>0.0</v>
      </c>
      <c r="G1091" s="8" t="s">
        <v>496</v>
      </c>
      <c r="H1091" s="83" t="s">
        <v>39</v>
      </c>
      <c r="I1091" s="14">
        <v>1</v>
      </c>
      <c r="J1091" s="8" t="s">
        <v>2742</v>
      </c>
      <c r="K1091" s="8" t="s">
        <v>39</v>
      </c>
      <c r="L1091" s="8" t="s">
        <v>2708</v>
      </c>
      <c r="M1091" s="8">
        <v>0</v>
      </c>
      <c r="N1091" s="8" t="s">
        <v>2896</v>
      </c>
      <c r="O1091" s="8" t="s">
        <v>2678</v>
      </c>
    </row>
  </sheetData>
  <sheetProtection algorithmName="SHA-512" hashValue="XQAgTLP0e0w6hIyuN6HRf8eSMw5DUpUQLLUCk9UCX/5nnlPkXBUuLdvNei3EyTOeycIFuFo5/C6xexbTyfgqGg==" saltValue="jEciEM7ucc/1xVBWLX/hsg==" spinCount="100000" sheet="1" objects="1" scenarios="1"/>
  <autoFilter ref="A1:I1091"/>
  <mergeCells count="2">
    <mergeCell ref="K1:L1"/>
    <mergeCell ref="N1:O1"/>
  </mergeCells>
  <pageMargins left="0.7" right="0.7" top="0.75" bottom="0.75" header="0.3" footer="0.3"/>
  <pageSetup paperSize="9" scale="1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O378"/>
  <sheetViews>
    <sheetView topLeftCell="A309" workbookViewId="0">
      <selection activeCell="H347" sqref="H347"/>
    </sheetView>
  </sheetViews>
  <sheetFormatPr defaultColWidth="9.109375" defaultRowHeight="13.2" x14ac:dyDescent="0.25"/>
  <cols>
    <col min="2" max="2" bestFit="true" customWidth="true" width="140.0"/>
  </cols>
  <sheetData>
    <row r="1" spans="1:15" ht="51" customHeight="1" x14ac:dyDescent="0.25">
      <c r="B1" s="25" t="s">
        <v>8</v>
      </c>
      <c r="C1" s="25"/>
      <c r="D1" s="25"/>
      <c r="E1" s="25"/>
      <c r="F1" s="25"/>
      <c r="G1" s="25"/>
      <c r="H1" s="25"/>
      <c r="I1" s="25"/>
      <c r="J1" s="25"/>
      <c r="K1" s="25"/>
      <c r="L1" s="25"/>
      <c r="M1" s="25"/>
      <c r="N1" s="25"/>
      <c r="O1" s="25"/>
    </row>
    <row r="2" spans="1:15" ht="12.75" customHeight="1" x14ac:dyDescent="0.25">
      <c r="A2" s="25"/>
      <c r="B2" s="25"/>
      <c r="D2" s="25"/>
      <c r="E2" s="25"/>
      <c r="F2" s="25"/>
      <c r="G2" s="25"/>
      <c r="H2" s="25"/>
      <c r="I2" s="25"/>
      <c r="J2" s="25"/>
      <c r="K2" s="25"/>
      <c r="L2" s="25"/>
      <c r="M2" s="25"/>
      <c r="N2" s="25"/>
      <c r="O2" s="25"/>
    </row>
    <row r="3" spans="1:15" ht="12.75" customHeight="1" x14ac:dyDescent="0.25">
      <c r="A3" s="25"/>
      <c r="B3" s="25"/>
      <c r="D3" s="25"/>
      <c r="E3" s="25"/>
      <c r="F3" s="25"/>
      <c r="G3" s="25"/>
      <c r="H3" s="25"/>
      <c r="I3" s="25"/>
      <c r="J3" s="25"/>
      <c r="K3" s="25"/>
      <c r="L3" s="25"/>
      <c r="M3" s="25"/>
      <c r="N3" s="25"/>
      <c r="O3" s="25"/>
    </row>
    <row r="4" spans="1:15" ht="12.75" customHeight="1" x14ac:dyDescent="0.25">
      <c r="A4" s="25"/>
      <c r="B4" s="25"/>
      <c r="D4" s="25"/>
      <c r="E4" s="25"/>
      <c r="F4" s="25"/>
      <c r="G4" s="25"/>
      <c r="H4" s="25"/>
      <c r="I4" s="25"/>
      <c r="J4" s="25"/>
      <c r="K4" s="25"/>
      <c r="L4" s="25"/>
      <c r="M4" s="25"/>
      <c r="N4" s="25"/>
      <c r="O4" s="25"/>
    </row>
    <row r="6" spans="1:15" ht="20.399999999999999" x14ac:dyDescent="0.25">
      <c r="B6" s="26" t="s">
        <v>9</v>
      </c>
    </row>
    <row r="7" spans="1:15" x14ac:dyDescent="0.25">
      <c r="B7" s="27" t="s">
        <v>10</v>
      </c>
      <c r="C7" s="0">
        <v>1</v>
      </c>
    </row>
    <row r="8" spans="1:15" x14ac:dyDescent="0.25">
      <c r="B8" s="27" t="s">
        <v>11</v>
      </c>
      <c r="C8" s="0">
        <v>1</v>
      </c>
    </row>
    <row r="9" spans="1:15" x14ac:dyDescent="0.25">
      <c r="B9" s="27" t="s">
        <v>12</v>
      </c>
      <c r="C9" s="0">
        <v>1</v>
      </c>
    </row>
    <row r="10" spans="1:15" x14ac:dyDescent="0.25">
      <c r="B10" s="27" t="s">
        <v>13</v>
      </c>
      <c r="C10" s="0">
        <v>1</v>
      </c>
    </row>
    <row r="11" spans="1:15" x14ac:dyDescent="0.25">
      <c r="B11" s="27" t="s">
        <v>14</v>
      </c>
      <c r="C11" s="0">
        <v>1</v>
      </c>
    </row>
    <row r="12" spans="1:15" x14ac:dyDescent="0.25">
      <c r="B12" s="27" t="s">
        <v>15</v>
      </c>
      <c r="C12" s="0">
        <v>1</v>
      </c>
    </row>
    <row r="13" spans="1:15" x14ac:dyDescent="0.25">
      <c r="B13" s="27" t="s">
        <v>16</v>
      </c>
      <c r="C13" s="0">
        <v>1</v>
      </c>
    </row>
    <row r="14" spans="1:15" x14ac:dyDescent="0.25">
      <c r="B14" s="27" t="s">
        <v>17</v>
      </c>
      <c r="C14" s="0">
        <v>1</v>
      </c>
    </row>
    <row r="15" spans="1:15" x14ac:dyDescent="0.25">
      <c r="B15" s="27" t="s">
        <v>18</v>
      </c>
      <c r="C15" s="0">
        <v>1</v>
      </c>
    </row>
    <row r="16" spans="1:15" x14ac:dyDescent="0.25">
      <c r="B16" s="27" t="s">
        <v>19</v>
      </c>
      <c r="C16" s="0">
        <v>1</v>
      </c>
    </row>
    <row r="17" spans="2:3" x14ac:dyDescent="0.25">
      <c r="B17" s="27" t="s">
        <v>20</v>
      </c>
      <c r="C17" s="0">
        <v>1</v>
      </c>
    </row>
    <row r="18" spans="2:3" x14ac:dyDescent="0.25">
      <c r="B18" s="27" t="s">
        <v>21</v>
      </c>
      <c r="C18" s="0">
        <v>1</v>
      </c>
    </row>
    <row r="19" spans="2:3" x14ac:dyDescent="0.25">
      <c r="B19" s="27" t="s">
        <v>22</v>
      </c>
      <c r="C19" s="0">
        <v>1</v>
      </c>
    </row>
    <row r="20" spans="2:3" x14ac:dyDescent="0.25">
      <c r="B20" s="27" t="s">
        <v>23</v>
      </c>
      <c r="C20" s="0">
        <v>1</v>
      </c>
    </row>
    <row r="21" spans="2:3" x14ac:dyDescent="0.25">
      <c r="B21" s="27" t="s">
        <v>24</v>
      </c>
      <c r="C21" s="0">
        <v>1</v>
      </c>
    </row>
    <row r="22" spans="2:3" x14ac:dyDescent="0.25">
      <c r="B22" s="27" t="s">
        <v>25</v>
      </c>
      <c r="C22" s="0">
        <v>1</v>
      </c>
    </row>
    <row r="23" spans="2:3" x14ac:dyDescent="0.25">
      <c r="B23" s="27" t="s">
        <v>26</v>
      </c>
      <c r="C23" s="0">
        <v>1</v>
      </c>
    </row>
    <row r="24" spans="2:3" x14ac:dyDescent="0.25">
      <c r="B24" s="27" t="s">
        <v>27</v>
      </c>
      <c r="C24" s="0">
        <v>1</v>
      </c>
    </row>
    <row r="25" spans="2:3" x14ac:dyDescent="0.25">
      <c r="B25" s="27" t="s">
        <v>28</v>
      </c>
      <c r="C25" s="0">
        <v>1</v>
      </c>
    </row>
    <row r="26" spans="2:3" x14ac:dyDescent="0.25">
      <c r="B26" s="27" t="s">
        <v>29</v>
      </c>
      <c r="C26" s="0">
        <v>1</v>
      </c>
    </row>
    <row r="27" spans="2:3" x14ac:dyDescent="0.25">
      <c r="B27" s="27" t="s">
        <v>30</v>
      </c>
      <c r="C27" s="0">
        <v>1</v>
      </c>
    </row>
    <row r="28" spans="2:3" x14ac:dyDescent="0.25">
      <c r="B28" s="27" t="s">
        <v>31</v>
      </c>
      <c r="C28" s="0">
        <v>1</v>
      </c>
    </row>
    <row r="29" spans="2:3" x14ac:dyDescent="0.25">
      <c r="B29" s="27" t="s">
        <v>32</v>
      </c>
      <c r="C29" s="0">
        <v>1</v>
      </c>
    </row>
    <row r="30" spans="2:3" x14ac:dyDescent="0.25">
      <c r="B30" s="27" t="s">
        <v>33</v>
      </c>
      <c r="C30" s="0">
        <v>1</v>
      </c>
    </row>
    <row r="31" spans="2:3" x14ac:dyDescent="0.25">
      <c r="B31" s="27" t="s">
        <v>34</v>
      </c>
      <c r="C31" s="0">
        <v>1</v>
      </c>
    </row>
    <row r="32" spans="2:3" x14ac:dyDescent="0.25">
      <c r="B32" s="27" t="s">
        <v>35</v>
      </c>
      <c r="C32" s="0">
        <v>1</v>
      </c>
    </row>
    <row r="33" spans="2:3" x14ac:dyDescent="0.25">
      <c r="B33" s="27" t="s">
        <v>36</v>
      </c>
      <c r="C33" s="0">
        <v>1</v>
      </c>
    </row>
    <row r="34" spans="2:3" x14ac:dyDescent="0.25">
      <c r="B34" s="27" t="s">
        <v>37</v>
      </c>
      <c r="C34" s="0">
        <v>1</v>
      </c>
    </row>
    <row r="35" spans="2:3" x14ac:dyDescent="0.25">
      <c r="B35" s="27" t="s">
        <v>38</v>
      </c>
      <c r="C35" s="0">
        <v>1</v>
      </c>
    </row>
    <row r="36" spans="2:3" x14ac:dyDescent="0.25">
      <c r="B36" s="27" t="s">
        <v>39</v>
      </c>
      <c r="C36" s="0">
        <v>1</v>
      </c>
    </row>
    <row r="37" spans="2:3" x14ac:dyDescent="0.25">
      <c r="B37" s="27" t="s">
        <v>40</v>
      </c>
      <c r="C37" s="0">
        <v>1</v>
      </c>
    </row>
    <row r="38" spans="2:3" x14ac:dyDescent="0.25">
      <c r="B38" s="27" t="s">
        <v>41</v>
      </c>
      <c r="C38" s="0">
        <v>1</v>
      </c>
    </row>
    <row r="39" spans="2:3" x14ac:dyDescent="0.25">
      <c r="B39" s="27" t="s">
        <v>42</v>
      </c>
      <c r="C39" s="0">
        <v>1</v>
      </c>
    </row>
    <row r="40" spans="2:3" x14ac:dyDescent="0.25">
      <c r="B40" s="27" t="s">
        <v>43</v>
      </c>
      <c r="C40" s="0">
        <v>1</v>
      </c>
    </row>
    <row r="41" spans="2:3" x14ac:dyDescent="0.25">
      <c r="B41" s="27" t="s">
        <v>44</v>
      </c>
      <c r="C41" s="0">
        <v>1</v>
      </c>
    </row>
    <row r="42" spans="2:3" x14ac:dyDescent="0.25">
      <c r="B42" s="27" t="s">
        <v>45</v>
      </c>
      <c r="C42" s="0">
        <v>1</v>
      </c>
    </row>
    <row r="43" spans="2:3" x14ac:dyDescent="0.25">
      <c r="B43" s="27" t="s">
        <v>46</v>
      </c>
      <c r="C43" s="0">
        <v>1</v>
      </c>
    </row>
    <row r="44" spans="2:3" x14ac:dyDescent="0.25">
      <c r="B44" s="27" t="s">
        <v>47</v>
      </c>
      <c r="C44" s="0">
        <v>1</v>
      </c>
    </row>
    <row r="45" spans="2:3" x14ac:dyDescent="0.25">
      <c r="B45" s="27" t="s">
        <v>48</v>
      </c>
      <c r="C45" s="0">
        <v>1</v>
      </c>
    </row>
    <row r="46" spans="2:3" x14ac:dyDescent="0.25">
      <c r="B46" s="27" t="s">
        <v>49</v>
      </c>
      <c r="C46" s="0">
        <v>1</v>
      </c>
    </row>
    <row r="47" spans="2:3" x14ac:dyDescent="0.25">
      <c r="B47" s="27" t="s">
        <v>50</v>
      </c>
      <c r="C47" s="0">
        <v>1</v>
      </c>
    </row>
    <row r="48" spans="2:3" x14ac:dyDescent="0.25">
      <c r="B48" s="27" t="s">
        <v>51</v>
      </c>
      <c r="C48" s="0">
        <v>1</v>
      </c>
    </row>
    <row r="49" spans="2:3" x14ac:dyDescent="0.25">
      <c r="B49" s="27" t="s">
        <v>52</v>
      </c>
      <c r="C49" s="0">
        <v>1</v>
      </c>
    </row>
    <row r="50" spans="2:3" x14ac:dyDescent="0.25">
      <c r="B50" s="27" t="s">
        <v>53</v>
      </c>
      <c r="C50" s="0">
        <v>1</v>
      </c>
    </row>
    <row r="51" spans="2:3" x14ac:dyDescent="0.25">
      <c r="B51" s="27" t="s">
        <v>54</v>
      </c>
      <c r="C51" s="0">
        <v>1</v>
      </c>
    </row>
    <row r="52" spans="2:3" x14ac:dyDescent="0.25">
      <c r="B52" s="27" t="s">
        <v>55</v>
      </c>
      <c r="C52" s="0">
        <v>1</v>
      </c>
    </row>
    <row r="53" spans="2:3" x14ac:dyDescent="0.25">
      <c r="B53" s="27" t="s">
        <v>56</v>
      </c>
      <c r="C53" s="0">
        <v>1</v>
      </c>
    </row>
    <row r="54" spans="2:3" x14ac:dyDescent="0.25">
      <c r="B54" s="27" t="s">
        <v>57</v>
      </c>
      <c r="C54" s="0">
        <v>1</v>
      </c>
    </row>
    <row r="55" spans="2:3" x14ac:dyDescent="0.25">
      <c r="B55" s="27" t="s">
        <v>58</v>
      </c>
      <c r="C55" s="0">
        <v>1</v>
      </c>
    </row>
    <row r="56" spans="2:3" x14ac:dyDescent="0.25">
      <c r="B56" s="27" t="s">
        <v>59</v>
      </c>
      <c r="C56" s="0">
        <v>1</v>
      </c>
    </row>
    <row r="57" spans="2:3" ht="21" x14ac:dyDescent="0.25">
      <c r="B57" s="28"/>
    </row>
    <row r="58" spans="2:3" ht="21" x14ac:dyDescent="0.25">
      <c r="B58" s="28"/>
    </row>
    <row r="59" spans="2:3" ht="20.399999999999999" x14ac:dyDescent="0.25">
      <c r="B59" s="26" t="s">
        <v>60</v>
      </c>
    </row>
    <row r="60" spans="2:3" ht="21" x14ac:dyDescent="0.25">
      <c r="B60" s="28"/>
    </row>
    <row r="61" spans="2:3" x14ac:dyDescent="0.25">
      <c r="B61" s="27" t="s">
        <v>61</v>
      </c>
      <c r="C61" s="0">
        <v>2</v>
      </c>
    </row>
    <row r="62" spans="2:3" x14ac:dyDescent="0.25">
      <c r="B62" s="27" t="s">
        <v>62</v>
      </c>
      <c r="C62" s="0">
        <v>2</v>
      </c>
    </row>
    <row r="63" spans="2:3" x14ac:dyDescent="0.25">
      <c r="B63" s="27" t="s">
        <v>63</v>
      </c>
      <c r="C63" s="0">
        <v>2</v>
      </c>
    </row>
    <row r="64" spans="2:3" x14ac:dyDescent="0.25">
      <c r="B64" s="27" t="s">
        <v>64</v>
      </c>
      <c r="C64" s="0">
        <v>2</v>
      </c>
    </row>
    <row r="65" spans="2:3" x14ac:dyDescent="0.25">
      <c r="B65" s="27" t="s">
        <v>65</v>
      </c>
      <c r="C65" s="0">
        <v>2</v>
      </c>
    </row>
    <row r="66" spans="2:3" x14ac:dyDescent="0.25">
      <c r="B66" s="27" t="s">
        <v>66</v>
      </c>
      <c r="C66" s="0">
        <v>2</v>
      </c>
    </row>
    <row r="67" spans="2:3" x14ac:dyDescent="0.25">
      <c r="B67" s="27" t="s">
        <v>67</v>
      </c>
      <c r="C67" s="0">
        <v>2</v>
      </c>
    </row>
    <row r="68" spans="2:3" x14ac:dyDescent="0.25">
      <c r="B68" s="27" t="s">
        <v>68</v>
      </c>
      <c r="C68" s="0">
        <v>2</v>
      </c>
    </row>
    <row r="69" spans="2:3" x14ac:dyDescent="0.25">
      <c r="B69" s="27" t="s">
        <v>69</v>
      </c>
      <c r="C69" s="0">
        <v>2</v>
      </c>
    </row>
    <row r="70" spans="2:3" x14ac:dyDescent="0.25">
      <c r="B70" s="27" t="s">
        <v>70</v>
      </c>
      <c r="C70" s="0">
        <v>2</v>
      </c>
    </row>
    <row r="71" spans="2:3" x14ac:dyDescent="0.25">
      <c r="B71" s="27" t="s">
        <v>71</v>
      </c>
      <c r="C71" s="0">
        <v>2</v>
      </c>
    </row>
    <row r="72" spans="2:3" x14ac:dyDescent="0.25">
      <c r="B72" s="27" t="s">
        <v>72</v>
      </c>
      <c r="C72" s="0">
        <v>2</v>
      </c>
    </row>
    <row r="73" spans="2:3" ht="21" x14ac:dyDescent="0.25">
      <c r="B73" s="28"/>
    </row>
    <row r="74" spans="2:3" ht="21" x14ac:dyDescent="0.25">
      <c r="B74" s="28"/>
    </row>
    <row r="75" spans="2:3" ht="20.399999999999999" x14ac:dyDescent="0.25">
      <c r="B75" s="26" t="s">
        <v>73</v>
      </c>
    </row>
    <row r="76" spans="2:3" ht="21" x14ac:dyDescent="0.25">
      <c r="B76" s="28"/>
    </row>
    <row r="77" spans="2:3" x14ac:dyDescent="0.25">
      <c r="B77" s="27" t="s">
        <v>74</v>
      </c>
      <c r="C77" s="0">
        <v>3</v>
      </c>
    </row>
    <row r="78" spans="2:3" x14ac:dyDescent="0.25">
      <c r="B78" s="27" t="s">
        <v>75</v>
      </c>
      <c r="C78" s="0">
        <v>3</v>
      </c>
    </row>
    <row r="79" spans="2:3" x14ac:dyDescent="0.25">
      <c r="B79" s="27" t="s">
        <v>76</v>
      </c>
      <c r="C79" s="0">
        <v>3</v>
      </c>
    </row>
    <row r="80" spans="2:3" x14ac:dyDescent="0.25">
      <c r="B80" s="27" t="s">
        <v>77</v>
      </c>
      <c r="C80" s="0">
        <v>3</v>
      </c>
    </row>
    <row r="81" spans="2:3" x14ac:dyDescent="0.25">
      <c r="B81" s="27" t="s">
        <v>78</v>
      </c>
      <c r="C81" s="0">
        <v>3</v>
      </c>
    </row>
    <row r="82" spans="2:3" x14ac:dyDescent="0.25">
      <c r="B82" s="27" t="s">
        <v>79</v>
      </c>
      <c r="C82" s="0">
        <v>3</v>
      </c>
    </row>
    <row r="83" spans="2:3" x14ac:dyDescent="0.25">
      <c r="B83" s="27" t="s">
        <v>80</v>
      </c>
      <c r="C83" s="0">
        <v>3</v>
      </c>
    </row>
    <row r="84" spans="2:3" x14ac:dyDescent="0.25">
      <c r="B84" s="27" t="s">
        <v>81</v>
      </c>
      <c r="C84" s="0">
        <v>3</v>
      </c>
    </row>
    <row r="85" spans="2:3" x14ac:dyDescent="0.25">
      <c r="B85" s="27" t="s">
        <v>82</v>
      </c>
      <c r="C85" s="0">
        <v>3</v>
      </c>
    </row>
    <row r="86" spans="2:3" x14ac:dyDescent="0.25">
      <c r="B86" s="27" t="s">
        <v>83</v>
      </c>
      <c r="C86" s="0">
        <v>3</v>
      </c>
    </row>
    <row r="87" spans="2:3" x14ac:dyDescent="0.25">
      <c r="B87" s="27" t="s">
        <v>84</v>
      </c>
      <c r="C87" s="0">
        <v>3</v>
      </c>
    </row>
    <row r="88" spans="2:3" ht="21" x14ac:dyDescent="0.25">
      <c r="B88" s="28"/>
    </row>
    <row r="89" spans="2:3" ht="21" x14ac:dyDescent="0.25">
      <c r="B89" s="28"/>
    </row>
    <row r="90" spans="2:3" ht="20.399999999999999" x14ac:dyDescent="0.25">
      <c r="B90" s="26" t="s">
        <v>85</v>
      </c>
    </row>
    <row r="91" spans="2:3" ht="21" x14ac:dyDescent="0.25">
      <c r="B91" s="28"/>
    </row>
    <row r="92" spans="2:3" x14ac:dyDescent="0.25">
      <c r="B92" s="27" t="s">
        <v>86</v>
      </c>
      <c r="C92" s="0">
        <v>4</v>
      </c>
    </row>
    <row r="93" spans="2:3" x14ac:dyDescent="0.25">
      <c r="B93" s="27" t="s">
        <v>87</v>
      </c>
      <c r="C93" s="0">
        <v>4</v>
      </c>
    </row>
    <row r="94" spans="2:3" x14ac:dyDescent="0.25">
      <c r="B94" s="27" t="s">
        <v>88</v>
      </c>
      <c r="C94" s="0">
        <v>4</v>
      </c>
    </row>
    <row r="95" spans="2:3" x14ac:dyDescent="0.25">
      <c r="B95" s="27" t="s">
        <v>89</v>
      </c>
      <c r="C95" s="0">
        <v>4</v>
      </c>
    </row>
    <row r="96" spans="2:3" x14ac:dyDescent="0.25">
      <c r="B96" s="27" t="s">
        <v>90</v>
      </c>
      <c r="C96" s="0">
        <v>4</v>
      </c>
    </row>
    <row r="97" spans="2:3" x14ac:dyDescent="0.25">
      <c r="B97" s="27" t="s">
        <v>91</v>
      </c>
      <c r="C97" s="0">
        <v>4</v>
      </c>
    </row>
    <row r="98" spans="2:3" x14ac:dyDescent="0.25">
      <c r="B98" s="27" t="s">
        <v>92</v>
      </c>
      <c r="C98" s="0">
        <v>4</v>
      </c>
    </row>
    <row r="99" spans="2:3" x14ac:dyDescent="0.25">
      <c r="B99" s="27" t="s">
        <v>93</v>
      </c>
      <c r="C99" s="0">
        <v>4</v>
      </c>
    </row>
    <row r="100" spans="2:3" x14ac:dyDescent="0.25">
      <c r="B100" s="27" t="s">
        <v>94</v>
      </c>
      <c r="C100" s="0">
        <v>4</v>
      </c>
    </row>
    <row r="101" spans="2:3" x14ac:dyDescent="0.25">
      <c r="B101" s="27" t="s">
        <v>95</v>
      </c>
      <c r="C101" s="0">
        <v>4</v>
      </c>
    </row>
    <row r="102" spans="2:3" x14ac:dyDescent="0.25">
      <c r="B102" s="27" t="s">
        <v>96</v>
      </c>
      <c r="C102" s="0">
        <v>4</v>
      </c>
    </row>
    <row r="103" spans="2:3" x14ac:dyDescent="0.25">
      <c r="B103" s="27" t="s">
        <v>97</v>
      </c>
      <c r="C103" s="0">
        <v>4</v>
      </c>
    </row>
    <row r="104" spans="2:3" x14ac:dyDescent="0.25">
      <c r="B104" s="27" t="s">
        <v>98</v>
      </c>
      <c r="C104" s="0">
        <v>4</v>
      </c>
    </row>
    <row r="105" spans="2:3" x14ac:dyDescent="0.25">
      <c r="B105" s="27" t="s">
        <v>99</v>
      </c>
      <c r="C105" s="0">
        <v>4</v>
      </c>
    </row>
    <row r="106" spans="2:3" x14ac:dyDescent="0.25">
      <c r="B106" s="27" t="s">
        <v>100</v>
      </c>
      <c r="C106" s="0">
        <v>4</v>
      </c>
    </row>
    <row r="107" spans="2:3" x14ac:dyDescent="0.25">
      <c r="B107" s="27" t="s">
        <v>101</v>
      </c>
      <c r="C107" s="0">
        <v>4</v>
      </c>
    </row>
    <row r="108" spans="2:3" x14ac:dyDescent="0.25">
      <c r="B108" s="27" t="s">
        <v>102</v>
      </c>
      <c r="C108" s="0">
        <v>4</v>
      </c>
    </row>
    <row r="109" spans="2:3" x14ac:dyDescent="0.25">
      <c r="B109" s="27" t="s">
        <v>103</v>
      </c>
      <c r="C109" s="0">
        <v>4</v>
      </c>
    </row>
    <row r="110" spans="2:3" x14ac:dyDescent="0.25">
      <c r="B110" s="27" t="s">
        <v>104</v>
      </c>
      <c r="C110" s="0">
        <v>4</v>
      </c>
    </row>
    <row r="111" spans="2:3" x14ac:dyDescent="0.25">
      <c r="B111" s="27" t="s">
        <v>105</v>
      </c>
      <c r="C111" s="0">
        <v>4</v>
      </c>
    </row>
    <row r="112" spans="2:3" x14ac:dyDescent="0.25">
      <c r="B112" s="27" t="s">
        <v>106</v>
      </c>
      <c r="C112" s="0">
        <v>4</v>
      </c>
    </row>
    <row r="113" spans="2:3" x14ac:dyDescent="0.25">
      <c r="B113" s="27" t="s">
        <v>107</v>
      </c>
      <c r="C113" s="0">
        <v>4</v>
      </c>
    </row>
    <row r="114" spans="2:3" ht="21" x14ac:dyDescent="0.25">
      <c r="B114" s="28"/>
    </row>
    <row r="115" spans="2:3" ht="21" x14ac:dyDescent="0.25">
      <c r="B115" s="28"/>
    </row>
    <row r="116" spans="2:3" ht="20.399999999999999" x14ac:dyDescent="0.25">
      <c r="B116" s="26" t="s">
        <v>108</v>
      </c>
    </row>
    <row r="117" spans="2:3" ht="21" x14ac:dyDescent="0.25">
      <c r="B117" s="28"/>
    </row>
    <row r="118" spans="2:3" x14ac:dyDescent="0.25">
      <c r="B118" s="27" t="s">
        <v>109</v>
      </c>
      <c r="C118" s="0">
        <v>5</v>
      </c>
    </row>
    <row r="119" spans="2:3" x14ac:dyDescent="0.25">
      <c r="B119" s="27" t="s">
        <v>110</v>
      </c>
      <c r="C119" s="0">
        <v>5</v>
      </c>
    </row>
    <row r="120" spans="2:3" x14ac:dyDescent="0.25">
      <c r="B120" s="27" t="s">
        <v>111</v>
      </c>
      <c r="C120" s="0">
        <v>5</v>
      </c>
    </row>
    <row r="121" spans="2:3" x14ac:dyDescent="0.25">
      <c r="B121" s="27" t="s">
        <v>112</v>
      </c>
      <c r="C121" s="0">
        <v>5</v>
      </c>
    </row>
    <row r="122" spans="2:3" x14ac:dyDescent="0.25">
      <c r="B122" s="27" t="s">
        <v>113</v>
      </c>
      <c r="C122" s="0">
        <v>5</v>
      </c>
    </row>
    <row r="123" spans="2:3" x14ac:dyDescent="0.25">
      <c r="B123" s="27" t="s">
        <v>114</v>
      </c>
      <c r="C123" s="0">
        <v>5</v>
      </c>
    </row>
    <row r="124" spans="2:3" x14ac:dyDescent="0.25">
      <c r="B124" s="27" t="s">
        <v>115</v>
      </c>
      <c r="C124" s="0">
        <v>5</v>
      </c>
    </row>
    <row r="125" spans="2:3" x14ac:dyDescent="0.25">
      <c r="B125" s="27" t="s">
        <v>116</v>
      </c>
      <c r="C125" s="0">
        <v>5</v>
      </c>
    </row>
    <row r="126" spans="2:3" ht="21" x14ac:dyDescent="0.25">
      <c r="B126" s="28"/>
    </row>
    <row r="127" spans="2:3" ht="21" x14ac:dyDescent="0.25">
      <c r="B127" s="28"/>
    </row>
    <row r="128" spans="2:3" ht="20.399999999999999" x14ac:dyDescent="0.25">
      <c r="B128" s="26" t="s">
        <v>117</v>
      </c>
    </row>
    <row r="129" spans="2:3" ht="21" x14ac:dyDescent="0.25">
      <c r="B129" s="28"/>
    </row>
    <row r="130" spans="2:3" x14ac:dyDescent="0.25">
      <c r="B130" s="27" t="s">
        <v>118</v>
      </c>
      <c r="C130" s="0">
        <v>6</v>
      </c>
    </row>
    <row r="131" spans="2:3" x14ac:dyDescent="0.25">
      <c r="B131" s="27" t="s">
        <v>119</v>
      </c>
      <c r="C131" s="0">
        <v>6</v>
      </c>
    </row>
    <row r="132" spans="2:3" x14ac:dyDescent="0.25">
      <c r="B132" s="27" t="s">
        <v>120</v>
      </c>
      <c r="C132" s="0">
        <v>6</v>
      </c>
    </row>
    <row r="133" spans="2:3" x14ac:dyDescent="0.25">
      <c r="B133" s="27" t="s">
        <v>121</v>
      </c>
      <c r="C133" s="0">
        <v>6</v>
      </c>
    </row>
    <row r="134" spans="2:3" x14ac:dyDescent="0.25">
      <c r="B134" s="27" t="s">
        <v>122</v>
      </c>
      <c r="C134" s="0">
        <v>6</v>
      </c>
    </row>
    <row r="135" spans="2:3" x14ac:dyDescent="0.25">
      <c r="B135" s="27" t="s">
        <v>123</v>
      </c>
      <c r="C135" s="0">
        <v>6</v>
      </c>
    </row>
    <row r="136" spans="2:3" x14ac:dyDescent="0.25">
      <c r="B136" s="27" t="s">
        <v>124</v>
      </c>
      <c r="C136" s="0">
        <v>6</v>
      </c>
    </row>
    <row r="137" spans="2:3" x14ac:dyDescent="0.25">
      <c r="B137" s="27" t="s">
        <v>125</v>
      </c>
      <c r="C137" s="0">
        <v>6</v>
      </c>
    </row>
    <row r="138" spans="2:3" x14ac:dyDescent="0.25">
      <c r="B138" s="27" t="s">
        <v>126</v>
      </c>
      <c r="C138" s="0">
        <v>6</v>
      </c>
    </row>
    <row r="139" spans="2:3" x14ac:dyDescent="0.25">
      <c r="B139" s="27" t="s">
        <v>127</v>
      </c>
      <c r="C139" s="0">
        <v>6</v>
      </c>
    </row>
    <row r="140" spans="2:3" x14ac:dyDescent="0.25">
      <c r="B140" s="27" t="s">
        <v>128</v>
      </c>
      <c r="C140" s="0">
        <v>6</v>
      </c>
    </row>
    <row r="141" spans="2:3" x14ac:dyDescent="0.25">
      <c r="B141" s="27" t="s">
        <v>129</v>
      </c>
      <c r="C141" s="0">
        <v>6</v>
      </c>
    </row>
    <row r="142" spans="2:3" x14ac:dyDescent="0.25">
      <c r="B142" s="27" t="s">
        <v>130</v>
      </c>
      <c r="C142" s="0">
        <v>6</v>
      </c>
    </row>
    <row r="143" spans="2:3" x14ac:dyDescent="0.25">
      <c r="B143" s="27" t="s">
        <v>131</v>
      </c>
      <c r="C143" s="0">
        <v>6</v>
      </c>
    </row>
    <row r="144" spans="2:3" x14ac:dyDescent="0.25">
      <c r="B144" s="27" t="s">
        <v>132</v>
      </c>
      <c r="C144" s="0">
        <v>6</v>
      </c>
    </row>
    <row r="145" spans="2:3" x14ac:dyDescent="0.25">
      <c r="B145" s="27" t="s">
        <v>133</v>
      </c>
      <c r="C145" s="0">
        <v>6</v>
      </c>
    </row>
    <row r="146" spans="2:3" x14ac:dyDescent="0.25">
      <c r="B146" s="27" t="s">
        <v>134</v>
      </c>
      <c r="C146" s="0">
        <v>6</v>
      </c>
    </row>
    <row r="147" spans="2:3" x14ac:dyDescent="0.25">
      <c r="B147" s="27" t="s">
        <v>135</v>
      </c>
      <c r="C147" s="0">
        <v>6</v>
      </c>
    </row>
    <row r="148" spans="2:3" x14ac:dyDescent="0.25">
      <c r="B148" s="27" t="s">
        <v>136</v>
      </c>
      <c r="C148" s="0">
        <v>6</v>
      </c>
    </row>
    <row r="149" spans="2:3" x14ac:dyDescent="0.25">
      <c r="B149" s="27" t="s">
        <v>137</v>
      </c>
      <c r="C149" s="0">
        <v>6</v>
      </c>
    </row>
    <row r="150" spans="2:3" ht="21" x14ac:dyDescent="0.25">
      <c r="B150" s="28"/>
    </row>
    <row r="151" spans="2:3" ht="21" x14ac:dyDescent="0.25">
      <c r="B151" s="28"/>
    </row>
    <row r="152" spans="2:3" ht="20.399999999999999" x14ac:dyDescent="0.25">
      <c r="B152" s="26" t="s">
        <v>138</v>
      </c>
    </row>
    <row r="153" spans="2:3" ht="21" x14ac:dyDescent="0.25">
      <c r="B153" s="28"/>
    </row>
    <row r="154" spans="2:3" x14ac:dyDescent="0.25">
      <c r="B154" s="27" t="s">
        <v>139</v>
      </c>
      <c r="C154" s="0">
        <v>7</v>
      </c>
    </row>
    <row r="155" spans="2:3" x14ac:dyDescent="0.25">
      <c r="B155" s="27" t="s">
        <v>140</v>
      </c>
      <c r="C155" s="0">
        <v>7</v>
      </c>
    </row>
    <row r="156" spans="2:3" x14ac:dyDescent="0.25">
      <c r="B156" s="27" t="s">
        <v>141</v>
      </c>
      <c r="C156" s="0">
        <v>7</v>
      </c>
    </row>
    <row r="157" spans="2:3" x14ac:dyDescent="0.25">
      <c r="B157" s="27" t="s">
        <v>142</v>
      </c>
      <c r="C157" s="0">
        <v>7</v>
      </c>
    </row>
    <row r="158" spans="2:3" x14ac:dyDescent="0.25">
      <c r="B158" s="27" t="s">
        <v>143</v>
      </c>
      <c r="C158" s="0">
        <v>7</v>
      </c>
    </row>
    <row r="159" spans="2:3" x14ac:dyDescent="0.25">
      <c r="B159" s="27" t="s">
        <v>144</v>
      </c>
      <c r="C159" s="0">
        <v>7</v>
      </c>
    </row>
    <row r="160" spans="2:3" x14ac:dyDescent="0.25">
      <c r="B160" s="27" t="s">
        <v>145</v>
      </c>
      <c r="C160" s="0">
        <v>7</v>
      </c>
    </row>
    <row r="161" spans="2:3" x14ac:dyDescent="0.25">
      <c r="B161" s="27" t="s">
        <v>146</v>
      </c>
      <c r="C161" s="0">
        <v>7</v>
      </c>
    </row>
    <row r="162" spans="2:3" x14ac:dyDescent="0.25">
      <c r="B162" s="27" t="s">
        <v>147</v>
      </c>
      <c r="C162" s="0">
        <v>7</v>
      </c>
    </row>
    <row r="163" spans="2:3" x14ac:dyDescent="0.25">
      <c r="B163" s="27" t="s">
        <v>148</v>
      </c>
      <c r="C163" s="0">
        <v>7</v>
      </c>
    </row>
    <row r="164" spans="2:3" x14ac:dyDescent="0.25">
      <c r="B164" s="27" t="s">
        <v>149</v>
      </c>
      <c r="C164" s="0">
        <v>7</v>
      </c>
    </row>
    <row r="165" spans="2:3" x14ac:dyDescent="0.25">
      <c r="B165" s="27" t="s">
        <v>150</v>
      </c>
      <c r="C165" s="0">
        <v>7</v>
      </c>
    </row>
    <row r="166" spans="2:3" x14ac:dyDescent="0.25">
      <c r="B166" s="27" t="s">
        <v>151</v>
      </c>
      <c r="C166" s="0">
        <v>7</v>
      </c>
    </row>
    <row r="167" spans="2:3" x14ac:dyDescent="0.25">
      <c r="B167" s="27" t="s">
        <v>152</v>
      </c>
      <c r="C167" s="0">
        <v>7</v>
      </c>
    </row>
    <row r="168" spans="2:3" x14ac:dyDescent="0.25">
      <c r="B168" s="27" t="s">
        <v>153</v>
      </c>
      <c r="C168" s="0">
        <v>7</v>
      </c>
    </row>
    <row r="169" spans="2:3" x14ac:dyDescent="0.25">
      <c r="B169" s="27" t="s">
        <v>154</v>
      </c>
      <c r="C169" s="0">
        <v>7</v>
      </c>
    </row>
    <row r="170" spans="2:3" x14ac:dyDescent="0.25">
      <c r="B170" s="27" t="s">
        <v>155</v>
      </c>
      <c r="C170" s="0">
        <v>7</v>
      </c>
    </row>
    <row r="171" spans="2:3" x14ac:dyDescent="0.25">
      <c r="B171" s="27" t="s">
        <v>156</v>
      </c>
      <c r="C171" s="0">
        <v>7</v>
      </c>
    </row>
    <row r="172" spans="2:3" x14ac:dyDescent="0.25">
      <c r="B172" s="27" t="s">
        <v>157</v>
      </c>
      <c r="C172" s="0">
        <v>7</v>
      </c>
    </row>
    <row r="173" spans="2:3" x14ac:dyDescent="0.25">
      <c r="B173" s="27" t="s">
        <v>158</v>
      </c>
      <c r="C173" s="0">
        <v>7</v>
      </c>
    </row>
    <row r="174" spans="2:3" x14ac:dyDescent="0.25">
      <c r="B174" s="27" t="s">
        <v>159</v>
      </c>
      <c r="C174" s="0">
        <v>7</v>
      </c>
    </row>
    <row r="175" spans="2:3" x14ac:dyDescent="0.25">
      <c r="B175" s="27" t="s">
        <v>160</v>
      </c>
      <c r="C175" s="0">
        <v>7</v>
      </c>
    </row>
    <row r="176" spans="2:3" x14ac:dyDescent="0.25">
      <c r="B176" s="27" t="s">
        <v>161</v>
      </c>
      <c r="C176" s="0">
        <v>7</v>
      </c>
    </row>
    <row r="177" spans="2:3" x14ac:dyDescent="0.25">
      <c r="B177" s="27" t="s">
        <v>162</v>
      </c>
      <c r="C177" s="0">
        <v>7</v>
      </c>
    </row>
    <row r="178" spans="2:3" ht="20.399999999999999" x14ac:dyDescent="0.25">
      <c r="B178" s="26"/>
    </row>
    <row r="179" spans="2:3" ht="20.399999999999999" x14ac:dyDescent="0.25">
      <c r="B179" s="26"/>
    </row>
    <row r="180" spans="2:3" ht="20.399999999999999" x14ac:dyDescent="0.25">
      <c r="B180" s="26" t="s">
        <v>163</v>
      </c>
    </row>
    <row r="181" spans="2:3" ht="21" x14ac:dyDescent="0.25">
      <c r="B181" s="28"/>
    </row>
    <row r="182" spans="2:3" x14ac:dyDescent="0.25">
      <c r="B182" s="27" t="s">
        <v>164</v>
      </c>
      <c r="C182" s="0">
        <v>8</v>
      </c>
    </row>
    <row r="183" spans="2:3" x14ac:dyDescent="0.25">
      <c r="B183" s="27" t="s">
        <v>165</v>
      </c>
      <c r="C183" s="0">
        <v>8</v>
      </c>
    </row>
    <row r="184" spans="2:3" x14ac:dyDescent="0.25">
      <c r="B184" s="27" t="s">
        <v>166</v>
      </c>
      <c r="C184" s="0">
        <v>8</v>
      </c>
    </row>
    <row r="185" spans="2:3" x14ac:dyDescent="0.25">
      <c r="B185" s="27" t="s">
        <v>167</v>
      </c>
      <c r="C185" s="0">
        <v>8</v>
      </c>
    </row>
    <row r="186" spans="2:3" x14ac:dyDescent="0.25">
      <c r="B186" s="27" t="s">
        <v>168</v>
      </c>
      <c r="C186" s="0">
        <v>8</v>
      </c>
    </row>
    <row r="187" spans="2:3" x14ac:dyDescent="0.25">
      <c r="B187" s="27" t="s">
        <v>169</v>
      </c>
      <c r="C187" s="0">
        <v>8</v>
      </c>
    </row>
    <row r="188" spans="2:3" x14ac:dyDescent="0.25">
      <c r="B188" s="27" t="s">
        <v>170</v>
      </c>
      <c r="C188" s="0">
        <v>8</v>
      </c>
    </row>
    <row r="189" spans="2:3" x14ac:dyDescent="0.25">
      <c r="B189" s="27" t="s">
        <v>171</v>
      </c>
      <c r="C189" s="0">
        <v>8</v>
      </c>
    </row>
    <row r="190" spans="2:3" x14ac:dyDescent="0.25">
      <c r="B190" s="27" t="s">
        <v>172</v>
      </c>
      <c r="C190" s="0">
        <v>8</v>
      </c>
    </row>
    <row r="191" spans="2:3" x14ac:dyDescent="0.25">
      <c r="B191" s="27" t="s">
        <v>173</v>
      </c>
      <c r="C191" s="0">
        <v>8</v>
      </c>
    </row>
    <row r="192" spans="2:3" ht="21" x14ac:dyDescent="0.25">
      <c r="B192" s="28"/>
    </row>
    <row r="193" spans="2:3" ht="21" x14ac:dyDescent="0.25">
      <c r="B193" s="28"/>
    </row>
    <row r="194" spans="2:3" ht="20.399999999999999" x14ac:dyDescent="0.25">
      <c r="B194" s="26" t="s">
        <v>174</v>
      </c>
    </row>
    <row r="195" spans="2:3" ht="21" x14ac:dyDescent="0.25">
      <c r="B195" s="28"/>
    </row>
    <row r="196" spans="2:3" x14ac:dyDescent="0.25">
      <c r="B196" s="27" t="s">
        <v>175</v>
      </c>
      <c r="C196" s="0">
        <v>9</v>
      </c>
    </row>
    <row r="197" spans="2:3" x14ac:dyDescent="0.25">
      <c r="B197" s="27" t="s">
        <v>176</v>
      </c>
      <c r="C197" s="0">
        <v>9</v>
      </c>
    </row>
    <row r="198" spans="2:3" x14ac:dyDescent="0.25">
      <c r="B198" s="27" t="s">
        <v>177</v>
      </c>
      <c r="C198" s="0">
        <v>9</v>
      </c>
    </row>
    <row r="199" spans="2:3" x14ac:dyDescent="0.25">
      <c r="B199" s="27" t="s">
        <v>178</v>
      </c>
      <c r="C199" s="0">
        <v>9</v>
      </c>
    </row>
    <row r="200" spans="2:3" x14ac:dyDescent="0.25">
      <c r="B200" s="27" t="s">
        <v>179</v>
      </c>
      <c r="C200" s="0">
        <v>9</v>
      </c>
    </row>
    <row r="201" spans="2:3" x14ac:dyDescent="0.25">
      <c r="B201" s="27" t="s">
        <v>180</v>
      </c>
      <c r="C201" s="0">
        <v>9</v>
      </c>
    </row>
    <row r="202" spans="2:3" x14ac:dyDescent="0.25">
      <c r="B202" s="27" t="s">
        <v>181</v>
      </c>
      <c r="C202" s="0">
        <v>9</v>
      </c>
    </row>
    <row r="203" spans="2:3" x14ac:dyDescent="0.25">
      <c r="B203" s="27" t="s">
        <v>182</v>
      </c>
      <c r="C203" s="0">
        <v>9</v>
      </c>
    </row>
    <row r="204" spans="2:3" x14ac:dyDescent="0.25">
      <c r="B204" s="27" t="s">
        <v>183</v>
      </c>
      <c r="C204" s="0">
        <v>9</v>
      </c>
    </row>
    <row r="205" spans="2:3" x14ac:dyDescent="0.25">
      <c r="B205" s="27" t="s">
        <v>184</v>
      </c>
      <c r="C205" s="0">
        <v>9</v>
      </c>
    </row>
    <row r="206" spans="2:3" ht="21" x14ac:dyDescent="0.25">
      <c r="B206" s="28"/>
    </row>
    <row r="207" spans="2:3" ht="21" x14ac:dyDescent="0.25">
      <c r="B207" s="28"/>
    </row>
    <row r="208" spans="2:3" ht="20.399999999999999" x14ac:dyDescent="0.25">
      <c r="B208" s="26" t="s">
        <v>185</v>
      </c>
    </row>
    <row r="209" spans="2:3" ht="21" x14ac:dyDescent="0.25">
      <c r="B209" s="28"/>
    </row>
    <row r="210" spans="2:3" x14ac:dyDescent="0.25">
      <c r="B210" s="27" t="s">
        <v>186</v>
      </c>
      <c r="C210" s="0">
        <v>10</v>
      </c>
    </row>
    <row r="211" spans="2:3" x14ac:dyDescent="0.25">
      <c r="B211" s="27" t="s">
        <v>187</v>
      </c>
      <c r="C211" s="0">
        <v>10</v>
      </c>
    </row>
    <row r="212" spans="2:3" x14ac:dyDescent="0.25">
      <c r="B212" s="27" t="s">
        <v>188</v>
      </c>
      <c r="C212" s="0">
        <v>10</v>
      </c>
    </row>
    <row r="213" spans="2:3" x14ac:dyDescent="0.25">
      <c r="B213" s="27" t="s">
        <v>189</v>
      </c>
      <c r="C213" s="0">
        <v>10</v>
      </c>
    </row>
    <row r="214" spans="2:3" x14ac:dyDescent="0.25">
      <c r="B214" s="27" t="s">
        <v>190</v>
      </c>
      <c r="C214" s="0">
        <v>10</v>
      </c>
    </row>
    <row r="215" spans="2:3" x14ac:dyDescent="0.25">
      <c r="B215" s="27" t="s">
        <v>191</v>
      </c>
      <c r="C215" s="0">
        <v>10</v>
      </c>
    </row>
    <row r="216" spans="2:3" x14ac:dyDescent="0.25">
      <c r="B216" s="27" t="s">
        <v>192</v>
      </c>
      <c r="C216" s="0">
        <v>10</v>
      </c>
    </row>
    <row r="217" spans="2:3" x14ac:dyDescent="0.25">
      <c r="B217" s="27" t="s">
        <v>193</v>
      </c>
      <c r="C217" s="0">
        <v>10</v>
      </c>
    </row>
    <row r="218" spans="2:3" x14ac:dyDescent="0.25">
      <c r="B218" s="27" t="s">
        <v>194</v>
      </c>
      <c r="C218" s="0">
        <v>10</v>
      </c>
    </row>
    <row r="219" spans="2:3" x14ac:dyDescent="0.25">
      <c r="B219" s="27" t="s">
        <v>195</v>
      </c>
      <c r="C219" s="0">
        <v>10</v>
      </c>
    </row>
    <row r="220" spans="2:3" x14ac:dyDescent="0.25">
      <c r="B220" s="27" t="s">
        <v>196</v>
      </c>
      <c r="C220" s="0">
        <v>10</v>
      </c>
    </row>
    <row r="221" spans="2:3" x14ac:dyDescent="0.25">
      <c r="B221" s="27" t="s">
        <v>197</v>
      </c>
      <c r="C221" s="0">
        <v>10</v>
      </c>
    </row>
    <row r="222" spans="2:3" x14ac:dyDescent="0.25">
      <c r="B222" s="27" t="s">
        <v>198</v>
      </c>
      <c r="C222" s="0">
        <v>10</v>
      </c>
    </row>
    <row r="223" spans="2:3" x14ac:dyDescent="0.25">
      <c r="B223" s="27" t="s">
        <v>199</v>
      </c>
      <c r="C223" s="0">
        <v>10</v>
      </c>
    </row>
    <row r="224" spans="2:3" x14ac:dyDescent="0.25">
      <c r="B224" s="27" t="s">
        <v>200</v>
      </c>
      <c r="C224" s="0">
        <v>10</v>
      </c>
    </row>
    <row r="225" spans="2:3" x14ac:dyDescent="0.25">
      <c r="B225" s="27" t="s">
        <v>201</v>
      </c>
      <c r="C225" s="0">
        <v>10</v>
      </c>
    </row>
    <row r="226" spans="2:3" ht="21" x14ac:dyDescent="0.25">
      <c r="B226" s="28"/>
    </row>
    <row r="227" spans="2:3" ht="21" x14ac:dyDescent="0.25">
      <c r="B227" s="28"/>
    </row>
    <row r="228" spans="2:3" ht="20.399999999999999" x14ac:dyDescent="0.25">
      <c r="B228" s="26" t="s">
        <v>202</v>
      </c>
    </row>
    <row r="229" spans="2:3" ht="21" x14ac:dyDescent="0.25">
      <c r="B229" s="28"/>
    </row>
    <row r="230" spans="2:3" x14ac:dyDescent="0.25">
      <c r="B230" s="27" t="s">
        <v>203</v>
      </c>
      <c r="C230" s="0">
        <v>11</v>
      </c>
    </row>
    <row r="231" spans="2:3" x14ac:dyDescent="0.25">
      <c r="B231" s="27" t="s">
        <v>204</v>
      </c>
      <c r="C231" s="0">
        <v>11</v>
      </c>
    </row>
    <row r="232" spans="2:3" x14ac:dyDescent="0.25">
      <c r="B232" s="27" t="s">
        <v>205</v>
      </c>
      <c r="C232" s="0">
        <v>11</v>
      </c>
    </row>
    <row r="233" spans="2:3" x14ac:dyDescent="0.25">
      <c r="B233" s="27" t="s">
        <v>206</v>
      </c>
      <c r="C233" s="0">
        <v>11</v>
      </c>
    </row>
    <row r="234" spans="2:3" x14ac:dyDescent="0.25">
      <c r="B234" s="27" t="s">
        <v>207</v>
      </c>
      <c r="C234" s="0">
        <v>11</v>
      </c>
    </row>
    <row r="235" spans="2:3" x14ac:dyDescent="0.25">
      <c r="B235" s="27" t="s">
        <v>208</v>
      </c>
      <c r="C235" s="0">
        <v>11</v>
      </c>
    </row>
    <row r="236" spans="2:3" x14ac:dyDescent="0.25">
      <c r="B236" s="27" t="s">
        <v>209</v>
      </c>
      <c r="C236" s="0">
        <v>11</v>
      </c>
    </row>
    <row r="237" spans="2:3" x14ac:dyDescent="0.25">
      <c r="B237" s="27" t="s">
        <v>210</v>
      </c>
      <c r="C237" s="0">
        <v>11</v>
      </c>
    </row>
    <row r="238" spans="2:3" x14ac:dyDescent="0.25">
      <c r="B238" s="27" t="s">
        <v>211</v>
      </c>
      <c r="C238" s="0">
        <v>11</v>
      </c>
    </row>
    <row r="239" spans="2:3" x14ac:dyDescent="0.25">
      <c r="B239" s="27" t="s">
        <v>212</v>
      </c>
      <c r="C239" s="0">
        <v>11</v>
      </c>
    </row>
    <row r="240" spans="2:3" x14ac:dyDescent="0.25">
      <c r="B240" s="27" t="s">
        <v>213</v>
      </c>
      <c r="C240" s="0">
        <v>11</v>
      </c>
    </row>
    <row r="241" spans="2:3" x14ac:dyDescent="0.25">
      <c r="B241" s="27" t="s">
        <v>214</v>
      </c>
      <c r="C241" s="0">
        <v>11</v>
      </c>
    </row>
    <row r="242" spans="2:3" x14ac:dyDescent="0.25">
      <c r="B242" s="27" t="s">
        <v>215</v>
      </c>
      <c r="C242" s="0">
        <v>11</v>
      </c>
    </row>
    <row r="243" spans="2:3" x14ac:dyDescent="0.25">
      <c r="B243" s="27" t="s">
        <v>216</v>
      </c>
      <c r="C243" s="0">
        <v>11</v>
      </c>
    </row>
    <row r="244" spans="2:3" ht="21" x14ac:dyDescent="0.25">
      <c r="B244" s="28"/>
    </row>
    <row r="245" spans="2:3" ht="21" x14ac:dyDescent="0.25">
      <c r="B245" s="28"/>
    </row>
    <row r="246" spans="2:3" ht="20.399999999999999" x14ac:dyDescent="0.25">
      <c r="B246" s="26" t="s">
        <v>217</v>
      </c>
    </row>
    <row r="247" spans="2:3" ht="21" x14ac:dyDescent="0.25">
      <c r="B247" s="28"/>
    </row>
    <row r="248" spans="2:3" x14ac:dyDescent="0.25">
      <c r="B248" s="27" t="s">
        <v>218</v>
      </c>
      <c r="C248" s="0">
        <v>12</v>
      </c>
    </row>
    <row r="249" spans="2:3" x14ac:dyDescent="0.25">
      <c r="B249" s="27" t="s">
        <v>219</v>
      </c>
      <c r="C249" s="0">
        <v>12</v>
      </c>
    </row>
    <row r="250" spans="2:3" x14ac:dyDescent="0.25">
      <c r="B250" s="27" t="s">
        <v>220</v>
      </c>
      <c r="C250" s="0">
        <v>12</v>
      </c>
    </row>
    <row r="251" spans="2:3" x14ac:dyDescent="0.25">
      <c r="B251" s="27" t="s">
        <v>221</v>
      </c>
      <c r="C251" s="0">
        <v>12</v>
      </c>
    </row>
    <row r="252" spans="2:3" x14ac:dyDescent="0.25">
      <c r="B252" s="27" t="s">
        <v>222</v>
      </c>
      <c r="C252" s="0">
        <v>12</v>
      </c>
    </row>
    <row r="253" spans="2:3" x14ac:dyDescent="0.25">
      <c r="B253" s="27" t="s">
        <v>223</v>
      </c>
      <c r="C253" s="0">
        <v>12</v>
      </c>
    </row>
    <row r="254" spans="2:3" x14ac:dyDescent="0.25">
      <c r="B254" s="27" t="s">
        <v>224</v>
      </c>
      <c r="C254" s="0">
        <v>12</v>
      </c>
    </row>
    <row r="255" spans="2:3" x14ac:dyDescent="0.25">
      <c r="B255" s="27" t="s">
        <v>225</v>
      </c>
      <c r="C255" s="0">
        <v>12</v>
      </c>
    </row>
    <row r="256" spans="2:3" x14ac:dyDescent="0.25">
      <c r="B256" s="27" t="s">
        <v>226</v>
      </c>
      <c r="C256" s="0">
        <v>12</v>
      </c>
    </row>
    <row r="257" spans="2:3" x14ac:dyDescent="0.25">
      <c r="B257" s="27" t="s">
        <v>227</v>
      </c>
      <c r="C257" s="0">
        <v>12</v>
      </c>
    </row>
    <row r="258" spans="2:3" x14ac:dyDescent="0.25">
      <c r="B258" s="27" t="s">
        <v>228</v>
      </c>
      <c r="C258" s="0">
        <v>12</v>
      </c>
    </row>
    <row r="259" spans="2:3" x14ac:dyDescent="0.25">
      <c r="B259" s="27" t="s">
        <v>229</v>
      </c>
      <c r="C259" s="0">
        <v>12</v>
      </c>
    </row>
    <row r="260" spans="2:3" x14ac:dyDescent="0.25">
      <c r="B260" s="27" t="s">
        <v>230</v>
      </c>
      <c r="C260" s="0">
        <v>12</v>
      </c>
    </row>
    <row r="261" spans="2:3" x14ac:dyDescent="0.25">
      <c r="B261" s="27" t="s">
        <v>231</v>
      </c>
      <c r="C261" s="0">
        <v>12</v>
      </c>
    </row>
    <row r="262" spans="2:3" x14ac:dyDescent="0.25">
      <c r="B262" s="27" t="s">
        <v>232</v>
      </c>
      <c r="C262" s="0">
        <v>12</v>
      </c>
    </row>
    <row r="263" spans="2:3" ht="21" x14ac:dyDescent="0.25">
      <c r="B263" s="28"/>
    </row>
    <row r="264" spans="2:3" ht="21" x14ac:dyDescent="0.25">
      <c r="B264" s="28"/>
    </row>
    <row r="265" spans="2:3" ht="20.399999999999999" x14ac:dyDescent="0.25">
      <c r="B265" s="26" t="s">
        <v>233</v>
      </c>
    </row>
    <row r="266" spans="2:3" ht="21" x14ac:dyDescent="0.25">
      <c r="B266" s="28"/>
    </row>
    <row r="267" spans="2:3" x14ac:dyDescent="0.25">
      <c r="B267" s="27" t="s">
        <v>234</v>
      </c>
      <c r="C267" s="0">
        <v>13</v>
      </c>
    </row>
    <row r="268" spans="2:3" x14ac:dyDescent="0.25">
      <c r="B268" s="27" t="s">
        <v>235</v>
      </c>
      <c r="C268" s="0">
        <v>13</v>
      </c>
    </row>
    <row r="269" spans="2:3" x14ac:dyDescent="0.25">
      <c r="B269" s="27" t="s">
        <v>236</v>
      </c>
      <c r="C269" s="0">
        <v>13</v>
      </c>
    </row>
    <row r="270" spans="2:3" x14ac:dyDescent="0.25">
      <c r="B270" s="27" t="s">
        <v>237</v>
      </c>
      <c r="C270" s="0">
        <v>13</v>
      </c>
    </row>
    <row r="271" spans="2:3" x14ac:dyDescent="0.25">
      <c r="B271" s="27" t="s">
        <v>238</v>
      </c>
      <c r="C271" s="0">
        <v>13</v>
      </c>
    </row>
    <row r="272" spans="2:3" x14ac:dyDescent="0.25">
      <c r="B272" s="27" t="s">
        <v>239</v>
      </c>
      <c r="C272" s="0">
        <v>13</v>
      </c>
    </row>
    <row r="273" spans="2:3" x14ac:dyDescent="0.25">
      <c r="B273" s="27" t="s">
        <v>240</v>
      </c>
      <c r="C273" s="0">
        <v>13</v>
      </c>
    </row>
    <row r="274" spans="2:3" x14ac:dyDescent="0.25">
      <c r="B274" s="27" t="s">
        <v>241</v>
      </c>
      <c r="C274" s="0">
        <v>13</v>
      </c>
    </row>
    <row r="275" spans="2:3" x14ac:dyDescent="0.25">
      <c r="B275" s="27" t="s">
        <v>242</v>
      </c>
      <c r="C275" s="0">
        <v>13</v>
      </c>
    </row>
    <row r="276" spans="2:3" x14ac:dyDescent="0.25">
      <c r="B276" s="27" t="s">
        <v>243</v>
      </c>
      <c r="C276" s="0">
        <v>13</v>
      </c>
    </row>
    <row r="277" spans="2:3" x14ac:dyDescent="0.25">
      <c r="B277" s="27" t="s">
        <v>244</v>
      </c>
      <c r="C277" s="0">
        <v>13</v>
      </c>
    </row>
    <row r="278" spans="2:3" x14ac:dyDescent="0.25">
      <c r="B278" s="27" t="s">
        <v>245</v>
      </c>
      <c r="C278" s="0">
        <v>13</v>
      </c>
    </row>
    <row r="279" spans="2:3" x14ac:dyDescent="0.25">
      <c r="B279" s="27" t="s">
        <v>246</v>
      </c>
      <c r="C279" s="0">
        <v>13</v>
      </c>
    </row>
    <row r="280" spans="2:3" x14ac:dyDescent="0.25">
      <c r="B280" s="27" t="s">
        <v>247</v>
      </c>
      <c r="C280" s="0">
        <v>13</v>
      </c>
    </row>
    <row r="281" spans="2:3" ht="21" x14ac:dyDescent="0.25">
      <c r="B281" s="28"/>
    </row>
    <row r="282" spans="2:3" ht="21" x14ac:dyDescent="0.25">
      <c r="B282" s="28"/>
    </row>
    <row r="283" spans="2:3" ht="20.399999999999999" x14ac:dyDescent="0.25">
      <c r="B283" s="26" t="s">
        <v>248</v>
      </c>
    </row>
    <row r="284" spans="2:3" ht="21" x14ac:dyDescent="0.25">
      <c r="B284" s="28"/>
    </row>
    <row r="285" spans="2:3" x14ac:dyDescent="0.25">
      <c r="B285" s="27" t="s">
        <v>249</v>
      </c>
      <c r="C285" s="0">
        <v>14</v>
      </c>
    </row>
    <row r="286" spans="2:3" x14ac:dyDescent="0.25">
      <c r="B286" s="27" t="s">
        <v>250</v>
      </c>
      <c r="C286" s="0">
        <v>14</v>
      </c>
    </row>
    <row r="287" spans="2:3" x14ac:dyDescent="0.25">
      <c r="B287" s="27" t="s">
        <v>251</v>
      </c>
      <c r="C287" s="0">
        <v>14</v>
      </c>
    </row>
    <row r="288" spans="2:3" x14ac:dyDescent="0.25">
      <c r="B288" s="27" t="s">
        <v>252</v>
      </c>
      <c r="C288" s="0">
        <v>14</v>
      </c>
    </row>
    <row r="289" spans="2:3" x14ac:dyDescent="0.25">
      <c r="B289" s="27" t="s">
        <v>253</v>
      </c>
      <c r="C289" s="0">
        <v>14</v>
      </c>
    </row>
    <row r="290" spans="2:3" x14ac:dyDescent="0.25">
      <c r="B290" s="27" t="s">
        <v>254</v>
      </c>
      <c r="C290" s="0">
        <v>14</v>
      </c>
    </row>
    <row r="291" spans="2:3" x14ac:dyDescent="0.25">
      <c r="B291" s="27" t="s">
        <v>255</v>
      </c>
      <c r="C291" s="0">
        <v>14</v>
      </c>
    </row>
    <row r="292" spans="2:3" ht="21" x14ac:dyDescent="0.25">
      <c r="B292" s="28"/>
    </row>
    <row r="293" spans="2:3" ht="21" x14ac:dyDescent="0.25">
      <c r="B293" s="28"/>
    </row>
    <row r="294" spans="2:3" ht="20.399999999999999" x14ac:dyDescent="0.25">
      <c r="B294" s="26" t="s">
        <v>256</v>
      </c>
    </row>
    <row r="295" spans="2:3" ht="21" x14ac:dyDescent="0.25">
      <c r="B295" s="28"/>
    </row>
    <row r="296" spans="2:3" x14ac:dyDescent="0.25">
      <c r="B296" s="27" t="s">
        <v>257</v>
      </c>
      <c r="C296" s="0">
        <v>15</v>
      </c>
    </row>
    <row r="297" spans="2:3" x14ac:dyDescent="0.25">
      <c r="B297" s="27" t="s">
        <v>258</v>
      </c>
      <c r="C297" s="0">
        <v>15</v>
      </c>
    </row>
    <row r="298" spans="2:3" x14ac:dyDescent="0.25">
      <c r="B298" s="27" t="s">
        <v>259</v>
      </c>
      <c r="C298" s="0">
        <v>15</v>
      </c>
    </row>
    <row r="299" spans="2:3" x14ac:dyDescent="0.25">
      <c r="B299" s="27" t="s">
        <v>260</v>
      </c>
      <c r="C299" s="0">
        <v>15</v>
      </c>
    </row>
    <row r="300" spans="2:3" x14ac:dyDescent="0.25">
      <c r="B300" s="27" t="s">
        <v>261</v>
      </c>
      <c r="C300" s="0">
        <v>15</v>
      </c>
    </row>
    <row r="301" spans="2:3" x14ac:dyDescent="0.25">
      <c r="B301" s="27" t="s">
        <v>262</v>
      </c>
      <c r="C301" s="0">
        <v>15</v>
      </c>
    </row>
    <row r="302" spans="2:3" x14ac:dyDescent="0.25">
      <c r="B302" s="27" t="s">
        <v>263</v>
      </c>
      <c r="C302" s="0">
        <v>15</v>
      </c>
    </row>
    <row r="303" spans="2:3" x14ac:dyDescent="0.25">
      <c r="B303" s="27" t="s">
        <v>264</v>
      </c>
      <c r="C303" s="0">
        <v>15</v>
      </c>
    </row>
    <row r="304" spans="2:3" x14ac:dyDescent="0.25">
      <c r="B304" s="27" t="s">
        <v>265</v>
      </c>
      <c r="C304" s="0">
        <v>15</v>
      </c>
    </row>
    <row r="305" spans="2:3" ht="21" x14ac:dyDescent="0.25">
      <c r="B305" s="28"/>
    </row>
    <row r="306" spans="2:3" ht="21" x14ac:dyDescent="0.25">
      <c r="B306" s="28"/>
    </row>
    <row r="307" spans="2:3" ht="20.399999999999999" x14ac:dyDescent="0.25">
      <c r="B307" s="26" t="s">
        <v>266</v>
      </c>
    </row>
    <row r="308" spans="2:3" ht="21" x14ac:dyDescent="0.25">
      <c r="B308" s="28"/>
    </row>
    <row r="309" spans="2:3" x14ac:dyDescent="0.25">
      <c r="B309" s="27" t="s">
        <v>267</v>
      </c>
      <c r="C309" s="0">
        <v>16</v>
      </c>
    </row>
    <row r="310" spans="2:3" x14ac:dyDescent="0.25">
      <c r="B310" s="27" t="s">
        <v>268</v>
      </c>
      <c r="C310" s="0">
        <v>16</v>
      </c>
    </row>
    <row r="311" spans="2:3" x14ac:dyDescent="0.25">
      <c r="B311" s="27" t="s">
        <v>269</v>
      </c>
      <c r="C311" s="0">
        <v>16</v>
      </c>
    </row>
    <row r="312" spans="2:3" x14ac:dyDescent="0.25">
      <c r="B312" s="27" t="s">
        <v>270</v>
      </c>
      <c r="C312" s="0">
        <v>16</v>
      </c>
    </row>
    <row r="313" spans="2:3" x14ac:dyDescent="0.25">
      <c r="B313" s="27" t="s">
        <v>271</v>
      </c>
      <c r="C313" s="0">
        <v>16</v>
      </c>
    </row>
    <row r="314" spans="2:3" x14ac:dyDescent="0.25">
      <c r="B314" s="27" t="s">
        <v>272</v>
      </c>
      <c r="C314" s="0">
        <v>16</v>
      </c>
    </row>
    <row r="315" spans="2:3" x14ac:dyDescent="0.25">
      <c r="B315" s="27" t="s">
        <v>273</v>
      </c>
      <c r="C315" s="0">
        <v>16</v>
      </c>
    </row>
    <row r="316" spans="2:3" x14ac:dyDescent="0.25">
      <c r="B316" s="27" t="s">
        <v>274</v>
      </c>
      <c r="C316" s="0">
        <v>16</v>
      </c>
    </row>
    <row r="317" spans="2:3" x14ac:dyDescent="0.25">
      <c r="B317" s="27" t="s">
        <v>257</v>
      </c>
      <c r="C317" s="0">
        <v>16</v>
      </c>
    </row>
    <row r="318" spans="2:3" x14ac:dyDescent="0.25">
      <c r="B318" s="27" t="s">
        <v>275</v>
      </c>
      <c r="C318" s="0">
        <v>16</v>
      </c>
    </row>
    <row r="319" spans="2:3" x14ac:dyDescent="0.25">
      <c r="B319" s="27" t="s">
        <v>276</v>
      </c>
      <c r="C319" s="0">
        <v>16</v>
      </c>
    </row>
    <row r="320" spans="2:3" x14ac:dyDescent="0.25">
      <c r="B320" s="27" t="s">
        <v>277</v>
      </c>
      <c r="C320" s="0">
        <v>16</v>
      </c>
    </row>
    <row r="321" spans="2:3" x14ac:dyDescent="0.25">
      <c r="B321" s="27" t="s">
        <v>278</v>
      </c>
      <c r="C321" s="0">
        <v>16</v>
      </c>
    </row>
    <row r="322" spans="2:3" x14ac:dyDescent="0.25">
      <c r="B322" s="27" t="s">
        <v>279</v>
      </c>
      <c r="C322" s="0">
        <v>16</v>
      </c>
    </row>
    <row r="323" spans="2:3" x14ac:dyDescent="0.25">
      <c r="B323" s="27" t="s">
        <v>280</v>
      </c>
      <c r="C323" s="0">
        <v>16</v>
      </c>
    </row>
    <row r="324" spans="2:3" ht="21" x14ac:dyDescent="0.25">
      <c r="B324" s="28"/>
    </row>
    <row r="325" spans="2:3" ht="21" x14ac:dyDescent="0.25">
      <c r="B325" s="28"/>
    </row>
    <row r="326" spans="2:3" ht="20.399999999999999" x14ac:dyDescent="0.25">
      <c r="B326" s="26" t="s">
        <v>281</v>
      </c>
    </row>
    <row r="327" spans="2:3" ht="21" x14ac:dyDescent="0.25">
      <c r="B327" s="28"/>
    </row>
    <row r="328" spans="2:3" x14ac:dyDescent="0.25">
      <c r="B328" s="27" t="s">
        <v>282</v>
      </c>
      <c r="C328" s="0">
        <v>17</v>
      </c>
    </row>
    <row r="329" spans="2:3" x14ac:dyDescent="0.25">
      <c r="B329" s="27" t="s">
        <v>283</v>
      </c>
      <c r="C329" s="0">
        <v>17</v>
      </c>
    </row>
    <row r="330" spans="2:3" x14ac:dyDescent="0.25">
      <c r="B330" s="27" t="s">
        <v>284</v>
      </c>
      <c r="C330" s="0">
        <v>17</v>
      </c>
    </row>
    <row r="331" spans="2:3" x14ac:dyDescent="0.25">
      <c r="B331" s="27" t="s">
        <v>285</v>
      </c>
      <c r="C331" s="0">
        <v>17</v>
      </c>
    </row>
    <row r="332" spans="2:3" x14ac:dyDescent="0.25">
      <c r="B332" s="27" t="s">
        <v>286</v>
      </c>
      <c r="C332" s="0">
        <v>17</v>
      </c>
    </row>
    <row r="333" spans="2:3" x14ac:dyDescent="0.25">
      <c r="B333" s="27" t="s">
        <v>287</v>
      </c>
      <c r="C333" s="0">
        <v>17</v>
      </c>
    </row>
    <row r="334" spans="2:3" x14ac:dyDescent="0.25">
      <c r="B334" s="27" t="s">
        <v>288</v>
      </c>
      <c r="C334" s="0">
        <v>17</v>
      </c>
    </row>
    <row r="335" spans="2:3" x14ac:dyDescent="0.25">
      <c r="B335" s="27" t="s">
        <v>289</v>
      </c>
      <c r="C335" s="0">
        <v>17</v>
      </c>
    </row>
    <row r="336" spans="2:3" x14ac:dyDescent="0.25">
      <c r="B336" s="27" t="s">
        <v>290</v>
      </c>
      <c r="C336" s="0">
        <v>17</v>
      </c>
    </row>
    <row r="337" spans="2:3" x14ac:dyDescent="0.25">
      <c r="B337" s="27" t="s">
        <v>291</v>
      </c>
      <c r="C337" s="0">
        <v>17</v>
      </c>
    </row>
    <row r="338" spans="2:3" x14ac:dyDescent="0.25">
      <c r="B338" s="27" t="s">
        <v>292</v>
      </c>
      <c r="C338" s="0">
        <v>17</v>
      </c>
    </row>
    <row r="339" spans="2:3" x14ac:dyDescent="0.25">
      <c r="B339" s="27" t="s">
        <v>293</v>
      </c>
      <c r="C339" s="0">
        <v>17</v>
      </c>
    </row>
    <row r="340" spans="2:3" x14ac:dyDescent="0.25">
      <c r="B340" s="27" t="s">
        <v>294</v>
      </c>
      <c r="C340" s="0">
        <v>17</v>
      </c>
    </row>
    <row r="341" spans="2:3" x14ac:dyDescent="0.25">
      <c r="B341" s="27" t="s">
        <v>295</v>
      </c>
      <c r="C341" s="0">
        <v>17</v>
      </c>
    </row>
    <row r="342" spans="2:3" ht="21" x14ac:dyDescent="0.25">
      <c r="B342" s="28"/>
    </row>
    <row r="343" spans="2:3" ht="20.399999999999999" x14ac:dyDescent="0.25">
      <c r="B343" s="26" t="s">
        <v>296</v>
      </c>
    </row>
    <row r="344" spans="2:3" ht="21" x14ac:dyDescent="0.25">
      <c r="B344" s="28"/>
    </row>
    <row r="345" spans="2:3" x14ac:dyDescent="0.25">
      <c r="B345" s="27" t="s">
        <v>297</v>
      </c>
      <c r="C345" s="0">
        <v>18</v>
      </c>
    </row>
    <row r="346" spans="2:3" x14ac:dyDescent="0.25">
      <c r="B346" s="27" t="s">
        <v>298</v>
      </c>
      <c r="C346" s="0">
        <v>18</v>
      </c>
    </row>
    <row r="347" spans="2:3" x14ac:dyDescent="0.25">
      <c r="B347" s="27" t="s">
        <v>299</v>
      </c>
      <c r="C347" s="0">
        <v>18</v>
      </c>
    </row>
    <row r="348" spans="2:3" x14ac:dyDescent="0.25">
      <c r="B348" s="27" t="s">
        <v>300</v>
      </c>
      <c r="C348" s="0">
        <v>18</v>
      </c>
    </row>
    <row r="349" spans="2:3" x14ac:dyDescent="0.25">
      <c r="B349" s="27" t="s">
        <v>301</v>
      </c>
      <c r="C349" s="0">
        <v>18</v>
      </c>
    </row>
    <row r="350" spans="2:3" x14ac:dyDescent="0.25">
      <c r="B350" s="27" t="s">
        <v>302</v>
      </c>
      <c r="C350" s="0">
        <v>18</v>
      </c>
    </row>
    <row r="351" spans="2:3" x14ac:dyDescent="0.25">
      <c r="B351" s="27" t="s">
        <v>303</v>
      </c>
      <c r="C351" s="0">
        <v>18</v>
      </c>
    </row>
    <row r="352" spans="2:3" x14ac:dyDescent="0.25">
      <c r="B352" s="27" t="s">
        <v>304</v>
      </c>
      <c r="C352" s="0">
        <v>18</v>
      </c>
    </row>
    <row r="353" spans="2:3" x14ac:dyDescent="0.25">
      <c r="B353" s="27" t="s">
        <v>305</v>
      </c>
      <c r="C353" s="0">
        <v>18</v>
      </c>
    </row>
    <row r="354" spans="2:3" x14ac:dyDescent="0.25">
      <c r="B354" s="27" t="s">
        <v>306</v>
      </c>
      <c r="C354" s="0">
        <v>18</v>
      </c>
    </row>
    <row r="355" spans="2:3" x14ac:dyDescent="0.25">
      <c r="B355" s="27" t="s">
        <v>307</v>
      </c>
      <c r="C355" s="0">
        <v>18</v>
      </c>
    </row>
    <row r="356" spans="2:3" x14ac:dyDescent="0.25">
      <c r="B356" s="27" t="s">
        <v>308</v>
      </c>
      <c r="C356" s="0">
        <v>18</v>
      </c>
    </row>
    <row r="357" spans="2:3" x14ac:dyDescent="0.25">
      <c r="B357" s="27" t="s">
        <v>309</v>
      </c>
      <c r="C357" s="0">
        <v>18</v>
      </c>
    </row>
    <row r="358" spans="2:3" x14ac:dyDescent="0.25">
      <c r="B358" s="27" t="s">
        <v>310</v>
      </c>
      <c r="C358" s="0">
        <v>18</v>
      </c>
    </row>
    <row r="359" spans="2:3" x14ac:dyDescent="0.25">
      <c r="B359" s="27" t="s">
        <v>311</v>
      </c>
      <c r="C359" s="0">
        <v>18</v>
      </c>
    </row>
    <row r="360" spans="2:3" ht="21" x14ac:dyDescent="0.25">
      <c r="B360" s="28"/>
    </row>
    <row r="361" spans="2:3" ht="21" x14ac:dyDescent="0.25">
      <c r="B361" s="28"/>
    </row>
    <row r="362" spans="2:3" ht="20.399999999999999" x14ac:dyDescent="0.25">
      <c r="B362" s="26" t="s">
        <v>312</v>
      </c>
    </row>
    <row r="363" spans="2:3" ht="21" x14ac:dyDescent="0.25">
      <c r="B363" s="28"/>
    </row>
    <row r="364" spans="2:3" x14ac:dyDescent="0.25">
      <c r="B364" s="27" t="s">
        <v>313</v>
      </c>
      <c r="C364" s="0">
        <v>19</v>
      </c>
    </row>
    <row r="365" spans="2:3" x14ac:dyDescent="0.25">
      <c r="B365" s="27" t="s">
        <v>314</v>
      </c>
      <c r="C365" s="0">
        <v>19</v>
      </c>
    </row>
    <row r="366" spans="2:3" ht="21" x14ac:dyDescent="0.25">
      <c r="B366" s="28"/>
    </row>
    <row r="367" spans="2:3" ht="21" x14ac:dyDescent="0.25">
      <c r="B367" s="28"/>
    </row>
    <row r="368" spans="2:3" ht="20.399999999999999" x14ac:dyDescent="0.25">
      <c r="B368" s="26" t="s">
        <v>315</v>
      </c>
    </row>
    <row r="369" spans="2:3" ht="21" x14ac:dyDescent="0.25">
      <c r="B369" s="28"/>
    </row>
    <row r="370" spans="2:3" x14ac:dyDescent="0.25">
      <c r="B370" s="27" t="s">
        <v>316</v>
      </c>
      <c r="C370" s="0">
        <v>20</v>
      </c>
    </row>
    <row r="371" spans="2:3" ht="20.399999999999999" x14ac:dyDescent="0.25">
      <c r="B371" s="26" t="s">
        <v>317</v>
      </c>
    </row>
    <row r="372" spans="2:3" ht="21" x14ac:dyDescent="0.25">
      <c r="B372" s="28"/>
    </row>
    <row r="373" spans="2:3" x14ac:dyDescent="0.25">
      <c r="B373" s="27" t="s">
        <v>318</v>
      </c>
      <c r="C373" s="0">
        <v>21</v>
      </c>
    </row>
    <row r="374" spans="2:3" ht="21" x14ac:dyDescent="0.25">
      <c r="B374" s="28"/>
    </row>
    <row r="375" spans="2:3" ht="21" x14ac:dyDescent="0.25">
      <c r="B375" s="28"/>
    </row>
    <row r="376" spans="2:3" ht="20.399999999999999" x14ac:dyDescent="0.25">
      <c r="B376" s="26" t="s">
        <v>319</v>
      </c>
    </row>
    <row r="377" spans="2:3" ht="21" x14ac:dyDescent="0.25">
      <c r="B377" s="28"/>
    </row>
    <row r="378" spans="2:3" x14ac:dyDescent="0.25">
      <c r="B378" s="27" t="s">
        <v>320</v>
      </c>
      <c r="C378" s="0">
        <v>22</v>
      </c>
    </row>
  </sheetData>
  <sheetProtection sheet="1" objects="1" scenarios="1"/>
  <phoneticPr fontId="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10"/>
  <sheetViews>
    <sheetView topLeftCell="I1" workbookViewId="0">
      <selection activeCell="AA3" sqref="AA3"/>
    </sheetView>
  </sheetViews>
  <sheetFormatPr defaultColWidth="9.109375" defaultRowHeight="13.2" x14ac:dyDescent="0.25"/>
  <cols>
    <col min="1" max="1" customWidth="true" style="212" width="14.109375"/>
    <col min="2" max="2" style="212" width="9.109375"/>
    <col min="3" max="3" bestFit="true" customWidth="true" style="212" width="12.77734375"/>
    <col min="4" max="5" bestFit="true" customWidth="true" style="212" width="10.109375"/>
    <col min="6" max="8" customWidth="true" style="212" width="10.109375"/>
    <col min="9" max="9" bestFit="true" customWidth="true" style="212" width="12.77734375"/>
    <col min="10" max="10" bestFit="true" customWidth="true" style="212" width="12.88671875"/>
    <col min="11" max="14" customWidth="true" style="212" width="11.77734375"/>
    <col min="15" max="15" customWidth="true" style="212" width="13.88671875"/>
    <col min="16" max="16" bestFit="true" customWidth="true" style="212" width="10.109375"/>
    <col min="17" max="17" bestFit="true" customWidth="true" style="212" width="11.77734375"/>
    <col min="18" max="20" customWidth="true" style="212" width="11.77734375"/>
    <col min="21" max="21" bestFit="true" customWidth="true" style="212" width="11.77734375"/>
    <col min="22" max="22" bestFit="true" customWidth="true" style="212" width="10.109375"/>
    <col min="23" max="23" bestFit="true" customWidth="true" style="212" width="11.77734375"/>
    <col min="24" max="24" customWidth="true" style="212" width="21.0"/>
    <col min="25" max="26" style="212" width="9.109375"/>
    <col min="27" max="27" customWidth="true" style="212" width="14.0"/>
    <col min="28" max="28" customWidth="true" style="212" width="13.109375"/>
    <col min="29" max="30" style="212" width="9.109375"/>
    <col min="31" max="31" style="213" width="9.109375"/>
    <col min="32" max="16384" style="212" width="9.109375"/>
  </cols>
  <sheetData>
    <row r="2" spans="2:31" ht="79.2" x14ac:dyDescent="0.25">
      <c r="B2" s="212" t="s">
        <v>2904</v>
      </c>
      <c r="E2" s="212" t="s">
        <v>2251</v>
      </c>
      <c r="I2" s="32" t="s">
        <v>2190</v>
      </c>
      <c r="O2" s="212" t="s">
        <v>2916</v>
      </c>
      <c r="P2" s="212" t="s">
        <v>2915</v>
      </c>
      <c r="R2" s="213" t="s">
        <v>2954</v>
      </c>
      <c r="S2" s="213" t="s">
        <v>2955</v>
      </c>
      <c r="U2" s="212" t="s">
        <v>2199</v>
      </c>
      <c r="W2" s="212" t="s">
        <v>2917</v>
      </c>
      <c r="Z2" s="212" t="s">
        <v>1859</v>
      </c>
      <c r="AE2" s="32" t="s">
        <v>2190</v>
      </c>
    </row>
    <row r="3" spans="2:31" x14ac:dyDescent="0.25">
      <c r="B3" s="212" t="s">
        <v>2905</v>
      </c>
      <c r="E3" s="212" t="s">
        <v>2211</v>
      </c>
      <c r="I3" s="32" t="s">
        <v>1775</v>
      </c>
      <c r="O3" s="212">
        <v>2023</v>
      </c>
      <c r="P3" s="212">
        <v>70000</v>
      </c>
      <c r="R3" s="268">
        <v>0</v>
      </c>
      <c r="S3" s="268">
        <v>0</v>
      </c>
      <c r="U3" s="212" t="s">
        <v>2202</v>
      </c>
      <c r="W3" s="212" t="s">
        <v>2202</v>
      </c>
      <c r="Z3" s="212" t="s">
        <v>1782</v>
      </c>
      <c r="AE3" s="32" t="s">
        <v>1775</v>
      </c>
    </row>
    <row r="4" spans="2:31" x14ac:dyDescent="0.25">
      <c r="B4" s="212" t="s">
        <v>2906</v>
      </c>
      <c r="E4" s="212" t="s">
        <v>2212</v>
      </c>
      <c r="I4" s="20" t="s">
        <v>1790</v>
      </c>
      <c r="O4" s="212">
        <v>2024</v>
      </c>
      <c r="P4" s="212">
        <v>85000</v>
      </c>
      <c r="R4" s="268">
        <v>0.01</v>
      </c>
      <c r="S4" s="268">
        <v>0.01</v>
      </c>
      <c r="U4" s="212" t="s">
        <v>2203</v>
      </c>
      <c r="W4" s="212" t="s">
        <v>2203</v>
      </c>
      <c r="Z4" s="212" t="s">
        <v>2963</v>
      </c>
      <c r="AA4" s="212">
        <v>2</v>
      </c>
      <c r="AE4" s="32" t="s">
        <v>1790</v>
      </c>
    </row>
    <row r="5" spans="2:31" x14ac:dyDescent="0.25">
      <c r="E5" s="212" t="s">
        <v>2213</v>
      </c>
      <c r="I5" s="20" t="s">
        <v>1791</v>
      </c>
      <c r="R5" s="268">
        <v>0.02</v>
      </c>
      <c r="S5" s="268">
        <v>0.02</v>
      </c>
      <c r="Z5" s="212" t="s">
        <v>2964</v>
      </c>
      <c r="AA5" s="212">
        <v>3</v>
      </c>
      <c r="AE5" s="32" t="s">
        <v>1791</v>
      </c>
    </row>
    <row r="6" spans="2:31" x14ac:dyDescent="0.25">
      <c r="E6" s="212" t="s">
        <v>2908</v>
      </c>
      <c r="I6" s="20" t="s">
        <v>2239</v>
      </c>
      <c r="R6" s="268">
        <v>0.03</v>
      </c>
      <c r="S6" s="268">
        <v>0.03</v>
      </c>
      <c r="AA6" s="212">
        <v>4</v>
      </c>
      <c r="AE6" s="32" t="s">
        <v>2239</v>
      </c>
    </row>
    <row r="7" spans="2:31" x14ac:dyDescent="0.25">
      <c r="E7" s="212" t="s">
        <v>2909</v>
      </c>
      <c r="I7" s="20" t="s">
        <v>2240</v>
      </c>
      <c r="R7" s="268">
        <v>0.04</v>
      </c>
      <c r="S7" s="268">
        <v>0.04</v>
      </c>
      <c r="AA7" s="212">
        <v>5</v>
      </c>
      <c r="AE7" s="32" t="s">
        <v>2240</v>
      </c>
    </row>
    <row r="8" spans="2:31" x14ac:dyDescent="0.25">
      <c r="E8" s="212" t="s">
        <v>2910</v>
      </c>
      <c r="I8" s="20" t="s">
        <v>2241</v>
      </c>
      <c r="R8" s="268">
        <v>0.05</v>
      </c>
      <c r="S8" s="268">
        <v>0.05</v>
      </c>
      <c r="Z8" s="212" t="s">
        <v>2214</v>
      </c>
      <c r="AA8" s="212">
        <v>6</v>
      </c>
      <c r="AE8" s="32" t="s">
        <v>2241</v>
      </c>
    </row>
    <row r="9" spans="2:31" x14ac:dyDescent="0.25">
      <c r="E9" s="212" t="s">
        <v>2911</v>
      </c>
      <c r="I9" s="20" t="s">
        <v>2242</v>
      </c>
      <c r="R9" s="268">
        <v>0.06</v>
      </c>
      <c r="S9" s="268">
        <v>0.06</v>
      </c>
      <c r="Z9" s="212" t="s">
        <v>2215</v>
      </c>
      <c r="AA9" s="212">
        <v>7</v>
      </c>
      <c r="AE9" s="32" t="s">
        <v>2242</v>
      </c>
    </row>
    <row r="10" spans="2:31" x14ac:dyDescent="0.25">
      <c r="E10" s="212" t="s">
        <v>2254</v>
      </c>
      <c r="I10" s="20" t="s">
        <v>2243</v>
      </c>
      <c r="Z10" s="212" t="s">
        <v>2216</v>
      </c>
      <c r="AA10" s="212">
        <v>8</v>
      </c>
      <c r="AE10" s="32" t="s">
        <v>2243</v>
      </c>
    </row>
    <row r="11" spans="2:31" x14ac:dyDescent="0.25">
      <c r="I11" s="20" t="s">
        <v>1797</v>
      </c>
      <c r="Z11" s="212" t="s">
        <v>2217</v>
      </c>
      <c r="AA11" s="212">
        <v>9</v>
      </c>
      <c r="AE11" s="32" t="s">
        <v>1797</v>
      </c>
    </row>
    <row r="12" spans="2:31" x14ac:dyDescent="0.25">
      <c r="I12" s="32" t="s">
        <v>1798</v>
      </c>
      <c r="Z12" s="212" t="s">
        <v>2218</v>
      </c>
      <c r="AA12" s="212">
        <v>10</v>
      </c>
      <c r="AE12" s="32" t="s">
        <v>1798</v>
      </c>
    </row>
    <row r="13" spans="2:31" x14ac:dyDescent="0.25">
      <c r="E13" s="212" t="s">
        <v>1773</v>
      </c>
      <c r="I13" s="20" t="s">
        <v>1799</v>
      </c>
      <c r="Z13" s="212" t="s">
        <v>2219</v>
      </c>
      <c r="AA13" s="212">
        <v>11</v>
      </c>
      <c r="AE13" s="32" t="s">
        <v>1799</v>
      </c>
    </row>
    <row r="14" spans="2:31" x14ac:dyDescent="0.25">
      <c r="E14" s="212" t="s">
        <v>2211</v>
      </c>
      <c r="I14" s="20" t="s">
        <v>1800</v>
      </c>
      <c r="Z14" s="212" t="s">
        <v>2220</v>
      </c>
      <c r="AA14" s="212">
        <v>12</v>
      </c>
      <c r="AE14" s="32" t="s">
        <v>1800</v>
      </c>
    </row>
    <row r="15" spans="2:31" x14ac:dyDescent="0.25">
      <c r="E15" s="212" t="s">
        <v>2212</v>
      </c>
      <c r="I15" s="20" t="s">
        <v>2244</v>
      </c>
      <c r="Z15" s="212" t="s">
        <v>2221</v>
      </c>
      <c r="AE15" s="32" t="s">
        <v>2244</v>
      </c>
    </row>
    <row r="16" spans="2:31" x14ac:dyDescent="0.25">
      <c r="E16" s="212" t="s">
        <v>2213</v>
      </c>
      <c r="I16" s="20" t="s">
        <v>2245</v>
      </c>
      <c r="Z16" s="212" t="s">
        <v>2222</v>
      </c>
      <c r="AE16" s="32" t="s">
        <v>2245</v>
      </c>
    </row>
    <row r="17" spans="2:31" x14ac:dyDescent="0.25">
      <c r="E17" s="212" t="s">
        <v>2908</v>
      </c>
      <c r="I17" s="20" t="s">
        <v>2246</v>
      </c>
      <c r="Z17" s="212" t="s">
        <v>2223</v>
      </c>
      <c r="AE17" s="32" t="s">
        <v>2246</v>
      </c>
    </row>
    <row r="18" spans="2:31" x14ac:dyDescent="0.25">
      <c r="E18" s="212" t="s">
        <v>2909</v>
      </c>
      <c r="I18" s="20" t="s">
        <v>2247</v>
      </c>
      <c r="Z18" s="212" t="s">
        <v>2224</v>
      </c>
      <c r="AE18" s="32" t="s">
        <v>2247</v>
      </c>
    </row>
    <row r="19" spans="2:31" x14ac:dyDescent="0.25">
      <c r="E19" s="212" t="s">
        <v>2910</v>
      </c>
      <c r="I19" s="32" t="s">
        <v>2248</v>
      </c>
      <c r="AE19" s="32" t="s">
        <v>2248</v>
      </c>
    </row>
    <row r="20" spans="2:31" x14ac:dyDescent="0.25">
      <c r="E20" s="212" t="s">
        <v>2911</v>
      </c>
      <c r="I20" s="20" t="s">
        <v>2249</v>
      </c>
      <c r="AE20" s="32" t="s">
        <v>2249</v>
      </c>
    </row>
    <row r="21" spans="2:31" x14ac:dyDescent="0.25">
      <c r="I21" s="20" t="s">
        <v>2250</v>
      </c>
      <c r="AE21" s="32" t="s">
        <v>2250</v>
      </c>
    </row>
    <row r="25" spans="2:31" x14ac:dyDescent="0.25">
      <c r="S25" s="212">
        <v>2024</v>
      </c>
    </row>
    <row r="26" spans="2:31" ht="12.75" customHeight="1" x14ac:dyDescent="0.25">
      <c r="B26" s="400" t="s">
        <v>355</v>
      </c>
      <c r="C26" s="400" t="s">
        <v>2933</v>
      </c>
      <c r="D26" s="400" t="s">
        <v>2934</v>
      </c>
      <c r="E26" s="400" t="s">
        <v>2935</v>
      </c>
      <c r="F26" s="400" t="s">
        <v>2936</v>
      </c>
      <c r="G26" s="400" t="s">
        <v>2937</v>
      </c>
      <c r="H26" s="400" t="s">
        <v>2938</v>
      </c>
      <c r="I26" s="400" t="s">
        <v>2939</v>
      </c>
      <c r="J26" s="400" t="s">
        <v>2940</v>
      </c>
      <c r="K26" s="400" t="s">
        <v>2941</v>
      </c>
      <c r="L26" s="403" t="s">
        <v>2942</v>
      </c>
      <c r="M26" s="319"/>
      <c r="N26" s="319"/>
      <c r="R26" s="212" t="s">
        <v>2957</v>
      </c>
      <c r="S26" s="212">
        <v>3692</v>
      </c>
      <c r="Y26" s="213"/>
      <c r="AE26" s="212"/>
    </row>
    <row r="27" spans="2:31" x14ac:dyDescent="0.25">
      <c r="B27" s="401"/>
      <c r="C27" s="401"/>
      <c r="D27" s="401"/>
      <c r="E27" s="401"/>
      <c r="F27" s="401"/>
      <c r="G27" s="401"/>
      <c r="H27" s="401"/>
      <c r="I27" s="401"/>
      <c r="J27" s="401"/>
      <c r="K27" s="401"/>
      <c r="L27" s="404"/>
      <c r="M27" s="320"/>
      <c r="N27" s="320"/>
      <c r="S27" s="268"/>
      <c r="Y27" s="213"/>
      <c r="AE27" s="212"/>
    </row>
    <row r="28" spans="2:31" x14ac:dyDescent="0.25">
      <c r="B28" s="401"/>
      <c r="C28" s="401"/>
      <c r="D28" s="401"/>
      <c r="E28" s="401"/>
      <c r="F28" s="401"/>
      <c r="G28" s="401"/>
      <c r="H28" s="401"/>
      <c r="I28" s="401"/>
      <c r="J28" s="401"/>
      <c r="K28" s="401"/>
      <c r="L28" s="404"/>
      <c r="M28" s="320"/>
      <c r="N28" s="320"/>
      <c r="Y28" s="213"/>
      <c r="AE28" s="212"/>
    </row>
    <row r="29" spans="2:31" x14ac:dyDescent="0.25">
      <c r="B29" s="401"/>
      <c r="C29" s="401"/>
      <c r="D29" s="401"/>
      <c r="E29" s="401"/>
      <c r="F29" s="401"/>
      <c r="G29" s="401"/>
      <c r="H29" s="401"/>
      <c r="I29" s="401"/>
      <c r="J29" s="401"/>
      <c r="K29" s="401"/>
      <c r="L29" s="404"/>
      <c r="M29" s="320"/>
      <c r="N29" s="320"/>
      <c r="S29" s="268"/>
      <c r="Y29" s="213"/>
      <c r="AE29" s="212"/>
    </row>
    <row r="30" spans="2:31" x14ac:dyDescent="0.25">
      <c r="B30" s="401"/>
      <c r="C30" s="401"/>
      <c r="D30" s="401"/>
      <c r="E30" s="401"/>
      <c r="F30" s="401"/>
      <c r="G30" s="401"/>
      <c r="H30" s="401"/>
      <c r="I30" s="401"/>
      <c r="J30" s="401"/>
      <c r="K30" s="401"/>
      <c r="L30" s="404"/>
      <c r="M30" s="320"/>
      <c r="N30" s="320"/>
      <c r="Y30" s="213"/>
      <c r="AE30" s="212"/>
    </row>
    <row r="31" spans="2:31" ht="66" x14ac:dyDescent="0.25">
      <c r="B31" s="401"/>
      <c r="C31" s="401"/>
      <c r="D31" s="401"/>
      <c r="E31" s="401"/>
      <c r="F31" s="401"/>
      <c r="G31" s="401"/>
      <c r="H31" s="401"/>
      <c r="I31" s="401"/>
      <c r="J31" s="401"/>
      <c r="K31" s="401"/>
      <c r="L31" s="404"/>
      <c r="M31" s="320"/>
      <c r="N31" s="320"/>
      <c r="R31" s="213" t="s">
        <v>2956</v>
      </c>
      <c r="S31" s="212">
        <v>100</v>
      </c>
      <c r="Y31" s="213"/>
      <c r="AE31" s="212"/>
    </row>
    <row r="32" spans="2:31" x14ac:dyDescent="0.25">
      <c r="B32" s="401"/>
      <c r="C32" s="401"/>
      <c r="D32" s="401"/>
      <c r="E32" s="401"/>
      <c r="F32" s="401"/>
      <c r="G32" s="401"/>
      <c r="H32" s="401"/>
      <c r="I32" s="401"/>
      <c r="J32" s="401"/>
      <c r="K32" s="401"/>
      <c r="L32" s="404"/>
      <c r="M32" s="320"/>
      <c r="N32" s="320"/>
      <c r="Y32" s="213"/>
      <c r="AE32" s="212"/>
    </row>
    <row r="33" spans="2:31" x14ac:dyDescent="0.25">
      <c r="B33" s="401"/>
      <c r="C33" s="401"/>
      <c r="D33" s="401"/>
      <c r="E33" s="401"/>
      <c r="F33" s="401"/>
      <c r="G33" s="401"/>
      <c r="H33" s="401"/>
      <c r="I33" s="401"/>
      <c r="J33" s="401"/>
      <c r="K33" s="401"/>
      <c r="L33" s="404"/>
      <c r="M33" s="320"/>
      <c r="N33" s="320"/>
      <c r="Y33" s="213"/>
      <c r="AE33" s="212"/>
    </row>
    <row r="34" spans="2:31" x14ac:dyDescent="0.25">
      <c r="B34" s="401"/>
      <c r="C34" s="401"/>
      <c r="D34" s="401"/>
      <c r="E34" s="401"/>
      <c r="F34" s="401"/>
      <c r="G34" s="401"/>
      <c r="H34" s="401"/>
      <c r="I34" s="401"/>
      <c r="J34" s="401"/>
      <c r="K34" s="401"/>
      <c r="L34" s="404"/>
      <c r="M34" s="320"/>
      <c r="N34" s="320"/>
      <c r="Y34" s="213"/>
      <c r="AE34" s="212"/>
    </row>
    <row r="35" spans="2:31" x14ac:dyDescent="0.25">
      <c r="B35" s="401"/>
      <c r="C35" s="401"/>
      <c r="D35" s="401"/>
      <c r="E35" s="401"/>
      <c r="F35" s="401"/>
      <c r="G35" s="401"/>
      <c r="H35" s="401"/>
      <c r="I35" s="401"/>
      <c r="J35" s="401"/>
      <c r="K35" s="401"/>
      <c r="L35" s="404"/>
      <c r="M35" s="320"/>
      <c r="N35" s="320"/>
      <c r="Y35" s="213"/>
      <c r="AE35" s="212"/>
    </row>
    <row r="36" spans="2:31" x14ac:dyDescent="0.25">
      <c r="B36" s="401"/>
      <c r="C36" s="401"/>
      <c r="D36" s="401"/>
      <c r="E36" s="401"/>
      <c r="F36" s="401"/>
      <c r="G36" s="401"/>
      <c r="H36" s="401"/>
      <c r="I36" s="402"/>
      <c r="J36" s="402"/>
      <c r="K36" s="402"/>
      <c r="L36" s="405"/>
      <c r="M36" s="320"/>
      <c r="N36" s="320"/>
      <c r="Y36" s="213"/>
      <c r="AE36" s="212"/>
    </row>
    <row r="37" spans="2:31" x14ac:dyDescent="0.25">
      <c r="B37" s="242">
        <v>1</v>
      </c>
      <c r="C37" s="242">
        <v>2</v>
      </c>
      <c r="D37" s="242">
        <v>3</v>
      </c>
      <c r="E37" s="242">
        <v>4</v>
      </c>
      <c r="F37" s="242">
        <v>5</v>
      </c>
      <c r="G37" s="242">
        <v>6</v>
      </c>
      <c r="H37" s="242">
        <v>7</v>
      </c>
      <c r="I37" s="242">
        <v>8</v>
      </c>
      <c r="J37" s="242">
        <v>8</v>
      </c>
      <c r="K37" s="242">
        <v>9</v>
      </c>
      <c r="L37" s="242">
        <v>10</v>
      </c>
      <c r="V37" s="213"/>
      <c r="AE37" s="212"/>
    </row>
    <row r="38" spans="2:31" x14ac:dyDescent="0.25">
      <c r="B38" s="242">
        <v>1</v>
      </c>
      <c r="C38" s="243">
        <v>5.0123543610536267E-2</v>
      </c>
      <c r="D38" s="243">
        <v>3.792993745318185E-2</v>
      </c>
      <c r="E38" s="243">
        <v>6.8459269151442001E-2</v>
      </c>
      <c r="F38" s="243">
        <v>8.4689759499393863E-2</v>
      </c>
      <c r="G38" s="243">
        <v>0.12985427884099163</v>
      </c>
      <c r="H38" s="243">
        <v>0.15917209669752769</v>
      </c>
      <c r="I38" s="243">
        <v>9.5115726682466067E-2</v>
      </c>
      <c r="J38" s="243">
        <v>0.14284071032778367</v>
      </c>
      <c r="K38" s="243">
        <v>2.6634024925541115E-2</v>
      </c>
      <c r="L38" s="244" t="n">
        <f t="shared" ref="L38:L59" si="0">AVERAGE(C38:K38)</f>
        <v>0.08831326079876267</v>
      </c>
      <c r="V38" s="213"/>
      <c r="AE38" s="212"/>
    </row>
    <row r="39" spans="2:31" x14ac:dyDescent="0.25">
      <c r="B39" s="242">
        <v>2</v>
      </c>
      <c r="C39" s="243">
        <v>9.0518558391426987E-2</v>
      </c>
      <c r="D39" s="243">
        <v>1.916782768665554E-2</v>
      </c>
      <c r="E39" s="243">
        <v>1.6478201896476582E-2</v>
      </c>
      <c r="F39" s="243">
        <v>0.13845517537960109</v>
      </c>
      <c r="G39" s="243">
        <v>0.16769181032028502</v>
      </c>
      <c r="H39" s="243">
        <v>0.26666185081476224</v>
      </c>
      <c r="I39" s="243">
        <v>7.84615005663786E-2</v>
      </c>
      <c r="J39" s="243">
        <v>7.8827748557530872E-2</v>
      </c>
      <c r="K39" s="243">
        <v>3.6438875498361133E-2</v>
      </c>
      <c r="L39" s="244" t="n">
        <f t="shared" si="0"/>
        <v>0.09918906101238643</v>
      </c>
      <c r="V39" s="213"/>
      <c r="AE39" s="212"/>
    </row>
    <row r="40" spans="2:31" x14ac:dyDescent="0.25">
      <c r="B40" s="242">
        <v>3</v>
      </c>
      <c r="C40" s="243">
        <v>0.14033006898368991</v>
      </c>
      <c r="D40" s="243">
        <v>8.6490583978577701E-2</v>
      </c>
      <c r="E40" s="243">
        <v>0.13602896777916992</v>
      </c>
      <c r="F40" s="243">
        <v>0.10473307124066483</v>
      </c>
      <c r="G40" s="243">
        <v>0.14712530378757702</v>
      </c>
      <c r="H40" s="243">
        <v>0.13616792779941198</v>
      </c>
      <c r="I40" s="243">
        <v>0.22453544831640337</v>
      </c>
      <c r="J40" s="243">
        <v>0.10273213400404314</v>
      </c>
      <c r="K40" s="243">
        <v>1.9368858837179811E-2</v>
      </c>
      <c r="L40" s="244" t="n">
        <f t="shared" si="0"/>
        <v>0.12194581830296863</v>
      </c>
      <c r="V40" s="213"/>
      <c r="AE40" s="212"/>
    </row>
    <row r="41" spans="2:31" x14ac:dyDescent="0.25">
      <c r="B41" s="242">
        <v>4</v>
      </c>
      <c r="C41" s="243">
        <v>0.23794305214372344</v>
      </c>
      <c r="D41" s="243">
        <v>3.5664224607835436E-2</v>
      </c>
      <c r="E41" s="243">
        <v>0.11933532486530289</v>
      </c>
      <c r="F41" s="243">
        <v>2.2448186797808679E-2</v>
      </c>
      <c r="G41" s="243">
        <v>8.4483570764886579E-2</v>
      </c>
      <c r="H41" s="243">
        <v>0.33540220870051313</v>
      </c>
      <c r="I41" s="243">
        <v>0.18998553780620314</v>
      </c>
      <c r="J41" s="243">
        <v>4.537454456444745E-2</v>
      </c>
      <c r="K41" s="243">
        <v>4.6649839302999395E-2</v>
      </c>
      <c r="L41" s="244" t="n">
        <f t="shared" si="0"/>
        <v>0.1241429432837467</v>
      </c>
      <c r="V41" s="213"/>
      <c r="AE41" s="212"/>
    </row>
    <row r="42" spans="2:31" x14ac:dyDescent="0.25">
      <c r="B42" s="242">
        <v>5</v>
      </c>
      <c r="C42" s="243">
        <v>6.5789039087558523E-2</v>
      </c>
      <c r="D42" s="243">
        <v>0</v>
      </c>
      <c r="E42" s="243">
        <v>0.30664315374362738</v>
      </c>
      <c r="F42" s="243">
        <v>0.39557039049987358</v>
      </c>
      <c r="G42" s="243">
        <v>0.37011615371525974</v>
      </c>
      <c r="H42" s="243">
        <v>0.11750724476140623</v>
      </c>
      <c r="I42" s="243">
        <v>7.4426664842666751E-3</v>
      </c>
      <c r="J42" s="243">
        <v>3.1505931095438554E-2</v>
      </c>
      <c r="K42" s="243">
        <v>7.6277062694869696E-2</v>
      </c>
      <c r="L42" s="244" t="n">
        <f t="shared" si="0"/>
        <v>0.15231684912025562</v>
      </c>
      <c r="V42" s="213"/>
      <c r="AE42" s="212"/>
    </row>
    <row r="43" spans="2:31" x14ac:dyDescent="0.25">
      <c r="B43" s="242">
        <v>6</v>
      </c>
      <c r="C43" s="243">
        <v>4.0302899088527329E-3</v>
      </c>
      <c r="D43" s="243">
        <v>0.31335357443584611</v>
      </c>
      <c r="E43" s="243">
        <v>5.4885341244511499E-2</v>
      </c>
      <c r="F43" s="243">
        <v>0.21942153798167877</v>
      </c>
      <c r="G43" s="243">
        <v>0.62587571587473079</v>
      </c>
      <c r="H43" s="243">
        <v>0.10436205051260694</v>
      </c>
      <c r="I43" s="243">
        <v>6.6648685250019934E-2</v>
      </c>
      <c r="J43" s="243">
        <v>0.10133821889010156</v>
      </c>
      <c r="K43" s="243">
        <v>3.4481494795544909E-2</v>
      </c>
      <c r="L43" s="244" t="n">
        <f t="shared" si="0"/>
        <v>0.1693774343215437</v>
      </c>
      <c r="V43" s="213"/>
      <c r="AE43" s="212"/>
    </row>
    <row r="44" spans="2:31" x14ac:dyDescent="0.25">
      <c r="B44" s="242">
        <v>7</v>
      </c>
      <c r="C44" s="243">
        <v>6.1633985028673711E-2</v>
      </c>
      <c r="D44" s="243">
        <v>0.63805512813755416</v>
      </c>
      <c r="E44" s="243">
        <v>0.21419880090023494</v>
      </c>
      <c r="F44" s="243">
        <v>0.1707053161784251</v>
      </c>
      <c r="G44" s="243">
        <v>0</v>
      </c>
      <c r="H44" s="243">
        <v>0.32133774350860173</v>
      </c>
      <c r="I44" s="243">
        <v>0.14275840002110923</v>
      </c>
      <c r="J44" s="243">
        <v>0.22743226495773003</v>
      </c>
      <c r="K44" s="243">
        <v>0.18317591623135746</v>
      </c>
      <c r="L44" s="244" t="n">
        <f t="shared" si="0"/>
        <v>0.21769972832929851</v>
      </c>
      <c r="V44" s="213"/>
      <c r="AE44" s="212"/>
    </row>
    <row r="45" spans="2:31" x14ac:dyDescent="0.25">
      <c r="B45" s="242">
        <v>8</v>
      </c>
      <c r="C45" s="243">
        <v>0.18004994229106841</v>
      </c>
      <c r="D45" s="243">
        <v>0</v>
      </c>
      <c r="E45" s="243">
        <v>0.2148648434792047</v>
      </c>
      <c r="F45" s="243">
        <v>0</v>
      </c>
      <c r="G45" s="243">
        <v>4.2763759696885922E-3</v>
      </c>
      <c r="H45" s="243">
        <v>0.12891824975278374</v>
      </c>
      <c r="I45" s="243">
        <v>0.83310315687523862</v>
      </c>
      <c r="J45" s="243">
        <v>0.10537387280830754</v>
      </c>
      <c r="K45" s="243">
        <v>2.5061148342933368E-2</v>
      </c>
      <c r="L45" s="244" t="n">
        <f t="shared" si="0"/>
        <v>0.16573862105769166</v>
      </c>
      <c r="V45" s="213"/>
      <c r="AE45" s="212"/>
    </row>
    <row r="46" spans="2:31" x14ac:dyDescent="0.25">
      <c r="B46" s="242">
        <v>9</v>
      </c>
      <c r="C46" s="243">
        <v>2.6467313648672292E-2</v>
      </c>
      <c r="D46" s="243">
        <v>5.9404838874995022E-2</v>
      </c>
      <c r="E46" s="243">
        <v>0.19402600391945088</v>
      </c>
      <c r="F46" s="243">
        <v>3.7454274128459614E-2</v>
      </c>
      <c r="G46" s="243">
        <v>0.3262619739225861</v>
      </c>
      <c r="H46" s="243">
        <v>0.13295855117569641</v>
      </c>
      <c r="I46" s="243">
        <v>0.14330319878772813</v>
      </c>
      <c r="J46" s="243">
        <v>0.14728948266750827</v>
      </c>
      <c r="K46" s="243">
        <v>2.4615923995221299E-2</v>
      </c>
      <c r="L46" s="244" t="n">
        <f t="shared" si="0"/>
        <v>0.12130906234670198</v>
      </c>
      <c r="V46" s="213"/>
      <c r="AE46" s="212"/>
    </row>
    <row r="47" spans="2:31" x14ac:dyDescent="0.25">
      <c r="B47" s="242">
        <v>10</v>
      </c>
      <c r="C47" s="243">
        <v>0.1150694269800393</v>
      </c>
      <c r="D47" s="243">
        <v>7.9201719722305584E-3</v>
      </c>
      <c r="E47" s="243">
        <v>0.1017200481054128</v>
      </c>
      <c r="F47" s="243">
        <v>3.1410285154640045E-3</v>
      </c>
      <c r="G47" s="243">
        <v>0</v>
      </c>
      <c r="H47" s="243">
        <v>0.10087771676372459</v>
      </c>
      <c r="I47" s="243">
        <v>2.3334459996890017E-2</v>
      </c>
      <c r="J47" s="243">
        <v>0.20952522557913847</v>
      </c>
      <c r="K47" s="243">
        <v>2.8600548486826048E-2</v>
      </c>
      <c r="L47" s="244" t="n">
        <f t="shared" si="0"/>
        <v>0.06557651404441396</v>
      </c>
      <c r="V47" s="213"/>
      <c r="AE47" s="212"/>
    </row>
    <row r="48" spans="2:31" x14ac:dyDescent="0.25">
      <c r="B48" s="242">
        <v>11</v>
      </c>
      <c r="C48" s="243">
        <v>9.5472484940679492E-3</v>
      </c>
      <c r="D48" s="243">
        <v>0</v>
      </c>
      <c r="E48" s="243">
        <v>1.4918579917629425E-2</v>
      </c>
      <c r="F48" s="243">
        <v>0.74207385654364399</v>
      </c>
      <c r="G48" s="243">
        <v>0</v>
      </c>
      <c r="H48" s="243">
        <v>5.6510844396671304E-2</v>
      </c>
      <c r="I48" s="243">
        <v>2.8712811384566651E-2</v>
      </c>
      <c r="J48" s="243">
        <v>7.7234345007661645E-2</v>
      </c>
      <c r="K48" s="243">
        <v>0.11272763966821238</v>
      </c>
      <c r="L48" s="244" t="n">
        <f t="shared" si="0"/>
        <v>0.1157472583791615</v>
      </c>
      <c r="V48" s="213"/>
      <c r="AE48" s="212"/>
    </row>
    <row r="49" spans="2:31" x14ac:dyDescent="0.25">
      <c r="B49" s="242">
        <v>12</v>
      </c>
      <c r="C49" s="243">
        <v>0.72553273024128295</v>
      </c>
      <c r="D49" s="243">
        <v>0.55075080056318648</v>
      </c>
      <c r="E49" s="243">
        <v>1.1616499170260779</v>
      </c>
      <c r="F49" s="243">
        <v>8.296056802314446E-4</v>
      </c>
      <c r="G49" s="243">
        <v>3.0933094768372388E-2</v>
      </c>
      <c r="H49" s="243">
        <v>0.3877997835872079</v>
      </c>
      <c r="I49" s="243">
        <v>0.25675946869170913</v>
      </c>
      <c r="J49" s="243">
        <v>0.23098091922622632</v>
      </c>
      <c r="K49" s="243">
        <v>5.7202728835500566E-2</v>
      </c>
      <c r="L49" s="244" t="n">
        <f t="shared" si="0"/>
        <v>0.37804878317997725</v>
      </c>
      <c r="V49" s="213"/>
      <c r="AE49" s="212"/>
    </row>
    <row r="50" spans="2:31" x14ac:dyDescent="0.25">
      <c r="B50" s="242">
        <v>13</v>
      </c>
      <c r="C50" s="243">
        <v>0.26686927781825104</v>
      </c>
      <c r="D50" s="243">
        <v>0.15215556923907289</v>
      </c>
      <c r="E50" s="243">
        <v>9.5938170816954396E-2</v>
      </c>
      <c r="F50" s="243">
        <v>6.2023154262504918E-2</v>
      </c>
      <c r="G50" s="243">
        <v>9.4537819624479338E-2</v>
      </c>
      <c r="H50" s="243">
        <v>0.20501556858042075</v>
      </c>
      <c r="I50" s="243">
        <v>0.11362203429196994</v>
      </c>
      <c r="J50" s="243">
        <v>7.3660882303669295E-2</v>
      </c>
      <c r="K50" s="243">
        <v>2.363311299736269E-2</v>
      </c>
      <c r="L50" s="244" t="n">
        <f t="shared" si="0"/>
        <v>0.12082839888163169</v>
      </c>
      <c r="V50" s="213"/>
      <c r="AE50" s="212"/>
    </row>
    <row r="51" spans="2:31" x14ac:dyDescent="0.25">
      <c r="B51" s="242">
        <v>14</v>
      </c>
      <c r="C51" s="243">
        <v>2.0836308735851822E-2</v>
      </c>
      <c r="D51" s="243">
        <v>9.8412741352702615E-2</v>
      </c>
      <c r="E51" s="243">
        <v>8.9885522361609224E-2</v>
      </c>
      <c r="F51" s="243">
        <v>6.5850905333688682E-3</v>
      </c>
      <c r="G51" s="243">
        <v>1.7122116225265584E-2</v>
      </c>
      <c r="H51" s="243">
        <v>4.1187491798643221E-2</v>
      </c>
      <c r="I51" s="243">
        <v>1.9978856306073357E-2</v>
      </c>
      <c r="J51" s="243">
        <v>0.11010389374790057</v>
      </c>
      <c r="K51" s="243">
        <v>3.5185244746137836E-2</v>
      </c>
      <c r="L51" s="244" t="n">
        <f t="shared" si="0"/>
        <v>0.04881080731195034</v>
      </c>
      <c r="V51" s="213"/>
      <c r="AE51" s="212"/>
    </row>
    <row r="52" spans="2:31" x14ac:dyDescent="0.25">
      <c r="B52" s="242">
        <v>15</v>
      </c>
      <c r="C52" s="243">
        <v>0.19172736587998379</v>
      </c>
      <c r="D52" s="243">
        <v>0.14755730402295777</v>
      </c>
      <c r="E52" s="243">
        <v>0.12192203680413785</v>
      </c>
      <c r="F52" s="243">
        <v>9.0213404378009968E-2</v>
      </c>
      <c r="G52" s="243">
        <v>5.041888258956962E-2</v>
      </c>
      <c r="H52" s="243">
        <v>0.25754844385716491</v>
      </c>
      <c r="I52" s="243">
        <v>0.18963294025368865</v>
      </c>
      <c r="J52" s="243">
        <v>7.174726269957811E-2</v>
      </c>
      <c r="K52" s="243">
        <v>3.8862280732554308E-2</v>
      </c>
      <c r="L52" s="244" t="n">
        <f t="shared" si="0"/>
        <v>0.12884776902418277</v>
      </c>
      <c r="V52" s="213"/>
      <c r="AE52" s="212"/>
    </row>
    <row r="53" spans="2:31" x14ac:dyDescent="0.25">
      <c r="B53" s="242">
        <v>16</v>
      </c>
      <c r="C53" s="243">
        <v>0.1678305281647739</v>
      </c>
      <c r="D53" s="243">
        <v>0.27034685369712119</v>
      </c>
      <c r="E53" s="243">
        <v>0.25071599665819894</v>
      </c>
      <c r="F53" s="243">
        <v>0.22479022762232784</v>
      </c>
      <c r="G53" s="243">
        <v>0.2124415130909216</v>
      </c>
      <c r="H53" s="243">
        <v>0.22186186104409003</v>
      </c>
      <c r="I53" s="243">
        <v>0.23283274944276891</v>
      </c>
      <c r="J53" s="243">
        <v>3.8537128849770549E-2</v>
      </c>
      <c r="K53" s="243">
        <v>8.0503266037512525E-2</v>
      </c>
      <c r="L53" s="244" t="n">
        <f t="shared" si="0"/>
        <v>0.18887334717860949</v>
      </c>
      <c r="V53" s="213"/>
      <c r="AE53" s="212"/>
    </row>
    <row r="54" spans="2:31" x14ac:dyDescent="0.25">
      <c r="B54" s="242">
        <v>17</v>
      </c>
      <c r="C54" s="243">
        <v>0.25416802200568078</v>
      </c>
      <c r="D54" s="243">
        <v>0.33913512895572667</v>
      </c>
      <c r="E54" s="243">
        <v>0.27906745230175023</v>
      </c>
      <c r="F54" s="243">
        <v>0.12168913628985074</v>
      </c>
      <c r="G54" s="243">
        <v>9.3261757925291761E-2</v>
      </c>
      <c r="H54" s="243">
        <v>0.75508045369901644</v>
      </c>
      <c r="I54" s="243">
        <v>0.10686260975036076</v>
      </c>
      <c r="J54" s="243">
        <v>8.7290792058333927E-2</v>
      </c>
      <c r="K54" s="243">
        <v>0.22204149712880852</v>
      </c>
      <c r="L54" s="244" t="n">
        <f t="shared" si="0"/>
        <v>0.25095520556831336</v>
      </c>
      <c r="V54" s="213"/>
      <c r="AE54" s="212"/>
    </row>
    <row r="55" spans="2:31" x14ac:dyDescent="0.25">
      <c r="B55" s="242">
        <v>18</v>
      </c>
      <c r="C55" s="243">
        <v>0.29544269188548128</v>
      </c>
      <c r="D55" s="243">
        <v>0.14769652293519187</v>
      </c>
      <c r="E55" s="243">
        <v>0.12615649968064194</v>
      </c>
      <c r="F55" s="243">
        <v>0.22279910660203064</v>
      </c>
      <c r="G55" s="243">
        <v>3.2242289331631112E-2</v>
      </c>
      <c r="H55" s="243">
        <v>0.14514984394704816</v>
      </c>
      <c r="I55" s="243">
        <v>0.117314142842946</v>
      </c>
      <c r="J55" s="243">
        <v>0.32288953261953918</v>
      </c>
      <c r="K55" s="243">
        <v>0.49715948501012724</v>
      </c>
      <c r="L55" s="244" t="n">
        <f t="shared" si="0"/>
        <v>0.2118722349838486</v>
      </c>
      <c r="V55" s="213"/>
      <c r="AE55" s="212"/>
    </row>
    <row r="56" spans="2:31" x14ac:dyDescent="0.25">
      <c r="B56" s="242">
        <v>19</v>
      </c>
      <c r="C56" s="243">
        <v>0</v>
      </c>
      <c r="D56" s="243">
        <v>0</v>
      </c>
      <c r="E56" s="243">
        <v>0</v>
      </c>
      <c r="F56" s="243">
        <v>1.3068465343532678</v>
      </c>
      <c r="G56" s="243">
        <v>0</v>
      </c>
      <c r="H56" s="243">
        <v>0</v>
      </c>
      <c r="I56" s="243">
        <v>0</v>
      </c>
      <c r="J56" s="243">
        <v>2.7088224982804467E-2</v>
      </c>
      <c r="K56" s="243">
        <v>6.075575029210848E-2</v>
      </c>
      <c r="L56" s="244" t="n">
        <f t="shared" si="0"/>
        <v>0.15496561218090898</v>
      </c>
      <c r="V56" s="213"/>
      <c r="AE56" s="212"/>
    </row>
    <row r="57" spans="2:31" x14ac:dyDescent="0.25">
      <c r="B57" s="242">
        <v>20</v>
      </c>
      <c r="C57" s="243">
        <v>0</v>
      </c>
      <c r="D57" s="243">
        <v>9.5919033332971457E-2</v>
      </c>
      <c r="E57" s="243">
        <v>0.17733970532339405</v>
      </c>
      <c r="F57" s="243">
        <v>0.19567020730041929</v>
      </c>
      <c r="G57" s="243">
        <v>4.5682117447754619E-2</v>
      </c>
      <c r="H57" s="243">
        <v>0</v>
      </c>
      <c r="I57" s="243">
        <v>0</v>
      </c>
      <c r="J57" s="243">
        <v>4.1708046799942278E-2</v>
      </c>
      <c r="K57" s="243">
        <v>0</v>
      </c>
      <c r="L57" s="244" t="n">
        <f t="shared" si="0"/>
        <v>0.06181323446716464</v>
      </c>
      <c r="V57" s="213"/>
      <c r="AE57" s="212"/>
    </row>
    <row r="58" spans="2:31" x14ac:dyDescent="0.25">
      <c r="B58" s="242">
        <v>21</v>
      </c>
      <c r="C58" s="243">
        <v>0</v>
      </c>
      <c r="D58" s="243">
        <v>0</v>
      </c>
      <c r="E58" s="243">
        <v>0</v>
      </c>
      <c r="F58" s="243">
        <v>0</v>
      </c>
      <c r="G58" s="243">
        <v>0</v>
      </c>
      <c r="H58" s="243">
        <v>0</v>
      </c>
      <c r="I58" s="243">
        <v>0</v>
      </c>
      <c r="J58" s="243">
        <v>0.22578004898657433</v>
      </c>
      <c r="K58" s="243">
        <v>0.32241382635579841</v>
      </c>
      <c r="L58" s="244" t="n">
        <f t="shared" si="0"/>
        <v>0.06091043059359697</v>
      </c>
      <c r="V58" s="213"/>
      <c r="AE58" s="212"/>
    </row>
    <row r="59" spans="2:31" x14ac:dyDescent="0.25">
      <c r="B59" s="242">
        <v>22</v>
      </c>
      <c r="C59" s="243">
        <v>0</v>
      </c>
      <c r="D59" s="243">
        <v>0</v>
      </c>
      <c r="E59" s="243">
        <v>0</v>
      </c>
      <c r="F59" s="243">
        <v>0</v>
      </c>
      <c r="G59" s="243">
        <v>0</v>
      </c>
      <c r="H59" s="243">
        <v>0</v>
      </c>
      <c r="I59" s="243">
        <v>0</v>
      </c>
      <c r="J59" s="243">
        <v>4.6022360640492574E-2</v>
      </c>
      <c r="K59" s="243">
        <v>0</v>
      </c>
      <c r="L59" s="244" t="n">
        <f t="shared" si="0"/>
        <v>0.005113595626721397</v>
      </c>
      <c r="V59" s="213"/>
      <c r="AE59" s="212"/>
    </row>
    <row r="60" spans="2:31" x14ac:dyDescent="0.25">
      <c r="B60" s="326" t="s">
        <v>2943</v>
      </c>
      <c r="C60" s="244">
        <v>0.16919150910021119</v>
      </c>
      <c r="D60" s="244">
        <v>0.14985008482629691</v>
      </c>
      <c r="E60" s="244">
        <v>0.1548004791868226</v>
      </c>
      <c r="F60" s="244">
        <v>0.13521131316046789</v>
      </c>
      <c r="G60" s="244">
        <v>0.11659220442757323</v>
      </c>
      <c r="H60" s="244">
        <v>0.23070087535805017</v>
      </c>
      <c r="I60" s="244">
        <v>0.14399158884249794</v>
      </c>
      <c r="J60" s="244">
        <v>0.10188408117241257</v>
      </c>
      <c r="K60" s="244">
        <v>7.5345666731088043E-2</v>
      </c>
      <c r="L60" s="244" t="n">
        <f>AVERAGE(L38:L59)</f>
        <v>0.1387452713633562</v>
      </c>
      <c r="V60" s="213"/>
      <c r="AE60" s="212"/>
    </row>
    <row r="64" spans="2:31" ht="13.8" thickBot="1" x14ac:dyDescent="0.3">
      <c r="D64" s="212" t="s">
        <v>2951</v>
      </c>
      <c r="Q64" s="212" t="s">
        <v>2952</v>
      </c>
      <c r="AA64" s="212" t="s">
        <v>2953</v>
      </c>
    </row>
    <row r="65" spans="2:32" x14ac:dyDescent="0.25">
      <c r="B65" s="406" t="s">
        <v>355</v>
      </c>
      <c r="C65" s="409" t="s">
        <v>2944</v>
      </c>
      <c r="D65" s="409" t="s">
        <v>2945</v>
      </c>
      <c r="E65" s="412" t="s">
        <v>2946</v>
      </c>
      <c r="F65" s="412" t="s">
        <v>2947</v>
      </c>
      <c r="G65" s="412" t="s">
        <v>2228</v>
      </c>
      <c r="H65" s="415" t="s">
        <v>2948</v>
      </c>
      <c r="I65" s="418" t="s">
        <v>2949</v>
      </c>
      <c r="O65" s="406" t="s">
        <v>355</v>
      </c>
      <c r="P65" s="409" t="s">
        <v>2944</v>
      </c>
      <c r="Q65" s="409" t="s">
        <v>2945</v>
      </c>
      <c r="R65" s="412" t="s">
        <v>2946</v>
      </c>
      <c r="S65" s="412" t="s">
        <v>2947</v>
      </c>
      <c r="T65" s="412" t="s">
        <v>2228</v>
      </c>
      <c r="U65" s="415" t="s">
        <v>2948</v>
      </c>
      <c r="V65" s="418" t="s">
        <v>2949</v>
      </c>
      <c r="Y65" s="406" t="s">
        <v>355</v>
      </c>
      <c r="Z65" s="409" t="s">
        <v>2944</v>
      </c>
      <c r="AA65" s="409" t="s">
        <v>2945</v>
      </c>
      <c r="AB65" s="412" t="s">
        <v>2946</v>
      </c>
      <c r="AC65" s="412" t="s">
        <v>2947</v>
      </c>
      <c r="AD65" s="412" t="s">
        <v>2228</v>
      </c>
      <c r="AE65" s="415" t="s">
        <v>2948</v>
      </c>
      <c r="AF65" s="418" t="s">
        <v>2949</v>
      </c>
    </row>
    <row r="66" spans="2:32" x14ac:dyDescent="0.25">
      <c r="B66" s="407"/>
      <c r="C66" s="410"/>
      <c r="D66" s="410"/>
      <c r="E66" s="413"/>
      <c r="F66" s="413"/>
      <c r="G66" s="413"/>
      <c r="H66" s="416"/>
      <c r="I66" s="419"/>
      <c r="O66" s="407"/>
      <c r="P66" s="410"/>
      <c r="Q66" s="410"/>
      <c r="R66" s="413"/>
      <c r="S66" s="413"/>
      <c r="T66" s="413"/>
      <c r="U66" s="416"/>
      <c r="V66" s="419"/>
      <c r="Y66" s="407"/>
      <c r="Z66" s="410"/>
      <c r="AA66" s="410"/>
      <c r="AB66" s="413"/>
      <c r="AC66" s="413"/>
      <c r="AD66" s="413"/>
      <c r="AE66" s="416"/>
      <c r="AF66" s="419"/>
    </row>
    <row r="67" spans="2:32" ht="13.8" thickBot="1" x14ac:dyDescent="0.3">
      <c r="B67" s="408"/>
      <c r="C67" s="411"/>
      <c r="D67" s="411"/>
      <c r="E67" s="414"/>
      <c r="F67" s="414"/>
      <c r="G67" s="414"/>
      <c r="H67" s="417"/>
      <c r="I67" s="420"/>
      <c r="O67" s="408"/>
      <c r="P67" s="411"/>
      <c r="Q67" s="411"/>
      <c r="R67" s="414"/>
      <c r="S67" s="414"/>
      <c r="T67" s="414"/>
      <c r="U67" s="417"/>
      <c r="V67" s="420"/>
      <c r="Y67" s="408"/>
      <c r="Z67" s="411"/>
      <c r="AA67" s="411"/>
      <c r="AB67" s="414"/>
      <c r="AC67" s="414"/>
      <c r="AD67" s="414"/>
      <c r="AE67" s="417"/>
      <c r="AF67" s="420"/>
    </row>
    <row r="68" spans="2:32" ht="13.8" thickBot="1" x14ac:dyDescent="0.3">
      <c r="B68" s="245">
        <v>1</v>
      </c>
      <c r="C68" s="246">
        <v>2</v>
      </c>
      <c r="D68" s="246">
        <v>3</v>
      </c>
      <c r="E68" s="246">
        <v>4</v>
      </c>
      <c r="F68" s="246">
        <v>5</v>
      </c>
      <c r="G68" s="246">
        <v>6</v>
      </c>
      <c r="H68" s="247">
        <v>7</v>
      </c>
      <c r="I68" s="248">
        <v>8</v>
      </c>
      <c r="O68" s="245">
        <v>1</v>
      </c>
      <c r="P68" s="246">
        <v>2</v>
      </c>
      <c r="Q68" s="246">
        <v>3</v>
      </c>
      <c r="R68" s="246">
        <v>4</v>
      </c>
      <c r="S68" s="246">
        <v>5</v>
      </c>
      <c r="T68" s="246">
        <v>6</v>
      </c>
      <c r="U68" s="247">
        <v>7</v>
      </c>
      <c r="V68" s="248">
        <v>8</v>
      </c>
      <c r="Y68" s="245">
        <v>1</v>
      </c>
      <c r="Z68" s="246">
        <v>2</v>
      </c>
      <c r="AA68" s="246">
        <v>3</v>
      </c>
      <c r="AB68" s="246">
        <v>4</v>
      </c>
      <c r="AC68" s="246">
        <v>5</v>
      </c>
      <c r="AD68" s="246">
        <v>6</v>
      </c>
      <c r="AE68" s="247">
        <v>7</v>
      </c>
      <c r="AF68" s="248">
        <v>8</v>
      </c>
    </row>
    <row r="69" spans="2:32" x14ac:dyDescent="0.25">
      <c r="B69" s="249">
        <v>1</v>
      </c>
      <c r="C69" s="250">
        <v>1</v>
      </c>
      <c r="D69" s="250" t="n">
        <f t="shared" ref="D69:D90" si="1">L38</f>
        <v>0.08831326079876267</v>
      </c>
      <c r="E69" s="251" t="n">
        <f>2.74%+$S$27+$S$29</f>
        <v>0.0274</v>
      </c>
      <c r="F69" s="250">
        <v>0</v>
      </c>
      <c r="G69" s="251">
        <v>1.6000000000000001E-3</v>
      </c>
      <c r="H69" s="252" t="n">
        <f t="shared" ref="H69:H91" si="2">C69-D69-E69-F69-G69</f>
        <v>0.8826867392012373</v>
      </c>
      <c r="I69" s="253" t="n">
        <f t="shared" ref="I69:I91" si="3">H69*0.9*0.9</f>
        <v>0.7149762587530017</v>
      </c>
      <c r="J69" s="327" t="n">
        <f>D69-Q69</f>
        <v>-0.022410106696099358</v>
      </c>
      <c r="O69" s="249">
        <v>1</v>
      </c>
      <c r="P69" s="250">
        <v>1</v>
      </c>
      <c r="Q69" s="250" t="n">
        <f t="shared" ref="Q69:Q90" si="4">AVERAGE(G38:K38)</f>
        <v>0.11072336749486203</v>
      </c>
      <c r="R69" s="251">
        <v>2.7400000000000001E-2</v>
      </c>
      <c r="S69" s="250">
        <v>0</v>
      </c>
      <c r="T69" s="251">
        <v>1.6000000000000001E-3</v>
      </c>
      <c r="U69" s="252" t="n">
        <f>P69-Q69-R69-S69-T69</f>
        <v>0.860276632505138</v>
      </c>
      <c r="V69" s="253" t="n">
        <f>U69*0.9*0.9</f>
        <v>0.6968240723291615</v>
      </c>
      <c r="Y69" s="249">
        <v>1</v>
      </c>
      <c r="Z69" s="250">
        <v>1</v>
      </c>
      <c r="AA69" s="250" t="n">
        <f t="shared" ref="AA69:AA90" si="5">AVERAGE(I38:K38)</f>
        <v>0.08819682064526362</v>
      </c>
      <c r="AB69" s="251">
        <v>2.7400000000000001E-2</v>
      </c>
      <c r="AC69" s="250">
        <v>0</v>
      </c>
      <c r="AD69" s="251">
        <v>1.6000000000000001E-3</v>
      </c>
      <c r="AE69" s="252" t="n">
        <f>Z69-AA69-AB69-AC69-AD69</f>
        <v>0.8828031793547364</v>
      </c>
      <c r="AF69" s="253" t="n">
        <f>AE69*0.9*0.9</f>
        <v>0.7150705752773358</v>
      </c>
    </row>
    <row r="70" spans="2:32" x14ac:dyDescent="0.25">
      <c r="B70" s="254">
        <v>2</v>
      </c>
      <c r="C70" s="243">
        <v>1</v>
      </c>
      <c r="D70" s="250" t="n">
        <f t="shared" si="1"/>
        <v>0.09918906101238643</v>
      </c>
      <c r="E70" s="251" t="n">
        <f t="shared" ref="E70:E91" si="6">2.74%+$S$27+$S$29</f>
        <v>0.0274</v>
      </c>
      <c r="F70" s="250">
        <v>0</v>
      </c>
      <c r="G70" s="251">
        <v>1.6000000000000001E-3</v>
      </c>
      <c r="H70" s="256" t="n">
        <f t="shared" si="2"/>
        <v>0.8718109389876135</v>
      </c>
      <c r="I70" s="257" t="n">
        <f t="shared" si="3"/>
        <v>0.7061668605799677</v>
      </c>
      <c r="J70" s="327" t="n">
        <f t="shared" ref="J70:J90" si="7">D70-Q70</f>
        <v>-0.026427296139077114</v>
      </c>
      <c r="O70" s="254">
        <v>2</v>
      </c>
      <c r="P70" s="243">
        <v>1</v>
      </c>
      <c r="Q70" s="250" t="n">
        <f t="shared" si="4"/>
        <v>0.12561635715146355</v>
      </c>
      <c r="R70" s="255">
        <v>2.7400000000000001E-2</v>
      </c>
      <c r="S70" s="250">
        <v>0</v>
      </c>
      <c r="T70" s="251">
        <v>1.6000000000000001E-3</v>
      </c>
      <c r="U70" s="256" t="n">
        <f t="shared" ref="U70:U91" si="8">P70-Q70-R70-S70-T70</f>
        <v>0.8453836428485364</v>
      </c>
      <c r="V70" s="257" t="n">
        <f t="shared" ref="V70:V90" si="9">U70*0.9*0.9</f>
        <v>0.6847607507073138</v>
      </c>
      <c r="Y70" s="254">
        <v>2</v>
      </c>
      <c r="Z70" s="243">
        <v>1</v>
      </c>
      <c r="AA70" s="250" t="n">
        <f t="shared" si="5"/>
        <v>0.06457604154075687</v>
      </c>
      <c r="AB70" s="255">
        <v>2.7400000000000001E-2</v>
      </c>
      <c r="AC70" s="250">
        <v>0</v>
      </c>
      <c r="AD70" s="251">
        <v>1.6000000000000001E-3</v>
      </c>
      <c r="AE70" s="256" t="n">
        <f t="shared" ref="AE70:AE91" si="10">Z70-AA70-AB70-AC70-AD70</f>
        <v>0.9064239584592431</v>
      </c>
      <c r="AF70" s="257" t="n">
        <f t="shared" ref="AF70:AF90" si="11">AE70*0.9*0.9</f>
        <v>0.7342034063519871</v>
      </c>
    </row>
    <row r="71" spans="2:32" x14ac:dyDescent="0.25">
      <c r="B71" s="254">
        <v>3</v>
      </c>
      <c r="C71" s="243">
        <v>1</v>
      </c>
      <c r="D71" s="250" t="n">
        <f t="shared" si="1"/>
        <v>0.12194581830296863</v>
      </c>
      <c r="E71" s="251" t="n">
        <f t="shared" si="6"/>
        <v>0.0274</v>
      </c>
      <c r="F71" s="250">
        <v>0</v>
      </c>
      <c r="G71" s="251">
        <v>1.6000000000000001E-3</v>
      </c>
      <c r="H71" s="256" t="n">
        <f t="shared" si="2"/>
        <v>0.8490541816970313</v>
      </c>
      <c r="I71" s="257" t="n">
        <f t="shared" si="3"/>
        <v>0.6877338871745952</v>
      </c>
      <c r="J71" s="327" t="n">
        <f t="shared" si="7"/>
        <v>-0.004040116245954434</v>
      </c>
      <c r="O71" s="254">
        <v>3</v>
      </c>
      <c r="P71" s="243">
        <v>1</v>
      </c>
      <c r="Q71" s="250" t="n">
        <f t="shared" si="4"/>
        <v>0.12598593454892307</v>
      </c>
      <c r="R71" s="255">
        <v>2.7400000000000001E-2</v>
      </c>
      <c r="S71" s="250">
        <v>0</v>
      </c>
      <c r="T71" s="251">
        <v>1.6000000000000001E-3</v>
      </c>
      <c r="U71" s="256" t="n">
        <f t="shared" si="8"/>
        <v>0.8450140654510769</v>
      </c>
      <c r="V71" s="257" t="n">
        <f t="shared" si="9"/>
        <v>0.6844613930153721</v>
      </c>
      <c r="Y71" s="254">
        <v>3</v>
      </c>
      <c r="Z71" s="243">
        <v>1</v>
      </c>
      <c r="AA71" s="250" t="n">
        <f t="shared" si="5"/>
        <v>0.11554548038587543</v>
      </c>
      <c r="AB71" s="255">
        <v>2.7400000000000001E-2</v>
      </c>
      <c r="AC71" s="250">
        <v>0</v>
      </c>
      <c r="AD71" s="251">
        <v>1.6000000000000001E-3</v>
      </c>
      <c r="AE71" s="256" t="n">
        <f t="shared" si="10"/>
        <v>0.8554545196141246</v>
      </c>
      <c r="AF71" s="257" t="n">
        <f t="shared" si="11"/>
        <v>0.6929181608874408</v>
      </c>
    </row>
    <row r="72" spans="2:32" x14ac:dyDescent="0.25">
      <c r="B72" s="254">
        <v>4</v>
      </c>
      <c r="C72" s="243">
        <v>1</v>
      </c>
      <c r="D72" s="250" t="n">
        <f t="shared" si="1"/>
        <v>0.1241429432837467</v>
      </c>
      <c r="E72" s="251" t="n">
        <f t="shared" si="6"/>
        <v>0.0274</v>
      </c>
      <c r="F72" s="250">
        <v>0</v>
      </c>
      <c r="G72" s="251">
        <v>1.6000000000000001E-3</v>
      </c>
      <c r="H72" s="256" t="n">
        <f t="shared" si="2"/>
        <v>0.8468570567162533</v>
      </c>
      <c r="I72" s="257" t="n">
        <f t="shared" si="3"/>
        <v>0.6859542159401651</v>
      </c>
      <c r="J72" s="327" t="n">
        <f t="shared" si="7"/>
        <v>-0.016236196944063225</v>
      </c>
      <c r="O72" s="254">
        <v>4</v>
      </c>
      <c r="P72" s="243">
        <v>1</v>
      </c>
      <c r="Q72" s="250" t="n">
        <f t="shared" si="4"/>
        <v>0.14037914022780992</v>
      </c>
      <c r="R72" s="255">
        <v>2.7400000000000001E-2</v>
      </c>
      <c r="S72" s="250">
        <v>0</v>
      </c>
      <c r="T72" s="251">
        <v>1.6000000000000001E-3</v>
      </c>
      <c r="U72" s="256" t="n">
        <f t="shared" si="8"/>
        <v>0.83062085977219</v>
      </c>
      <c r="V72" s="257" t="n">
        <f t="shared" si="9"/>
        <v>0.6728028964154739</v>
      </c>
      <c r="Y72" s="254">
        <v>4</v>
      </c>
      <c r="Z72" s="243">
        <v>1</v>
      </c>
      <c r="AA72" s="250" t="n">
        <f t="shared" si="5"/>
        <v>0.09400330722454998</v>
      </c>
      <c r="AB72" s="255">
        <v>2.7400000000000001E-2</v>
      </c>
      <c r="AC72" s="250">
        <v>0</v>
      </c>
      <c r="AD72" s="251">
        <v>1.6000000000000001E-3</v>
      </c>
      <c r="AE72" s="256" t="n">
        <f t="shared" si="10"/>
        <v>0.87699669277545</v>
      </c>
      <c r="AF72" s="257" t="n">
        <f t="shared" si="11"/>
        <v>0.7103673211481145</v>
      </c>
    </row>
    <row r="73" spans="2:32" x14ac:dyDescent="0.25">
      <c r="B73" s="254">
        <v>5</v>
      </c>
      <c r="C73" s="243">
        <v>1</v>
      </c>
      <c r="D73" s="250" t="n">
        <f t="shared" si="1"/>
        <v>0.15231684912025562</v>
      </c>
      <c r="E73" s="251" t="n">
        <f t="shared" si="6"/>
        <v>0.0274</v>
      </c>
      <c r="F73" s="250">
        <v>0</v>
      </c>
      <c r="G73" s="251">
        <v>1.6000000000000001E-3</v>
      </c>
      <c r="H73" s="256" t="n">
        <f t="shared" si="2"/>
        <v>0.8186831508797444</v>
      </c>
      <c r="I73" s="257" t="n">
        <f t="shared" si="3"/>
        <v>0.663133352212593</v>
      </c>
      <c r="J73" s="327" t="n">
        <f t="shared" si="7"/>
        <v>0.03174703737000745</v>
      </c>
      <c r="O73" s="254">
        <v>5</v>
      </c>
      <c r="P73" s="243">
        <v>1</v>
      </c>
      <c r="Q73" s="250" t="n">
        <f t="shared" si="4"/>
        <v>0.12056981175024817</v>
      </c>
      <c r="R73" s="255">
        <v>2.7400000000000001E-2</v>
      </c>
      <c r="S73" s="250">
        <v>0</v>
      </c>
      <c r="T73" s="251">
        <v>1.6000000000000001E-3</v>
      </c>
      <c r="U73" s="256" t="n">
        <f t="shared" si="8"/>
        <v>0.8504301882497518</v>
      </c>
      <c r="V73" s="257" t="n">
        <f t="shared" si="9"/>
        <v>0.6888484524822993</v>
      </c>
      <c r="Y73" s="254">
        <v>5</v>
      </c>
      <c r="Z73" s="243">
        <v>1</v>
      </c>
      <c r="AA73" s="250" t="n">
        <f t="shared" si="5"/>
        <v>0.038408553424858306</v>
      </c>
      <c r="AB73" s="255">
        <v>2.7400000000000001E-2</v>
      </c>
      <c r="AC73" s="250">
        <v>0</v>
      </c>
      <c r="AD73" s="251">
        <v>1.6000000000000001E-3</v>
      </c>
      <c r="AE73" s="256" t="n">
        <f t="shared" si="10"/>
        <v>0.9325914465751417</v>
      </c>
      <c r="AF73" s="257" t="n">
        <f t="shared" si="11"/>
        <v>0.7553990717258652</v>
      </c>
    </row>
    <row r="74" spans="2:32" x14ac:dyDescent="0.25">
      <c r="B74" s="254">
        <v>6</v>
      </c>
      <c r="C74" s="243">
        <v>1</v>
      </c>
      <c r="D74" s="250" t="n">
        <f t="shared" si="1"/>
        <v>0.1693774343215437</v>
      </c>
      <c r="E74" s="251" t="n">
        <f t="shared" si="6"/>
        <v>0.0274</v>
      </c>
      <c r="F74" s="250">
        <v>0</v>
      </c>
      <c r="G74" s="251">
        <v>1.6000000000000001E-3</v>
      </c>
      <c r="H74" s="256" t="n">
        <f t="shared" si="2"/>
        <v>0.8016225656784562</v>
      </c>
      <c r="I74" s="257" t="n">
        <f t="shared" si="3"/>
        <v>0.649314278199549</v>
      </c>
      <c r="J74" s="327" t="n">
        <f t="shared" si="7"/>
        <v>-0.01716379874305715</v>
      </c>
      <c r="O74" s="254">
        <v>6</v>
      </c>
      <c r="P74" s="243">
        <v>1</v>
      </c>
      <c r="Q74" s="250" t="n">
        <f t="shared" si="4"/>
        <v>0.18654123306460085</v>
      </c>
      <c r="R74" s="255">
        <v>2.7400000000000001E-2</v>
      </c>
      <c r="S74" s="250">
        <v>0</v>
      </c>
      <c r="T74" s="251">
        <v>1.6000000000000001E-3</v>
      </c>
      <c r="U74" s="256" t="n">
        <f t="shared" si="8"/>
        <v>0.7844587669353992</v>
      </c>
      <c r="V74" s="257" t="n">
        <f t="shared" si="9"/>
        <v>0.6354116012176731</v>
      </c>
      <c r="Y74" s="254">
        <v>6</v>
      </c>
      <c r="Z74" s="243">
        <v>1</v>
      </c>
      <c r="AA74" s="250" t="n">
        <f t="shared" si="5"/>
        <v>0.0674894663118888</v>
      </c>
      <c r="AB74" s="255">
        <v>2.7400000000000001E-2</v>
      </c>
      <c r="AC74" s="250">
        <v>0</v>
      </c>
      <c r="AD74" s="251">
        <v>1.6000000000000001E-3</v>
      </c>
      <c r="AE74" s="256" t="n">
        <f t="shared" si="10"/>
        <v>0.9035105336881112</v>
      </c>
      <c r="AF74" s="257" t="n">
        <f t="shared" si="11"/>
        <v>0.73184353228737</v>
      </c>
    </row>
    <row r="75" spans="2:32" x14ac:dyDescent="0.25">
      <c r="B75" s="254">
        <v>7</v>
      </c>
      <c r="C75" s="243">
        <v>1</v>
      </c>
      <c r="D75" s="250" t="n">
        <f t="shared" si="1"/>
        <v>0.21769972832929851</v>
      </c>
      <c r="E75" s="251" t="n">
        <f t="shared" si="6"/>
        <v>0.0274</v>
      </c>
      <c r="F75" s="250">
        <v>0</v>
      </c>
      <c r="G75" s="251">
        <v>1.6000000000000001E-3</v>
      </c>
      <c r="H75" s="256" t="n">
        <f t="shared" si="2"/>
        <v>0.7533002716707015</v>
      </c>
      <c r="I75" s="257" t="n">
        <f t="shared" si="3"/>
        <v>0.6101732200532679</v>
      </c>
      <c r="J75" s="327" t="n">
        <f t="shared" si="7"/>
        <v>0.04275886338553883</v>
      </c>
      <c r="O75" s="254">
        <v>7</v>
      </c>
      <c r="P75" s="243">
        <v>1</v>
      </c>
      <c r="Q75" s="250" t="n">
        <f t="shared" si="4"/>
        <v>0.17494086494375968</v>
      </c>
      <c r="R75" s="255">
        <v>2.7400000000000001E-2</v>
      </c>
      <c r="S75" s="250">
        <v>0</v>
      </c>
      <c r="T75" s="251">
        <v>1.6000000000000001E-3</v>
      </c>
      <c r="U75" s="256" t="n">
        <f t="shared" si="8"/>
        <v>0.7960591350562403</v>
      </c>
      <c r="V75" s="257" t="n">
        <f t="shared" si="9"/>
        <v>0.6448078993955544</v>
      </c>
      <c r="Y75" s="254">
        <v>7</v>
      </c>
      <c r="Z75" s="243">
        <v>1</v>
      </c>
      <c r="AA75" s="250" t="n">
        <f t="shared" si="5"/>
        <v>0.18445552707006554</v>
      </c>
      <c r="AB75" s="255">
        <v>2.7400000000000001E-2</v>
      </c>
      <c r="AC75" s="250">
        <v>0</v>
      </c>
      <c r="AD75" s="251">
        <v>1.6000000000000001E-3</v>
      </c>
      <c r="AE75" s="256" t="n">
        <f t="shared" si="10"/>
        <v>0.7865444729299345</v>
      </c>
      <c r="AF75" s="257" t="n">
        <f t="shared" si="11"/>
        <v>0.6371010230732469</v>
      </c>
    </row>
    <row r="76" spans="2:32" x14ac:dyDescent="0.25">
      <c r="B76" s="254">
        <v>8</v>
      </c>
      <c r="C76" s="243">
        <v>1</v>
      </c>
      <c r="D76" s="250" t="n">
        <f t="shared" si="1"/>
        <v>0.16573862105769166</v>
      </c>
      <c r="E76" s="251" t="n">
        <f t="shared" si="6"/>
        <v>0.0274</v>
      </c>
      <c r="F76" s="250">
        <v>0</v>
      </c>
      <c r="G76" s="251">
        <v>1.6000000000000001E-3</v>
      </c>
      <c r="H76" s="256" t="n">
        <f t="shared" si="2"/>
        <v>0.8052613789423083</v>
      </c>
      <c r="I76" s="257" t="n">
        <f t="shared" si="3"/>
        <v>0.6522617169432693</v>
      </c>
      <c r="J76" s="327" t="n">
        <f t="shared" si="7"/>
        <v>-0.05360793969209868</v>
      </c>
      <c r="O76" s="254">
        <v>8</v>
      </c>
      <c r="P76" s="243">
        <v>1</v>
      </c>
      <c r="Q76" s="250" t="n">
        <f t="shared" si="4"/>
        <v>0.21934656074979034</v>
      </c>
      <c r="R76" s="255">
        <v>2.7400000000000001E-2</v>
      </c>
      <c r="S76" s="250">
        <v>0</v>
      </c>
      <c r="T76" s="251">
        <v>1.6000000000000001E-3</v>
      </c>
      <c r="U76" s="256" t="n">
        <f t="shared" si="8"/>
        <v>0.7516534392502097</v>
      </c>
      <c r="V76" s="257" t="n">
        <f t="shared" si="9"/>
        <v>0.6088392857926701</v>
      </c>
      <c r="Y76" s="254">
        <v>8</v>
      </c>
      <c r="Z76" s="243">
        <v>1</v>
      </c>
      <c r="AA76" s="250" t="n">
        <f t="shared" si="5"/>
        <v>0.32117939267549317</v>
      </c>
      <c r="AB76" s="255">
        <v>2.7400000000000001E-2</v>
      </c>
      <c r="AC76" s="250">
        <v>0</v>
      </c>
      <c r="AD76" s="251">
        <v>1.6000000000000001E-3</v>
      </c>
      <c r="AE76" s="256" t="n">
        <f t="shared" si="10"/>
        <v>0.6498206073245069</v>
      </c>
      <c r="AF76" s="257" t="n">
        <f t="shared" si="11"/>
        <v>0.5263546919328504</v>
      </c>
    </row>
    <row r="77" spans="2:32" x14ac:dyDescent="0.25">
      <c r="B77" s="254">
        <v>9</v>
      </c>
      <c r="C77" s="243">
        <v>1</v>
      </c>
      <c r="D77" s="250" t="n">
        <f t="shared" si="1"/>
        <v>0.12130906234670198</v>
      </c>
      <c r="E77" s="251" t="n">
        <f t="shared" si="6"/>
        <v>0.0274</v>
      </c>
      <c r="F77" s="250">
        <v>0</v>
      </c>
      <c r="G77" s="251">
        <v>1.6000000000000001E-3</v>
      </c>
      <c r="H77" s="256" t="n">
        <f t="shared" si="2"/>
        <v>0.849690937653298</v>
      </c>
      <c r="I77" s="257" t="n">
        <f t="shared" si="3"/>
        <v>0.6882496594991712</v>
      </c>
      <c r="J77" s="327" t="n">
        <f t="shared" si="7"/>
        <v>-0.033576763763046066</v>
      </c>
      <c r="O77" s="254">
        <v>9</v>
      </c>
      <c r="P77" s="243">
        <v>1</v>
      </c>
      <c r="Q77" s="250" t="n">
        <f t="shared" si="4"/>
        <v>0.15488582610974805</v>
      </c>
      <c r="R77" s="255">
        <v>2.7400000000000001E-2</v>
      </c>
      <c r="S77" s="250">
        <v>0</v>
      </c>
      <c r="T77" s="251">
        <v>1.6000000000000001E-3</v>
      </c>
      <c r="U77" s="256" t="n">
        <f t="shared" si="8"/>
        <v>0.8161141738902519</v>
      </c>
      <c r="V77" s="257" t="n">
        <f t="shared" si="9"/>
        <v>0.6610524808511044</v>
      </c>
      <c r="Y77" s="254">
        <v>9</v>
      </c>
      <c r="Z77" s="243">
        <v>1</v>
      </c>
      <c r="AA77" s="250" t="n">
        <f t="shared" si="5"/>
        <v>0.10506953515015256</v>
      </c>
      <c r="AB77" s="255">
        <v>2.7400000000000001E-2</v>
      </c>
      <c r="AC77" s="250">
        <v>0</v>
      </c>
      <c r="AD77" s="251">
        <v>1.6000000000000001E-3</v>
      </c>
      <c r="AE77" s="256" t="n">
        <f t="shared" si="10"/>
        <v>0.8659304648498474</v>
      </c>
      <c r="AF77" s="257" t="n">
        <f t="shared" si="11"/>
        <v>0.7014036765283758</v>
      </c>
    </row>
    <row r="78" spans="2:32" x14ac:dyDescent="0.25">
      <c r="B78" s="254">
        <v>10</v>
      </c>
      <c r="C78" s="243">
        <v>1</v>
      </c>
      <c r="D78" s="250" t="n">
        <f t="shared" si="1"/>
        <v>0.06557651404441396</v>
      </c>
      <c r="E78" s="251" t="n">
        <f t="shared" si="6"/>
        <v>0.0274</v>
      </c>
      <c r="F78" s="250">
        <v>0</v>
      </c>
      <c r="G78" s="251">
        <v>1.6000000000000001E-3</v>
      </c>
      <c r="H78" s="256" t="n">
        <f t="shared" si="2"/>
        <v>0.905423485955586</v>
      </c>
      <c r="I78" s="257" t="n">
        <f t="shared" si="3"/>
        <v>0.7333930236240243</v>
      </c>
      <c r="J78" s="327" t="n">
        <f t="shared" si="7"/>
        <v>-0.006891076120901854</v>
      </c>
      <c r="O78" s="254">
        <v>10</v>
      </c>
      <c r="P78" s="243">
        <v>1</v>
      </c>
      <c r="Q78" s="250" t="n">
        <f t="shared" si="4"/>
        <v>0.07246759016531581</v>
      </c>
      <c r="R78" s="255">
        <v>2.7400000000000001E-2</v>
      </c>
      <c r="S78" s="250">
        <v>0</v>
      </c>
      <c r="T78" s="251">
        <v>1.6000000000000001E-3</v>
      </c>
      <c r="U78" s="256" t="n">
        <f t="shared" si="8"/>
        <v>0.8985324098346842</v>
      </c>
      <c r="V78" s="257" t="n">
        <f t="shared" si="9"/>
        <v>0.7278112519660944</v>
      </c>
      <c r="Y78" s="254">
        <v>10</v>
      </c>
      <c r="Z78" s="243">
        <v>1</v>
      </c>
      <c r="AA78" s="250" t="n">
        <f t="shared" si="5"/>
        <v>0.08715341135428484</v>
      </c>
      <c r="AB78" s="255">
        <v>2.7400000000000001E-2</v>
      </c>
      <c r="AC78" s="250">
        <v>0</v>
      </c>
      <c r="AD78" s="251">
        <v>1.6000000000000001E-3</v>
      </c>
      <c r="AE78" s="256" t="n">
        <f t="shared" si="10"/>
        <v>0.8838465886457151</v>
      </c>
      <c r="AF78" s="257" t="n">
        <f t="shared" si="11"/>
        <v>0.7159157368030287</v>
      </c>
    </row>
    <row r="79" spans="2:32" x14ac:dyDescent="0.25">
      <c r="B79" s="254">
        <v>11</v>
      </c>
      <c r="C79" s="243">
        <v>1</v>
      </c>
      <c r="D79" s="250" t="n">
        <f t="shared" si="1"/>
        <v>0.1157472583791615</v>
      </c>
      <c r="E79" s="251" t="n">
        <f t="shared" si="6"/>
        <v>0.0274</v>
      </c>
      <c r="F79" s="250">
        <v>0</v>
      </c>
      <c r="G79" s="251">
        <v>1.6000000000000001E-3</v>
      </c>
      <c r="H79" s="256" t="n">
        <f t="shared" si="2"/>
        <v>0.8552527416208385</v>
      </c>
      <c r="I79" s="257" t="n">
        <f t="shared" si="3"/>
        <v>0.6927547207128795</v>
      </c>
      <c r="J79" s="327" t="n">
        <f t="shared" si="7"/>
        <v>0.060710130287739104</v>
      </c>
      <c r="O79" s="254">
        <v>11</v>
      </c>
      <c r="P79" s="243">
        <v>1</v>
      </c>
      <c r="Q79" s="250" t="n">
        <f t="shared" si="4"/>
        <v>0.055037128091422395</v>
      </c>
      <c r="R79" s="255">
        <v>2.7400000000000001E-2</v>
      </c>
      <c r="S79" s="250">
        <v>0</v>
      </c>
      <c r="T79" s="251">
        <v>1.6000000000000001E-3</v>
      </c>
      <c r="U79" s="256" t="n">
        <f t="shared" si="8"/>
        <v>0.9159628719085776</v>
      </c>
      <c r="V79" s="257" t="n">
        <f t="shared" si="9"/>
        <v>0.741929926245948</v>
      </c>
      <c r="Y79" s="254">
        <v>11</v>
      </c>
      <c r="Z79" s="243">
        <v>1</v>
      </c>
      <c r="AA79" s="250" t="n">
        <f t="shared" si="5"/>
        <v>0.07289159868681355</v>
      </c>
      <c r="AB79" s="255">
        <v>2.7400000000000001E-2</v>
      </c>
      <c r="AC79" s="250">
        <v>0</v>
      </c>
      <c r="AD79" s="251">
        <v>1.6000000000000001E-3</v>
      </c>
      <c r="AE79" s="256" t="n">
        <f t="shared" si="10"/>
        <v>0.8981084013131865</v>
      </c>
      <c r="AF79" s="257" t="n">
        <f t="shared" si="11"/>
        <v>0.7274678050636803</v>
      </c>
    </row>
    <row r="80" spans="2:32" x14ac:dyDescent="0.25">
      <c r="B80" s="254">
        <v>12</v>
      </c>
      <c r="C80" s="243">
        <v>1</v>
      </c>
      <c r="D80" s="250" t="n">
        <f t="shared" si="1"/>
        <v>0.37804878317997725</v>
      </c>
      <c r="E80" s="251" t="n">
        <f t="shared" si="6"/>
        <v>0.0274</v>
      </c>
      <c r="F80" s="250">
        <v>0</v>
      </c>
      <c r="G80" s="251">
        <v>1.6000000000000001E-3</v>
      </c>
      <c r="H80" s="256" t="n">
        <f t="shared" si="2"/>
        <v>0.5929512168200227</v>
      </c>
      <c r="I80" s="257" t="n">
        <f t="shared" si="3"/>
        <v>0.4802904856242189</v>
      </c>
      <c r="J80" s="327" t="n">
        <f t="shared" si="7"/>
        <v>0.185313584158174</v>
      </c>
      <c r="O80" s="254">
        <v>12</v>
      </c>
      <c r="P80" s="243">
        <v>1</v>
      </c>
      <c r="Q80" s="250" t="n">
        <f t="shared" si="4"/>
        <v>0.19273519902180325</v>
      </c>
      <c r="R80" s="255">
        <v>2.7400000000000001E-2</v>
      </c>
      <c r="S80" s="250">
        <v>0</v>
      </c>
      <c r="T80" s="251">
        <v>1.6000000000000001E-3</v>
      </c>
      <c r="U80" s="256" t="n">
        <f t="shared" si="8"/>
        <v>0.7782648009781967</v>
      </c>
      <c r="V80" s="257" t="n">
        <f t="shared" si="9"/>
        <v>0.6303944887923393</v>
      </c>
      <c r="Y80" s="254">
        <v>12</v>
      </c>
      <c r="Z80" s="243">
        <v>1</v>
      </c>
      <c r="AA80" s="250" t="n">
        <f t="shared" si="5"/>
        <v>0.18164770558447865</v>
      </c>
      <c r="AB80" s="255">
        <v>2.7400000000000001E-2</v>
      </c>
      <c r="AC80" s="250">
        <v>0</v>
      </c>
      <c r="AD80" s="251">
        <v>1.6000000000000001E-3</v>
      </c>
      <c r="AE80" s="256" t="n">
        <f t="shared" si="10"/>
        <v>0.7893522944155213</v>
      </c>
      <c r="AF80" s="257" t="n">
        <f t="shared" si="11"/>
        <v>0.6393753584765721</v>
      </c>
    </row>
    <row r="81" spans="2:32" x14ac:dyDescent="0.25">
      <c r="B81" s="254">
        <v>13</v>
      </c>
      <c r="C81" s="243">
        <v>1</v>
      </c>
      <c r="D81" s="250" t="n">
        <f t="shared" si="1"/>
        <v>0.12082839888163169</v>
      </c>
      <c r="E81" s="251" t="n">
        <f t="shared" si="6"/>
        <v>0.0274</v>
      </c>
      <c r="F81" s="250">
        <v>0</v>
      </c>
      <c r="G81" s="251">
        <v>1.6000000000000001E-3</v>
      </c>
      <c r="H81" s="256" t="n">
        <f t="shared" si="2"/>
        <v>0.8501716011183683</v>
      </c>
      <c r="I81" s="257" t="n">
        <f t="shared" si="3"/>
        <v>0.6886389969058779</v>
      </c>
      <c r="J81" s="327" t="n">
        <f t="shared" si="7"/>
        <v>0.01873451532205128</v>
      </c>
      <c r="O81" s="254">
        <v>13</v>
      </c>
      <c r="P81" s="243">
        <v>1</v>
      </c>
      <c r="Q81" s="250" t="n">
        <f t="shared" si="4"/>
        <v>0.1020938835595804</v>
      </c>
      <c r="R81" s="255">
        <v>2.7400000000000001E-2</v>
      </c>
      <c r="S81" s="250">
        <v>0</v>
      </c>
      <c r="T81" s="251">
        <v>1.6000000000000001E-3</v>
      </c>
      <c r="U81" s="256" t="n">
        <f t="shared" si="8"/>
        <v>0.8689061164404196</v>
      </c>
      <c r="V81" s="257" t="n">
        <f t="shared" si="9"/>
        <v>0.7038139543167402</v>
      </c>
      <c r="Y81" s="254">
        <v>13</v>
      </c>
      <c r="Z81" s="243">
        <v>1</v>
      </c>
      <c r="AA81" s="250" t="n">
        <f t="shared" si="5"/>
        <v>0.0703053431976673</v>
      </c>
      <c r="AB81" s="255">
        <v>2.7400000000000001E-2</v>
      </c>
      <c r="AC81" s="250">
        <v>0</v>
      </c>
      <c r="AD81" s="251">
        <v>1.6000000000000001E-3</v>
      </c>
      <c r="AE81" s="256" t="n">
        <f t="shared" si="10"/>
        <v>0.9006946568023326</v>
      </c>
      <c r="AF81" s="257" t="n">
        <f t="shared" si="11"/>
        <v>0.72956267200989</v>
      </c>
    </row>
    <row r="82" spans="2:32" x14ac:dyDescent="0.25">
      <c r="B82" s="254">
        <v>14</v>
      </c>
      <c r="C82" s="243">
        <v>1</v>
      </c>
      <c r="D82" s="250" t="n">
        <f t="shared" si="1"/>
        <v>0.04881080731195034</v>
      </c>
      <c r="E82" s="251" t="n">
        <f t="shared" si="6"/>
        <v>0.0274</v>
      </c>
      <c r="F82" s="250">
        <v>0</v>
      </c>
      <c r="G82" s="251">
        <v>1.6000000000000001E-3</v>
      </c>
      <c r="H82" s="256" t="n">
        <f t="shared" si="2"/>
        <v>0.9221891926880497</v>
      </c>
      <c r="I82" s="257" t="n">
        <f t="shared" si="3"/>
        <v>0.7469732460773205</v>
      </c>
      <c r="J82" s="327" t="n">
        <f t="shared" si="7"/>
        <v>0.004095286747146223</v>
      </c>
      <c r="O82" s="254">
        <v>14</v>
      </c>
      <c r="P82" s="243">
        <v>1</v>
      </c>
      <c r="Q82" s="250" t="n">
        <f t="shared" si="4"/>
        <v>0.044715520564804115</v>
      </c>
      <c r="R82" s="255">
        <v>2.7400000000000001E-2</v>
      </c>
      <c r="S82" s="250">
        <v>0</v>
      </c>
      <c r="T82" s="251">
        <v>1.6000000000000001E-3</v>
      </c>
      <c r="U82" s="256" t="n">
        <f t="shared" si="8"/>
        <v>0.9262844794351959</v>
      </c>
      <c r="V82" s="257" t="n">
        <f t="shared" si="9"/>
        <v>0.7502904283425084</v>
      </c>
      <c r="Y82" s="254">
        <v>14</v>
      </c>
      <c r="Z82" s="243">
        <v>1</v>
      </c>
      <c r="AA82" s="250" t="n">
        <f t="shared" si="5"/>
        <v>0.05508933160003726</v>
      </c>
      <c r="AB82" s="255">
        <v>2.7400000000000001E-2</v>
      </c>
      <c r="AC82" s="250">
        <v>0</v>
      </c>
      <c r="AD82" s="251">
        <v>1.6000000000000001E-3</v>
      </c>
      <c r="AE82" s="256" t="n">
        <f t="shared" si="10"/>
        <v>0.9159106683999627</v>
      </c>
      <c r="AF82" s="257" t="n">
        <f t="shared" si="11"/>
        <v>0.7418876414039703</v>
      </c>
    </row>
    <row r="83" spans="2:32" x14ac:dyDescent="0.25">
      <c r="B83" s="254">
        <v>15</v>
      </c>
      <c r="C83" s="243">
        <v>1</v>
      </c>
      <c r="D83" s="250" t="n">
        <f t="shared" si="1"/>
        <v>0.12884776902418277</v>
      </c>
      <c r="E83" s="251" t="n">
        <f t="shared" si="6"/>
        <v>0.0274</v>
      </c>
      <c r="F83" s="250">
        <v>0</v>
      </c>
      <c r="G83" s="251">
        <v>1.6000000000000001E-3</v>
      </c>
      <c r="H83" s="256" t="n">
        <f t="shared" si="2"/>
        <v>0.8421522309758173</v>
      </c>
      <c r="I83" s="257" t="n">
        <f t="shared" si="3"/>
        <v>0.6821433070904115</v>
      </c>
      <c r="J83" s="327" t="n">
        <f t="shared" si="7"/>
        <v>0.007205806997671649</v>
      </c>
      <c r="O83" s="254">
        <v>15</v>
      </c>
      <c r="P83" s="243">
        <v>1</v>
      </c>
      <c r="Q83" s="250" t="n">
        <f t="shared" si="4"/>
        <v>0.12164196202651112</v>
      </c>
      <c r="R83" s="255">
        <v>2.7400000000000001E-2</v>
      </c>
      <c r="S83" s="250">
        <v>0</v>
      </c>
      <c r="T83" s="251">
        <v>1.6000000000000001E-3</v>
      </c>
      <c r="U83" s="256" t="n">
        <f t="shared" si="8"/>
        <v>0.8493580379734889</v>
      </c>
      <c r="V83" s="257" t="n">
        <f t="shared" si="9"/>
        <v>0.687980010758526</v>
      </c>
      <c r="Y83" s="254">
        <v>15</v>
      </c>
      <c r="Z83" s="243">
        <v>1</v>
      </c>
      <c r="AA83" s="250" t="n">
        <f t="shared" si="5"/>
        <v>0.10008082789527369</v>
      </c>
      <c r="AB83" s="255">
        <v>2.7400000000000001E-2</v>
      </c>
      <c r="AC83" s="250">
        <v>0</v>
      </c>
      <c r="AD83" s="251">
        <v>1.6000000000000001E-3</v>
      </c>
      <c r="AE83" s="256" t="n">
        <f t="shared" si="10"/>
        <v>0.8709191721047262</v>
      </c>
      <c r="AF83" s="257" t="n">
        <f t="shared" si="11"/>
        <v>0.7054445294048277</v>
      </c>
    </row>
    <row r="84" spans="2:32" x14ac:dyDescent="0.25">
      <c r="B84" s="254">
        <v>16</v>
      </c>
      <c r="C84" s="243">
        <v>1</v>
      </c>
      <c r="D84" s="250" t="n">
        <f t="shared" si="1"/>
        <v>0.18887334717860949</v>
      </c>
      <c r="E84" s="251" t="n">
        <f t="shared" si="6"/>
        <v>0.0274</v>
      </c>
      <c r="F84" s="250">
        <v>0</v>
      </c>
      <c r="G84" s="251">
        <v>1.6000000000000001E-3</v>
      </c>
      <c r="H84" s="256" t="n">
        <f t="shared" si="2"/>
        <v>0.7821266528213905</v>
      </c>
      <c r="I84" s="257" t="n">
        <f t="shared" si="3"/>
        <v>0.6335225887853259</v>
      </c>
      <c r="J84" s="327" t="n">
        <f t="shared" si="7"/>
        <v>0.03163804348559676</v>
      </c>
      <c r="O84" s="254">
        <v>16</v>
      </c>
      <c r="P84" s="243">
        <v>1</v>
      </c>
      <c r="Q84" s="250" t="n">
        <f t="shared" si="4"/>
        <v>0.15723530369301272</v>
      </c>
      <c r="R84" s="255">
        <v>2.7400000000000001E-2</v>
      </c>
      <c r="S84" s="250">
        <v>0</v>
      </c>
      <c r="T84" s="251">
        <v>1.6000000000000001E-3</v>
      </c>
      <c r="U84" s="256" t="n">
        <f t="shared" si="8"/>
        <v>0.8137646963069872</v>
      </c>
      <c r="V84" s="257" t="n">
        <f t="shared" si="9"/>
        <v>0.6591494040086592</v>
      </c>
      <c r="Y84" s="254">
        <v>16</v>
      </c>
      <c r="Z84" s="243">
        <v>1</v>
      </c>
      <c r="AA84" s="250" t="n">
        <f t="shared" si="5"/>
        <v>0.11729104811001732</v>
      </c>
      <c r="AB84" s="255">
        <v>2.7400000000000001E-2</v>
      </c>
      <c r="AC84" s="250">
        <v>0</v>
      </c>
      <c r="AD84" s="251">
        <v>1.6000000000000001E-3</v>
      </c>
      <c r="AE84" s="256" t="n">
        <f t="shared" si="10"/>
        <v>0.8537089518899826</v>
      </c>
      <c r="AF84" s="257" t="n">
        <f t="shared" si="11"/>
        <v>0.6915042510308865</v>
      </c>
    </row>
    <row r="85" spans="2:32" x14ac:dyDescent="0.25">
      <c r="B85" s="254">
        <v>17</v>
      </c>
      <c r="C85" s="243">
        <v>1</v>
      </c>
      <c r="D85" s="250" t="n">
        <f t="shared" si="1"/>
        <v>0.25095520556831336</v>
      </c>
      <c r="E85" s="251" t="n">
        <f t="shared" si="6"/>
        <v>0.0274</v>
      </c>
      <c r="F85" s="250">
        <v>0</v>
      </c>
      <c r="G85" s="251">
        <v>1.6000000000000001E-3</v>
      </c>
      <c r="H85" s="256" t="n">
        <f t="shared" si="2"/>
        <v>0.7200447944316867</v>
      </c>
      <c r="I85" s="257" t="n">
        <f t="shared" si="3"/>
        <v>0.5832362834896662</v>
      </c>
      <c r="J85" s="327" t="n">
        <f t="shared" si="7"/>
        <v>-0.0019522165440489236</v>
      </c>
      <c r="O85" s="254">
        <v>17</v>
      </c>
      <c r="P85" s="243">
        <v>1</v>
      </c>
      <c r="Q85" s="250" t="n">
        <f t="shared" si="4"/>
        <v>0.2529074221123623</v>
      </c>
      <c r="R85" s="255">
        <v>2.7400000000000001E-2</v>
      </c>
      <c r="S85" s="250">
        <v>0</v>
      </c>
      <c r="T85" s="251">
        <v>1.6000000000000001E-3</v>
      </c>
      <c r="U85" s="256" t="n">
        <f t="shared" si="8"/>
        <v>0.7180925778876377</v>
      </c>
      <c r="V85" s="257" t="n">
        <f t="shared" si="9"/>
        <v>0.5816549880889866</v>
      </c>
      <c r="Y85" s="254">
        <v>17</v>
      </c>
      <c r="Z85" s="243">
        <v>1</v>
      </c>
      <c r="AA85" s="250" t="n">
        <f t="shared" si="5"/>
        <v>0.1387316329791677</v>
      </c>
      <c r="AB85" s="255">
        <v>2.7400000000000001E-2</v>
      </c>
      <c r="AC85" s="250">
        <v>0</v>
      </c>
      <c r="AD85" s="251">
        <v>1.6000000000000001E-3</v>
      </c>
      <c r="AE85" s="256" t="n">
        <f t="shared" si="10"/>
        <v>0.8322683670208323</v>
      </c>
      <c r="AF85" s="257" t="n">
        <f t="shared" si="11"/>
        <v>0.6741373772868741</v>
      </c>
    </row>
    <row r="86" spans="2:32" x14ac:dyDescent="0.25">
      <c r="B86" s="254">
        <v>18</v>
      </c>
      <c r="C86" s="243">
        <v>1</v>
      </c>
      <c r="D86" s="250" t="n">
        <f t="shared" si="1"/>
        <v>0.2118722349838486</v>
      </c>
      <c r="E86" s="251" t="n">
        <f t="shared" si="6"/>
        <v>0.0274</v>
      </c>
      <c r="F86" s="250">
        <v>0</v>
      </c>
      <c r="G86" s="251">
        <v>1.6000000000000001E-3</v>
      </c>
      <c r="H86" s="256" t="n">
        <f t="shared" si="2"/>
        <v>0.7591277650161513</v>
      </c>
      <c r="I86" s="257" t="n">
        <f t="shared" si="3"/>
        <v>0.6148934896630824</v>
      </c>
      <c r="J86" s="327" t="n">
        <f t="shared" si="7"/>
        <v>-0.011078823766409729</v>
      </c>
      <c r="O86" s="254">
        <v>18</v>
      </c>
      <c r="P86" s="243">
        <v>1</v>
      </c>
      <c r="Q86" s="250" t="n">
        <f t="shared" si="4"/>
        <v>0.22295105875025834</v>
      </c>
      <c r="R86" s="255">
        <v>2.7400000000000001E-2</v>
      </c>
      <c r="S86" s="250">
        <v>0</v>
      </c>
      <c r="T86" s="251">
        <v>1.6000000000000001E-3</v>
      </c>
      <c r="U86" s="256" t="n">
        <f t="shared" si="8"/>
        <v>0.7480489412497416</v>
      </c>
      <c r="V86" s="257" t="n">
        <f t="shared" si="9"/>
        <v>0.6059196424122912</v>
      </c>
      <c r="Y86" s="254">
        <v>18</v>
      </c>
      <c r="Z86" s="243">
        <v>1</v>
      </c>
      <c r="AA86" s="250" t="n">
        <f t="shared" si="5"/>
        <v>0.3124543868242042</v>
      </c>
      <c r="AB86" s="255">
        <v>2.7400000000000001E-2</v>
      </c>
      <c r="AC86" s="250">
        <v>0</v>
      </c>
      <c r="AD86" s="251">
        <v>1.6000000000000001E-3</v>
      </c>
      <c r="AE86" s="256" t="n">
        <f t="shared" si="10"/>
        <v>0.6585456131757957</v>
      </c>
      <c r="AF86" s="257" t="n">
        <f t="shared" si="11"/>
        <v>0.5334219466723944</v>
      </c>
    </row>
    <row r="87" spans="2:32" x14ac:dyDescent="0.25">
      <c r="B87" s="254">
        <v>19</v>
      </c>
      <c r="C87" s="243">
        <v>1</v>
      </c>
      <c r="D87" s="250" t="n">
        <f t="shared" si="1"/>
        <v>0.15496561218090898</v>
      </c>
      <c r="E87" s="251" t="n">
        <f t="shared" si="6"/>
        <v>0.0274</v>
      </c>
      <c r="F87" s="250">
        <v>0</v>
      </c>
      <c r="G87" s="251">
        <v>1.6000000000000001E-3</v>
      </c>
      <c r="H87" s="256" t="n">
        <f t="shared" si="2"/>
        <v>0.816034387819091</v>
      </c>
      <c r="I87" s="257" t="n">
        <f t="shared" si="3"/>
        <v>0.6609878541334638</v>
      </c>
      <c r="J87" s="327" t="n">
        <f t="shared" si="7"/>
        <v>0.13739681712592638</v>
      </c>
      <c r="O87" s="254">
        <v>19</v>
      </c>
      <c r="P87" s="243">
        <v>1</v>
      </c>
      <c r="Q87" s="250" t="n">
        <f t="shared" si="4"/>
        <v>0.01756879505498259</v>
      </c>
      <c r="R87" s="255">
        <v>2.7400000000000001E-2</v>
      </c>
      <c r="S87" s="250">
        <v>0</v>
      </c>
      <c r="T87" s="251">
        <v>1.6000000000000001E-3</v>
      </c>
      <c r="U87" s="256" t="n">
        <f t="shared" si="8"/>
        <v>0.9534312049450174</v>
      </c>
      <c r="V87" s="257" t="n">
        <f t="shared" si="9"/>
        <v>0.7722792760054635</v>
      </c>
      <c r="Y87" s="254">
        <v>19</v>
      </c>
      <c r="Z87" s="243">
        <v>1</v>
      </c>
      <c r="AA87" s="250" t="n">
        <f t="shared" si="5"/>
        <v>0.02928132509163765</v>
      </c>
      <c r="AB87" s="255">
        <v>2.7400000000000001E-2</v>
      </c>
      <c r="AC87" s="250">
        <v>0</v>
      </c>
      <c r="AD87" s="251">
        <v>1.6000000000000001E-3</v>
      </c>
      <c r="AE87" s="256" t="n">
        <f t="shared" si="10"/>
        <v>0.9417186749083624</v>
      </c>
      <c r="AF87" s="257" t="n">
        <f t="shared" si="11"/>
        <v>0.7627921266757735</v>
      </c>
    </row>
    <row r="88" spans="2:32" x14ac:dyDescent="0.25">
      <c r="B88" s="254">
        <v>20</v>
      </c>
      <c r="C88" s="243">
        <v>1</v>
      </c>
      <c r="D88" s="250" t="n">
        <f t="shared" si="1"/>
        <v>0.06181323446716464</v>
      </c>
      <c r="E88" s="251" t="n">
        <f t="shared" si="6"/>
        <v>0.0274</v>
      </c>
      <c r="F88" s="250">
        <v>0</v>
      </c>
      <c r="G88" s="251">
        <v>1.6000000000000001E-3</v>
      </c>
      <c r="H88" s="256" t="n">
        <f t="shared" si="2"/>
        <v>0.9091867655328353</v>
      </c>
      <c r="I88" s="257" t="n">
        <f t="shared" si="3"/>
        <v>0.7364412800815968</v>
      </c>
      <c r="J88" s="327" t="n">
        <f t="shared" si="7"/>
        <v>0.04433520161762526</v>
      </c>
      <c r="O88" s="254">
        <v>20</v>
      </c>
      <c r="P88" s="243">
        <v>1</v>
      </c>
      <c r="Q88" s="250" t="n">
        <f t="shared" si="4"/>
        <v>0.01747803284953938</v>
      </c>
      <c r="R88" s="255">
        <v>2.7400000000000001E-2</v>
      </c>
      <c r="S88" s="250">
        <v>0</v>
      </c>
      <c r="T88" s="251">
        <v>1.6000000000000001E-3</v>
      </c>
      <c r="U88" s="256" t="n">
        <f t="shared" si="8"/>
        <v>0.9535219671504606</v>
      </c>
      <c r="V88" s="257" t="n">
        <f t="shared" si="9"/>
        <v>0.7723527933918735</v>
      </c>
      <c r="Y88" s="254">
        <v>20</v>
      </c>
      <c r="Z88" s="243">
        <v>1</v>
      </c>
      <c r="AA88" s="250" t="n">
        <f t="shared" si="5"/>
        <v>0.013902682266647426</v>
      </c>
      <c r="AB88" s="255">
        <v>2.7400000000000001E-2</v>
      </c>
      <c r="AC88" s="250">
        <v>0</v>
      </c>
      <c r="AD88" s="251">
        <v>1.6000000000000001E-3</v>
      </c>
      <c r="AE88" s="256" t="n">
        <f t="shared" si="10"/>
        <v>0.9570973177333525</v>
      </c>
      <c r="AF88" s="257" t="n">
        <f t="shared" si="11"/>
        <v>0.7752488273640153</v>
      </c>
    </row>
    <row r="89" spans="2:32" x14ac:dyDescent="0.25">
      <c r="B89" s="254">
        <v>21</v>
      </c>
      <c r="C89" s="243">
        <v>1</v>
      </c>
      <c r="D89" s="250" t="n">
        <f t="shared" si="1"/>
        <v>0.06091043059359697</v>
      </c>
      <c r="E89" s="251" t="n">
        <f t="shared" si="6"/>
        <v>0.0274</v>
      </c>
      <c r="F89" s="250">
        <v>0</v>
      </c>
      <c r="G89" s="251">
        <v>1.6000000000000001E-3</v>
      </c>
      <c r="H89" s="256" t="n">
        <f t="shared" si="2"/>
        <v>0.910089569406403</v>
      </c>
      <c r="I89" s="257" t="n">
        <f t="shared" si="3"/>
        <v>0.7371725512191867</v>
      </c>
      <c r="J89" s="327" t="n">
        <f t="shared" si="7"/>
        <v>-0.04872834447487758</v>
      </c>
      <c r="O89" s="254">
        <v>21</v>
      </c>
      <c r="P89" s="243">
        <v>1</v>
      </c>
      <c r="Q89" s="250" t="n">
        <f t="shared" si="4"/>
        <v>0.10963877506847455</v>
      </c>
      <c r="R89" s="255">
        <v>2.7400000000000001E-2</v>
      </c>
      <c r="S89" s="250">
        <v>0</v>
      </c>
      <c r="T89" s="251">
        <v>1.6000000000000001E-3</v>
      </c>
      <c r="U89" s="256" t="n">
        <f t="shared" si="8"/>
        <v>0.8613612249315254</v>
      </c>
      <c r="V89" s="257" t="n">
        <f t="shared" si="9"/>
        <v>0.6977025921945357</v>
      </c>
      <c r="Y89" s="254">
        <v>21</v>
      </c>
      <c r="Z89" s="243">
        <v>1</v>
      </c>
      <c r="AA89" s="250" t="n">
        <f t="shared" si="5"/>
        <v>0.18273129178079092</v>
      </c>
      <c r="AB89" s="255">
        <v>2.7400000000000001E-2</v>
      </c>
      <c r="AC89" s="250">
        <v>0</v>
      </c>
      <c r="AD89" s="251">
        <v>1.6000000000000001E-3</v>
      </c>
      <c r="AE89" s="256" t="n">
        <f t="shared" si="10"/>
        <v>0.788268708219209</v>
      </c>
      <c r="AF89" s="257" t="n">
        <f t="shared" si="11"/>
        <v>0.6384976536575592</v>
      </c>
    </row>
    <row r="90" spans="2:32" ht="13.8" thickBot="1" x14ac:dyDescent="0.3">
      <c r="B90" s="258">
        <v>22</v>
      </c>
      <c r="C90" s="259">
        <v>1</v>
      </c>
      <c r="D90" s="250" t="n">
        <f t="shared" si="1"/>
        <v>0.005113595626721397</v>
      </c>
      <c r="E90" s="251" t="n">
        <f t="shared" si="6"/>
        <v>0.0274</v>
      </c>
      <c r="F90" s="250">
        <v>0</v>
      </c>
      <c r="G90" s="251">
        <v>1.6000000000000001E-3</v>
      </c>
      <c r="H90" s="261" t="n">
        <f t="shared" si="2"/>
        <v>0.9658864043732786</v>
      </c>
      <c r="I90" s="262" t="n">
        <f t="shared" si="3"/>
        <v>0.7823679875423559</v>
      </c>
      <c r="J90" s="327" t="n">
        <f t="shared" si="7"/>
        <v>-0.004090876501377117</v>
      </c>
      <c r="O90" s="258">
        <v>22</v>
      </c>
      <c r="P90" s="259">
        <v>1</v>
      </c>
      <c r="Q90" s="250" t="n">
        <f t="shared" si="4"/>
        <v>0.009204472128098514</v>
      </c>
      <c r="R90" s="260">
        <v>2.7400000000000001E-2</v>
      </c>
      <c r="S90" s="250">
        <v>0</v>
      </c>
      <c r="T90" s="251">
        <v>1.6000000000000001E-3</v>
      </c>
      <c r="U90" s="261" t="n">
        <f t="shared" si="8"/>
        <v>0.9617955278719015</v>
      </c>
      <c r="V90" s="262" t="n">
        <f t="shared" si="9"/>
        <v>0.7790543775762399</v>
      </c>
      <c r="Y90" s="258">
        <v>22</v>
      </c>
      <c r="Z90" s="259">
        <v>1</v>
      </c>
      <c r="AA90" s="250" t="n">
        <f t="shared" si="5"/>
        <v>0.015340786880164192</v>
      </c>
      <c r="AB90" s="260">
        <v>2.7400000000000001E-2</v>
      </c>
      <c r="AC90" s="250">
        <v>0</v>
      </c>
      <c r="AD90" s="251">
        <v>1.6000000000000001E-3</v>
      </c>
      <c r="AE90" s="261" t="n">
        <f t="shared" si="10"/>
        <v>0.9556592131198358</v>
      </c>
      <c r="AF90" s="262" t="n">
        <f t="shared" si="11"/>
        <v>0.7740839626270668</v>
      </c>
    </row>
    <row r="91" spans="2:32" ht="13.8" thickBot="1" x14ac:dyDescent="0.3">
      <c r="B91" s="263" t="s">
        <v>2950</v>
      </c>
      <c r="C91" s="264">
        <v>1</v>
      </c>
      <c r="D91" s="265" t="n">
        <f>AVERAGE(D69:D90)</f>
        <v>0.1387452713633562</v>
      </c>
      <c r="E91" s="251" t="n">
        <f t="shared" si="6"/>
        <v>0.0274</v>
      </c>
      <c r="F91" s="265" t="n">
        <f>AVERAGE(F69:F90)</f>
        <v>0.0</v>
      </c>
      <c r="G91" s="264">
        <v>0.12</v>
      </c>
      <c r="H91" s="266" t="n">
        <f t="shared" si="2"/>
        <v>0.7138547286366438</v>
      </c>
      <c r="I91" s="267" t="n">
        <f t="shared" si="3"/>
        <v>0.578222330195682</v>
      </c>
      <c r="O91" s="263" t="s">
        <v>2950</v>
      </c>
      <c r="P91" s="264">
        <v>1</v>
      </c>
      <c r="Q91" s="265" t="n">
        <f>AVERAGE(Q69:Q90)</f>
        <v>0.12430291996033503</v>
      </c>
      <c r="R91" s="265">
        <v>2.7400000000000001E-2</v>
      </c>
      <c r="S91" s="265" t="n">
        <f>AVERAGE(S69:S90)</f>
        <v>0.0</v>
      </c>
      <c r="T91" s="264">
        <v>0.12</v>
      </c>
      <c r="U91" s="266" t="n">
        <f t="shared" si="8"/>
        <v>0.728297080039665</v>
      </c>
      <c r="V91" s="267" t="n">
        <f>U91*0.9*0.9</f>
        <v>0.5899206348321282</v>
      </c>
      <c r="Y91" s="263" t="s">
        <v>2950</v>
      </c>
      <c r="Z91" s="264">
        <v>1</v>
      </c>
      <c r="AA91" s="265" t="n">
        <f>AVERAGE(AA69:AA90)</f>
        <v>0.11162843166727678</v>
      </c>
      <c r="AB91" s="265">
        <v>2.7400000000000001E-2</v>
      </c>
      <c r="AC91" s="265" t="n">
        <f>AVERAGE(AC69:AC90)</f>
        <v>0.0</v>
      </c>
      <c r="AD91" s="264">
        <v>0.12</v>
      </c>
      <c r="AE91" s="266" t="n">
        <f t="shared" si="10"/>
        <v>0.7409715683327233</v>
      </c>
      <c r="AF91" s="267" t="n">
        <f>AE91*0.9*0.9</f>
        <v>0.6001869703495059</v>
      </c>
    </row>
    <row r="100" spans="3:3" x14ac:dyDescent="0.25">
      <c r="C100" s="328"/>
    </row>
    <row r="101" spans="3:3" x14ac:dyDescent="0.25">
      <c r="C101" s="328"/>
    </row>
    <row r="102" spans="3:3" x14ac:dyDescent="0.25">
      <c r="C102" s="328"/>
    </row>
    <row r="103" spans="3:3" x14ac:dyDescent="0.25">
      <c r="C103" s="328"/>
    </row>
    <row r="104" spans="3:3" x14ac:dyDescent="0.25">
      <c r="C104" s="328"/>
    </row>
    <row r="105" spans="3:3" x14ac:dyDescent="0.25">
      <c r="C105" s="328"/>
    </row>
    <row r="106" spans="3:3" x14ac:dyDescent="0.25">
      <c r="C106" s="328"/>
    </row>
    <row r="107" spans="3:3" x14ac:dyDescent="0.25">
      <c r="C107" s="328"/>
    </row>
    <row r="108" spans="3:3" x14ac:dyDescent="0.25">
      <c r="C108" s="328"/>
    </row>
    <row r="109" spans="3:3" x14ac:dyDescent="0.25">
      <c r="C109" s="328"/>
    </row>
    <row r="110" spans="3:3" x14ac:dyDescent="0.25">
      <c r="C110" s="328"/>
    </row>
  </sheetData>
  <mergeCells count="35">
    <mergeCell ref="AC65:AC67"/>
    <mergeCell ref="AD65:AD67"/>
    <mergeCell ref="AE65:AE67"/>
    <mergeCell ref="AF65:AF67"/>
    <mergeCell ref="V65:V67"/>
    <mergeCell ref="Y65:Y67"/>
    <mergeCell ref="Z65:Z67"/>
    <mergeCell ref="AA65:AA67"/>
    <mergeCell ref="AB65:AB67"/>
    <mergeCell ref="Q65:Q67"/>
    <mergeCell ref="R65:R67"/>
    <mergeCell ref="S65:S67"/>
    <mergeCell ref="T65:T67"/>
    <mergeCell ref="U65:U67"/>
    <mergeCell ref="G65:G67"/>
    <mergeCell ref="H65:H67"/>
    <mergeCell ref="I65:I67"/>
    <mergeCell ref="O65:O67"/>
    <mergeCell ref="P65:P67"/>
    <mergeCell ref="B65:B67"/>
    <mergeCell ref="C65:C67"/>
    <mergeCell ref="D65:D67"/>
    <mergeCell ref="E65:E67"/>
    <mergeCell ref="F65:F67"/>
    <mergeCell ref="I26:I36"/>
    <mergeCell ref="J26:J36"/>
    <mergeCell ref="K26:K36"/>
    <mergeCell ref="L26:L36"/>
    <mergeCell ref="B26:B36"/>
    <mergeCell ref="C26:C36"/>
    <mergeCell ref="D26:D36"/>
    <mergeCell ref="E26:E36"/>
    <mergeCell ref="F26:F36"/>
    <mergeCell ref="G26:G36"/>
    <mergeCell ref="H26:H36"/>
  </mergeCells>
  <conditionalFormatting sqref="C38:H60">
    <cfRule type="colorScale" priority="42">
      <colorScale>
        <cfvo type="min"/>
        <cfvo type="percentile" val="50"/>
        <cfvo type="max"/>
        <color rgb="FF63BE7B"/>
        <color rgb="FFFFEB84"/>
        <color rgb="FFF8696B"/>
      </colorScale>
    </cfRule>
  </conditionalFormatting>
  <conditionalFormatting sqref="I38:I60">
    <cfRule type="colorScale" priority="3">
      <colorScale>
        <cfvo type="min"/>
        <cfvo type="percentile" val="50"/>
        <cfvo type="max"/>
        <color rgb="FF63BE7B"/>
        <color rgb="FFFFEB84"/>
        <color rgb="FFF8696B"/>
      </colorScale>
    </cfRule>
  </conditionalFormatting>
  <conditionalFormatting sqref="J38:K60">
    <cfRule type="colorScale" priority="43">
      <colorScale>
        <cfvo type="min"/>
        <cfvo type="percentile" val="50"/>
        <cfvo type="max"/>
        <color rgb="FF63BE7B"/>
        <color rgb="FFFFEB84"/>
        <color rgb="FFF8696B"/>
      </colorScale>
    </cfRule>
  </conditionalFormatting>
  <conditionalFormatting sqref="L38:L60">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3:V460"/>
  <sheetViews>
    <sheetView topLeftCell="A116" workbookViewId="0">
      <selection activeCell="G76" sqref="G76"/>
    </sheetView>
  </sheetViews>
  <sheetFormatPr defaultRowHeight="13.2" x14ac:dyDescent="0.25"/>
  <cols>
    <col min="1" max="1" customWidth="true" style="1" width="22.0"/>
    <col min="2" max="2" customWidth="true" style="1" width="21.5546875"/>
    <col min="3" max="3" customWidth="true" width="18.0"/>
    <col min="4" max="4" customWidth="true" width="13.88671875"/>
    <col min="5" max="5" customWidth="true" width="12.21875"/>
    <col min="6" max="6" customWidth="true" width="19.0"/>
    <col min="7" max="7" customWidth="true" width="25.88671875"/>
    <col min="8" max="8" customWidth="true" width="15.44140625"/>
    <col min="10" max="10" customWidth="true" width="15.21875"/>
    <col min="15" max="15" bestFit="true" customWidth="true" width="19.44140625"/>
    <col min="19" max="19" customWidth="true" width="14.21875"/>
    <col min="20" max="20" customWidth="true" width="14.88671875"/>
    <col min="21" max="21" bestFit="true" customWidth="true" width="12.21875"/>
    <col min="22" max="22" customWidth="true" width="16.109375"/>
  </cols>
  <sheetData>
    <row r="3" spans="1:11" ht="15" x14ac:dyDescent="0.25">
      <c r="F3" s="16" t="s">
        <v>2</v>
      </c>
      <c r="G3" t="s" s="0">
        <v>2181</v>
      </c>
      <c r="J3" s="168">
        <v>0</v>
      </c>
      <c r="K3" s="87">
        <v>1.4999999999999999E-2</v>
      </c>
    </row>
    <row r="4" spans="1:11" ht="15" x14ac:dyDescent="0.25">
      <c r="A4" s="13" t="e">
        <f>tpt!#REF!*tpt!#REF!</f>
        <v>#REF!</v>
      </c>
      <c r="B4" s="1" t="s">
        <v>1765</v>
      </c>
      <c r="F4" s="16" t="s">
        <v>1775</v>
      </c>
      <c r="G4" s="165">
        <v>4.7E-2</v>
      </c>
      <c r="J4" s="168">
        <v>0.56000000000000005</v>
      </c>
      <c r="K4" s="87">
        <v>0.01</v>
      </c>
    </row>
    <row r="5" spans="1:11" ht="15" x14ac:dyDescent="0.25">
      <c r="A5" s="4" t="e">
        <f>tpt!#REF!+tpt!#REF!+tpt!#REF!</f>
        <v>#REF!</v>
      </c>
      <c r="B5" s="1" t="s">
        <v>1766</v>
      </c>
      <c r="F5" s="16" t="s">
        <v>1790</v>
      </c>
      <c r="G5" s="165">
        <v>5.1000000000000004E-2</v>
      </c>
      <c r="J5" s="168">
        <v>0.61</v>
      </c>
      <c r="K5" s="87">
        <v>5.0000000000000001E-3</v>
      </c>
    </row>
    <row r="6" spans="1:11" ht="15" x14ac:dyDescent="0.25">
      <c r="A6" s="13" t="e">
        <f>(tpt!#REF!*tpt!#REF!)*(100%-tpt!#REF!-tpt!#REF!-tpt!#REF!)</f>
        <v>#REF!</v>
      </c>
      <c r="B6" s="1" t="s">
        <v>1769</v>
      </c>
      <c r="F6" s="16" t="s">
        <v>1791</v>
      </c>
      <c r="G6" s="165">
        <v>5.1000000000000004E-2</v>
      </c>
    </row>
    <row r="7" spans="1:11" ht="15.6" x14ac:dyDescent="0.3">
      <c r="A7" s="4" t="e">
        <f>tpt!#REF!-$A$4-$A$5-$A$6-(tpt!#REF!*$B$8)</f>
        <v>#REF!</v>
      </c>
      <c r="B7" s="1" t="s">
        <v>1770</v>
      </c>
      <c r="F7" s="16" t="s">
        <v>1792</v>
      </c>
      <c r="G7" s="165">
        <v>5.1000000000000004E-2</v>
      </c>
    </row>
    <row r="8" spans="1:11" ht="15.6" x14ac:dyDescent="0.3">
      <c r="A8" s="12" t="e">
        <f>($A$7/tpt!#REF!)</f>
        <v>#REF!</v>
      </c>
      <c r="B8" s="12" t="e">
        <f>tpt!#REF!+15%</f>
        <v>#REF!</v>
      </c>
      <c r="F8" s="16" t="s">
        <v>1793</v>
      </c>
      <c r="G8" s="165">
        <v>5.1000000000000004E-2</v>
      </c>
    </row>
    <row r="9" spans="1:11" ht="15.6" x14ac:dyDescent="0.3">
      <c r="A9" s="13"/>
      <c r="F9" s="16" t="s">
        <v>1794</v>
      </c>
      <c r="G9" s="165">
        <v>5.1000000000000004E-2</v>
      </c>
    </row>
    <row r="10" spans="1:11" ht="15.6" x14ac:dyDescent="0.3">
      <c r="A10" s="13" t="e">
        <f>tpt!#REF!*tpt!#REF!</f>
        <v>#REF!</v>
      </c>
      <c r="B10" s="1" t="s">
        <v>1765</v>
      </c>
      <c r="F10" s="16" t="s">
        <v>1795</v>
      </c>
      <c r="G10" s="165">
        <v>5.1000000000000004E-2</v>
      </c>
    </row>
    <row r="11" spans="1:11" ht="15.6" x14ac:dyDescent="0.3">
      <c r="A11" s="4" t="e">
        <f>tpt!#REF!+tpt!#REF!+tpt!#REF!</f>
        <v>#REF!</v>
      </c>
      <c r="B11" s="1" t="s">
        <v>1766</v>
      </c>
      <c r="F11" s="16" t="s">
        <v>1796</v>
      </c>
      <c r="G11" s="165">
        <v>5.1000000000000004E-2</v>
      </c>
    </row>
    <row r="12" spans="1:11" ht="15" x14ac:dyDescent="0.25">
      <c r="A12" s="13" t="e">
        <f>(tpt!#REF!*tpt!$B$84)*(100%-tpt!#REF!-tpt!#REF!-tpt!#REF!)</f>
        <v>#REF!</v>
      </c>
      <c r="B12" s="1" t="s">
        <v>1769</v>
      </c>
      <c r="F12" s="16" t="s">
        <v>1797</v>
      </c>
      <c r="G12" s="165">
        <v>5.1000000000000004E-2</v>
      </c>
    </row>
    <row r="13" spans="1:11" ht="15" x14ac:dyDescent="0.25">
      <c r="A13" s="4" t="e">
        <f>tpt!#REF!-$A$10-$A$11-$A$12-(tpt!#REF!*$B$8)</f>
        <v>#REF!</v>
      </c>
      <c r="B13" s="1" t="s">
        <v>1770</v>
      </c>
      <c r="F13" s="16" t="s">
        <v>1798</v>
      </c>
      <c r="G13" s="165">
        <v>5.1000000000000004E-2</v>
      </c>
    </row>
    <row r="14" spans="1:11" ht="15" x14ac:dyDescent="0.25">
      <c r="A14" s="12" t="e">
        <f>($A$13/tpt!#REF!)</f>
        <v>#REF!</v>
      </c>
      <c r="B14" s="3"/>
      <c r="F14" s="16" t="s">
        <v>1799</v>
      </c>
      <c r="G14" s="165">
        <v>5.1000000000000004E-2</v>
      </c>
    </row>
    <row r="15" spans="1:11" ht="15" x14ac:dyDescent="0.25">
      <c r="A15" s="3"/>
      <c r="B15" s="3"/>
      <c r="F15" s="16" t="s">
        <v>1800</v>
      </c>
      <c r="G15" s="165">
        <v>5.1000000000000004E-2</v>
      </c>
    </row>
    <row r="16" spans="1:11" ht="15.6" x14ac:dyDescent="0.3">
      <c r="A16" s="13" t="e">
        <f>tpt!#REF!*tpt!#REF!</f>
        <v>#REF!</v>
      </c>
      <c r="B16" s="1" t="s">
        <v>1765</v>
      </c>
      <c r="F16" s="16" t="s">
        <v>1801</v>
      </c>
      <c r="G16" s="165">
        <v>5.1000000000000004E-2</v>
      </c>
    </row>
    <row r="17" spans="1:7" ht="15.6" x14ac:dyDescent="0.3">
      <c r="A17" s="4" t="e">
        <f>tpt!$K$89+tpt!$K$97+tpt!#REF!</f>
        <v>#VALUE!</v>
      </c>
      <c r="B17" s="1" t="s">
        <v>1766</v>
      </c>
      <c r="F17" s="16" t="s">
        <v>1802</v>
      </c>
      <c r="G17" s="165">
        <v>5.1000000000000004E-2</v>
      </c>
    </row>
    <row r="18" spans="1:7" ht="15.6" x14ac:dyDescent="0.3">
      <c r="A18" s="13" t="e">
        <f>(tpt!#REF!*tpt!$J$100)*(100%-tpt!$J$87-tpt!$J$95-tpt!#REF!)</f>
        <v>#REF!</v>
      </c>
      <c r="B18" s="1" t="s">
        <v>1769</v>
      </c>
      <c r="F18" s="16" t="s">
        <v>1803</v>
      </c>
      <c r="G18" s="165">
        <v>5.1000000000000004E-2</v>
      </c>
    </row>
    <row r="19" spans="1:7" ht="15.6" x14ac:dyDescent="0.3">
      <c r="A19" s="4" t="e">
        <f>tpt!#REF!-$A$16-$A$17-$A$18-(tpt!#REF!*$B$8)</f>
        <v>#REF!</v>
      </c>
      <c r="B19" s="1" t="s">
        <v>1770</v>
      </c>
      <c r="F19" s="16" t="s">
        <v>1804</v>
      </c>
      <c r="G19" s="165">
        <v>5.1000000000000004E-2</v>
      </c>
    </row>
    <row r="20" spans="1:7" ht="15.6" x14ac:dyDescent="0.3">
      <c r="A20" s="12" t="e">
        <f>($A$19/tpt!#REF!)</f>
        <v>#REF!</v>
      </c>
      <c r="B20" s="3"/>
      <c r="F20" s="16" t="s">
        <v>1805</v>
      </c>
      <c r="G20" s="165">
        <v>5.1000000000000004E-2</v>
      </c>
    </row>
    <row r="21" spans="1:7" x14ac:dyDescent="0.25">
      <c r="A21" s="3"/>
      <c r="B21" s="3"/>
      <c r="F21" s="20"/>
    </row>
    <row r="22" spans="1:7" x14ac:dyDescent="0.25">
      <c r="A22" s="3"/>
      <c r="B22" s="3"/>
    </row>
    <row r="23" spans="1:7" x14ac:dyDescent="0.25">
      <c r="A23" s="1" t="s">
        <v>1767</v>
      </c>
      <c r="B23" s="3" t="s">
        <v>1783</v>
      </c>
    </row>
    <row r="24" spans="1:7" x14ac:dyDescent="0.25">
      <c r="A24" s="1" t="s">
        <v>1768</v>
      </c>
      <c r="B24" s="3" t="s">
        <v>1496</v>
      </c>
    </row>
    <row r="25" spans="1:7" x14ac:dyDescent="0.25">
      <c r="A25" s="3"/>
      <c r="B25" s="3"/>
    </row>
    <row r="26" spans="1:7" x14ac:dyDescent="0.25">
      <c r="A26" s="3" t="s">
        <v>327</v>
      </c>
      <c r="B26" s="15" t="e">
        <f>A8</f>
        <v>#REF!</v>
      </c>
    </row>
    <row r="27" spans="1:7" x14ac:dyDescent="0.25">
      <c r="A27" s="3" t="s">
        <v>349</v>
      </c>
      <c r="B27" s="15" t="e">
        <f>A14</f>
        <v>#REF!</v>
      </c>
    </row>
    <row r="28" spans="1:7" x14ac:dyDescent="0.25">
      <c r="A28" s="3" t="s">
        <v>350</v>
      </c>
      <c r="B28" s="15" t="e">
        <f>A20</f>
        <v>#REF!</v>
      </c>
    </row>
    <row r="29" spans="1:7" x14ac:dyDescent="0.25">
      <c r="A29" s="3"/>
      <c r="B29" s="3"/>
    </row>
    <row r="30" spans="1:7" x14ac:dyDescent="0.25">
      <c r="A30" s="3"/>
      <c r="B30" s="3"/>
    </row>
    <row r="31" spans="1:7" ht="15" x14ac:dyDescent="0.25">
      <c r="A31" s="16" t="s">
        <v>1771</v>
      </c>
      <c r="B31" s="16" t="s">
        <v>2254</v>
      </c>
      <c r="C31" s="168">
        <v>0</v>
      </c>
      <c r="F31" s="21" t="s">
        <v>1806</v>
      </c>
    </row>
    <row r="32" spans="1:7" ht="15" x14ac:dyDescent="0.25">
      <c r="A32" s="18" t="s">
        <v>1774</v>
      </c>
      <c r="B32" s="18" t="s">
        <v>2909</v>
      </c>
      <c r="C32" s="168">
        <v>0.03</v>
      </c>
      <c r="F32" s="21" t="s">
        <v>1807</v>
      </c>
    </row>
    <row r="33" spans="1:12" ht="15" x14ac:dyDescent="0.25">
      <c r="A33" s="18" t="s">
        <v>2211</v>
      </c>
      <c r="B33" s="18" t="s">
        <v>2211</v>
      </c>
      <c r="C33" s="168">
        <v>0</v>
      </c>
      <c r="F33" s="21" t="s">
        <v>1827</v>
      </c>
      <c r="J33" s="29"/>
      <c r="K33" s="30"/>
      <c r="L33" s="30"/>
    </row>
    <row r="34" spans="1:12" ht="15" x14ac:dyDescent="0.25">
      <c r="A34" s="18" t="s">
        <v>2212</v>
      </c>
      <c r="B34" s="18" t="s">
        <v>2212</v>
      </c>
      <c r="C34" s="168">
        <v>0</v>
      </c>
      <c r="F34" s="21" t="s">
        <v>1826</v>
      </c>
      <c r="J34" s="31"/>
      <c r="K34" s="31"/>
      <c r="L34" s="31"/>
    </row>
    <row r="35" spans="1:12" ht="15" x14ac:dyDescent="0.25">
      <c r="A35" s="18" t="s">
        <v>2213</v>
      </c>
      <c r="B35" s="18" t="s">
        <v>2213</v>
      </c>
      <c r="C35" s="168">
        <v>0</v>
      </c>
      <c r="F35" s="21"/>
      <c r="J35" s="31"/>
      <c r="K35" s="31"/>
    </row>
    <row r="36" spans="1:12" ht="15" x14ac:dyDescent="0.25">
      <c r="A36" s="18" t="s">
        <v>2210</v>
      </c>
      <c r="B36" s="18" t="s">
        <v>2908</v>
      </c>
      <c r="C36" s="168">
        <v>0</v>
      </c>
    </row>
    <row r="37" spans="1:12" ht="15" x14ac:dyDescent="0.25">
      <c r="A37" s="18" t="s">
        <v>2232</v>
      </c>
      <c r="B37" s="18" t="s">
        <v>2232</v>
      </c>
      <c r="C37" s="168">
        <v>0</v>
      </c>
    </row>
    <row r="38" spans="1:12" ht="15" x14ac:dyDescent="0.25">
      <c r="A38" s="18" t="s">
        <v>2252</v>
      </c>
      <c r="B38" s="18" t="s">
        <v>1774</v>
      </c>
      <c r="C38" s="168">
        <v>0</v>
      </c>
    </row>
    <row r="39" spans="1:12" ht="15" x14ac:dyDescent="0.25">
      <c r="A39" s="18"/>
      <c r="B39" s="18" t="s">
        <v>2910</v>
      </c>
    </row>
    <row r="40" spans="1:12" ht="15" x14ac:dyDescent="0.25">
      <c r="A40" s="18"/>
      <c r="B40" s="1" t="s">
        <v>2911</v>
      </c>
    </row>
    <row r="41" spans="1:12" ht="15" x14ac:dyDescent="0.25">
      <c r="A41" s="18"/>
    </row>
    <row r="42" spans="1:12" ht="15" x14ac:dyDescent="0.25">
      <c r="A42" s="18"/>
    </row>
    <row r="43" spans="1:12" ht="15" x14ac:dyDescent="0.25">
      <c r="A43" s="18"/>
      <c r="F43" t="s" s="0">
        <v>1828</v>
      </c>
    </row>
    <row r="44" spans="1:12" ht="15" x14ac:dyDescent="0.25">
      <c r="A44" s="18"/>
      <c r="F44" t="s" s="0">
        <v>1829</v>
      </c>
    </row>
    <row r="45" spans="1:12" ht="15" x14ac:dyDescent="0.25">
      <c r="A45" s="18"/>
      <c r="F45" t="s" s="0">
        <v>1830</v>
      </c>
    </row>
    <row r="46" spans="1:12" ht="15" x14ac:dyDescent="0.25">
      <c r="A46" s="18"/>
    </row>
    <row r="47" spans="1:12" ht="15" x14ac:dyDescent="0.25">
      <c r="A47" s="18"/>
    </row>
    <row r="48" spans="1:12" ht="15" x14ac:dyDescent="0.25">
      <c r="A48" s="18"/>
    </row>
    <row r="49" spans="1:6" ht="15" x14ac:dyDescent="0.25">
      <c r="A49" s="17"/>
    </row>
    <row r="50" spans="1:6" ht="15" x14ac:dyDescent="0.25">
      <c r="A50" s="17"/>
      <c r="F50" t="s" s="0">
        <v>1853</v>
      </c>
    </row>
    <row r="51" spans="1:6" ht="15" x14ac:dyDescent="0.25">
      <c r="A51" s="18" t="s">
        <v>1773</v>
      </c>
    </row>
    <row r="52" spans="1:6" ht="15" x14ac:dyDescent="0.25">
      <c r="A52" s="18" t="s">
        <v>2206</v>
      </c>
    </row>
    <row r="53" spans="1:6" ht="15" x14ac:dyDescent="0.25">
      <c r="A53" s="18" t="s">
        <v>2207</v>
      </c>
    </row>
    <row r="54" spans="1:6" ht="15" x14ac:dyDescent="0.25">
      <c r="A54" s="18" t="s">
        <v>1772</v>
      </c>
    </row>
    <row r="55" spans="1:6" ht="15" x14ac:dyDescent="0.25">
      <c r="A55" s="18" t="s">
        <v>2208</v>
      </c>
      <c r="B55" s="1" t="s">
        <v>1776</v>
      </c>
    </row>
    <row r="56" spans="1:6" ht="15" x14ac:dyDescent="0.25">
      <c r="A56" s="18" t="s">
        <v>2209</v>
      </c>
      <c r="B56" s="13"/>
    </row>
    <row r="57" spans="1:6" ht="15" x14ac:dyDescent="0.25">
      <c r="A57" s="18" t="s">
        <v>2210</v>
      </c>
    </row>
    <row r="58" spans="1:6" ht="15" x14ac:dyDescent="0.25">
      <c r="A58" s="18"/>
    </row>
    <row r="59" spans="1:6" ht="15" x14ac:dyDescent="0.25">
      <c r="A59" s="18"/>
    </row>
    <row r="60" spans="1:6" ht="15" x14ac:dyDescent="0.25">
      <c r="A60" s="18"/>
    </row>
    <row r="61" spans="1:6" ht="15" x14ac:dyDescent="0.25">
      <c r="A61" s="18"/>
    </row>
    <row r="62" spans="1:6" ht="15" x14ac:dyDescent="0.25">
      <c r="A62" s="18"/>
    </row>
    <row r="63" spans="1:6" ht="15" x14ac:dyDescent="0.25">
      <c r="A63" s="18"/>
    </row>
    <row r="64" spans="1:6" ht="15" x14ac:dyDescent="0.25">
      <c r="A64" s="18"/>
      <c r="B64" s="1" t="s">
        <v>1782</v>
      </c>
      <c r="C64" s="0">
        <v>1</v>
      </c>
    </row>
    <row r="65" spans="1:3" ht="15" x14ac:dyDescent="0.25">
      <c r="A65" s="18"/>
      <c r="B65" s="1" t="s">
        <v>2214</v>
      </c>
      <c r="C65" s="0">
        <v>2</v>
      </c>
    </row>
    <row r="66" spans="1:3" ht="15" x14ac:dyDescent="0.25">
      <c r="A66" s="18"/>
      <c r="B66" s="1" t="s">
        <v>2215</v>
      </c>
      <c r="C66" s="0">
        <v>3</v>
      </c>
    </row>
    <row r="67" spans="1:3" ht="15" x14ac:dyDescent="0.25">
      <c r="A67" s="18"/>
      <c r="B67" s="1" t="s">
        <v>2216</v>
      </c>
      <c r="C67" s="0">
        <v>4</v>
      </c>
    </row>
    <row r="68" spans="1:3" ht="15" x14ac:dyDescent="0.25">
      <c r="A68" s="18"/>
      <c r="B68" s="1" t="s">
        <v>2217</v>
      </c>
      <c r="C68" s="0">
        <v>5</v>
      </c>
    </row>
    <row r="69" spans="1:3" ht="15" x14ac:dyDescent="0.25">
      <c r="A69" s="18"/>
      <c r="B69" s="1" t="s">
        <v>2218</v>
      </c>
      <c r="C69" s="0">
        <v>6</v>
      </c>
    </row>
    <row r="70" spans="1:3" ht="15" x14ac:dyDescent="0.25">
      <c r="A70" s="18"/>
      <c r="B70" s="1" t="s">
        <v>2219</v>
      </c>
      <c r="C70" s="0">
        <v>7</v>
      </c>
    </row>
    <row r="71" spans="1:3" x14ac:dyDescent="0.25">
      <c r="B71" s="1" t="s">
        <v>2220</v>
      </c>
      <c r="C71" s="0">
        <v>8</v>
      </c>
    </row>
    <row r="72" spans="1:3" ht="15" x14ac:dyDescent="0.25">
      <c r="A72" s="18"/>
      <c r="B72" s="1" t="s">
        <v>2221</v>
      </c>
      <c r="C72" s="0">
        <v>9</v>
      </c>
    </row>
    <row r="73" spans="1:3" ht="15" x14ac:dyDescent="0.25">
      <c r="A73" s="18"/>
      <c r="B73" s="1" t="s">
        <v>2222</v>
      </c>
      <c r="C73" s="0">
        <v>10</v>
      </c>
    </row>
    <row r="74" spans="1:3" ht="15" x14ac:dyDescent="0.25">
      <c r="A74" s="18"/>
      <c r="B74" s="1" t="s">
        <v>2223</v>
      </c>
      <c r="C74" s="0">
        <v>11</v>
      </c>
    </row>
    <row r="75" spans="1:3" x14ac:dyDescent="0.25">
      <c r="B75" s="1" t="s">
        <v>2224</v>
      </c>
      <c r="C75" s="0">
        <v>12</v>
      </c>
    </row>
    <row r="76" spans="1:3" ht="15" x14ac:dyDescent="0.25">
      <c r="A76" s="18"/>
    </row>
    <row r="77" spans="1:3" ht="13.8" x14ac:dyDescent="0.25">
      <c r="B77" s="1" t="s">
        <v>1787</v>
      </c>
      <c r="C77" s="23">
        <v>0.1</v>
      </c>
    </row>
    <row r="78" spans="1:3" ht="13.8" x14ac:dyDescent="0.25">
      <c r="B78" s="1" t="s">
        <v>1788</v>
      </c>
      <c r="C78" s="23">
        <v>0.15</v>
      </c>
    </row>
    <row r="82" spans="1:2" x14ac:dyDescent="0.25">
      <c r="A82" s="32" t="s">
        <v>2190</v>
      </c>
      <c r="B82" s="20"/>
    </row>
    <row r="83" spans="1:2" ht="12.75" customHeight="1" x14ac:dyDescent="0.25">
      <c r="A83" s="20" t="s">
        <v>1775</v>
      </c>
      <c r="B83" s="16"/>
    </row>
    <row r="84" spans="1:2" ht="12.75" customHeight="1" x14ac:dyDescent="0.25">
      <c r="A84" s="20" t="s">
        <v>1790</v>
      </c>
      <c r="B84" s="16"/>
    </row>
    <row r="85" spans="1:2" ht="15" x14ac:dyDescent="0.25">
      <c r="A85" s="20" t="s">
        <v>1791</v>
      </c>
      <c r="B85" s="16"/>
    </row>
    <row r="86" spans="1:2" ht="15" x14ac:dyDescent="0.25">
      <c r="A86" s="20" t="s">
        <v>2239</v>
      </c>
      <c r="B86" s="16"/>
    </row>
    <row r="87" spans="1:2" ht="15" x14ac:dyDescent="0.25">
      <c r="A87" s="20" t="s">
        <v>2240</v>
      </c>
      <c r="B87" s="16"/>
    </row>
    <row r="88" spans="1:2" ht="15" x14ac:dyDescent="0.25">
      <c r="A88" s="20" t="s">
        <v>2241</v>
      </c>
      <c r="B88" s="16"/>
    </row>
    <row r="89" spans="1:2" ht="15" x14ac:dyDescent="0.25">
      <c r="A89" s="20" t="s">
        <v>2242</v>
      </c>
      <c r="B89" s="16"/>
    </row>
    <row r="90" spans="1:2" ht="12.75" customHeight="1" x14ac:dyDescent="0.25">
      <c r="A90" s="20" t="s">
        <v>2243</v>
      </c>
      <c r="B90" s="16"/>
    </row>
    <row r="91" spans="1:2" ht="15" x14ac:dyDescent="0.25">
      <c r="A91" s="20" t="s">
        <v>1797</v>
      </c>
      <c r="B91" s="16"/>
    </row>
    <row r="92" spans="1:2" ht="15" x14ac:dyDescent="0.25">
      <c r="A92" s="20" t="s">
        <v>1798</v>
      </c>
      <c r="B92" s="16"/>
    </row>
    <row r="93" spans="1:2" ht="12.75" customHeight="1" x14ac:dyDescent="0.25">
      <c r="A93" s="20" t="s">
        <v>1799</v>
      </c>
      <c r="B93" s="16"/>
    </row>
    <row r="94" spans="1:2" ht="15" x14ac:dyDescent="0.25">
      <c r="A94" s="20" t="s">
        <v>1800</v>
      </c>
      <c r="B94" s="16"/>
    </row>
    <row r="95" spans="1:2" ht="15" x14ac:dyDescent="0.25">
      <c r="A95" s="20" t="s">
        <v>2244</v>
      </c>
      <c r="B95" s="16"/>
    </row>
    <row r="96" spans="1:2" ht="15" x14ac:dyDescent="0.25">
      <c r="A96" s="20" t="s">
        <v>2245</v>
      </c>
      <c r="B96" s="16"/>
    </row>
    <row r="97" spans="1:7" ht="15" x14ac:dyDescent="0.25">
      <c r="A97" s="20" t="s">
        <v>2246</v>
      </c>
      <c r="B97" s="16"/>
    </row>
    <row r="98" spans="1:7" ht="15" x14ac:dyDescent="0.25">
      <c r="A98" s="20" t="s">
        <v>2247</v>
      </c>
      <c r="B98" s="16"/>
    </row>
    <row r="99" spans="1:7" ht="15" x14ac:dyDescent="0.25">
      <c r="A99" s="20" t="s">
        <v>2248</v>
      </c>
      <c r="B99" s="16"/>
    </row>
    <row r="100" spans="1:7" x14ac:dyDescent="0.25">
      <c r="A100" s="20" t="s">
        <v>2249</v>
      </c>
    </row>
    <row r="101" spans="1:7" x14ac:dyDescent="0.25">
      <c r="A101" s="20" t="s">
        <v>2250</v>
      </c>
    </row>
    <row r="102" spans="1:7" x14ac:dyDescent="0.25">
      <c r="A102" s="20"/>
      <c r="C102" t="s" s="0">
        <v>1789</v>
      </c>
      <c r="D102" s="24" t="s">
        <v>2171</v>
      </c>
      <c r="E102" s="24"/>
      <c r="F102" s="24"/>
    </row>
    <row r="103" spans="1:7" x14ac:dyDescent="0.25">
      <c r="B103" s="13"/>
      <c r="C103" t="s" s="0">
        <v>2900</v>
      </c>
      <c r="D103" t="s" s="0">
        <v>2170</v>
      </c>
      <c r="E103" s="24"/>
      <c r="F103" t="s" s="0">
        <v>2900</v>
      </c>
    </row>
    <row r="104" spans="1:7" x14ac:dyDescent="0.25">
      <c r="B104" s="13">
        <v>1000000000</v>
      </c>
      <c r="C104" s="1" t="e">
        <f>IF(tpt!#REF!&gt;B104,"",F104)</f>
        <v>#REF!</v>
      </c>
      <c r="D104" t="s" s="0">
        <v>2194</v>
      </c>
      <c r="F104" t="s" s="0">
        <v>2195</v>
      </c>
    </row>
    <row r="105" spans="1:7" x14ac:dyDescent="0.25">
      <c r="B105" s="13">
        <v>1000000000</v>
      </c>
      <c r="C105" s="1" t="e">
        <f>IF(tpt!#REF!&gt;B105,"",F105)</f>
        <v>#REF!</v>
      </c>
      <c r="D105" t="s" s="0">
        <v>2194</v>
      </c>
      <c r="F105" t="s" s="0">
        <v>2196</v>
      </c>
    </row>
    <row r="106" spans="1:7" x14ac:dyDescent="0.25">
      <c r="B106" s="13">
        <v>1000000000</v>
      </c>
      <c r="C106" s="1" t="e">
        <f>IF(tpt!#REF!&gt;B106,"",F106)</f>
        <v>#REF!</v>
      </c>
      <c r="D106" t="s" s="0">
        <v>2194</v>
      </c>
      <c r="F106" t="s" s="0">
        <v>2198</v>
      </c>
      <c r="G106" s="87" t="s">
        <v>1860</v>
      </c>
    </row>
    <row r="107" spans="1:7" x14ac:dyDescent="0.25">
      <c r="B107" s="13">
        <v>1000000000</v>
      </c>
      <c r="C107" s="1" t="e">
        <f>IF(tpt!#REF!&gt;B107,"",F107)</f>
        <v>#REF!</v>
      </c>
      <c r="D107" t="s" s="0">
        <v>1786</v>
      </c>
      <c r="F107" t="s" s="0">
        <v>2197</v>
      </c>
      <c r="G107" s="87" t="s">
        <v>1861</v>
      </c>
    </row>
    <row r="108" spans="1:7" x14ac:dyDescent="0.25">
      <c r="B108" s="13">
        <v>1000000000</v>
      </c>
      <c r="C108" s="1" t="e">
        <f>IF(tpt!#REF!&gt;B108,"",F108)</f>
        <v>#REF!</v>
      </c>
      <c r="D108" t="s" s="0">
        <v>1786</v>
      </c>
      <c r="F108" t="s" s="0">
        <v>2204</v>
      </c>
    </row>
    <row r="114" spans="1:16" ht="13.8" thickBot="1" x14ac:dyDescent="0.3"/>
    <row r="115" spans="1:16" x14ac:dyDescent="0.25">
      <c r="A115" s="163" t="s">
        <v>2178</v>
      </c>
    </row>
    <row r="116" spans="1:16" ht="13.8" thickBot="1" x14ac:dyDescent="0.3">
      <c r="A116" s="164" t="s">
        <v>2179</v>
      </c>
    </row>
    <row r="125" spans="1:16" x14ac:dyDescent="0.25">
      <c r="C125" s="186" t="n">
        <f>tpt!A37</f>
        <v>85000.0</v>
      </c>
    </row>
    <row r="126" spans="1:16" x14ac:dyDescent="0.25">
      <c r="C126" s="186" t="e">
        <f>tpt!#REF!</f>
        <v>#REF!</v>
      </c>
    </row>
    <row r="127" spans="1:16" x14ac:dyDescent="0.25">
      <c r="C127" s="186" t="e">
        <f>tpt!C60</f>
        <v>#VALUE!</v>
      </c>
    </row>
    <row r="128" spans="1:16" x14ac:dyDescent="0.25">
      <c r="C128" s="187" t="e">
        <f>C125-C126-C127</f>
        <v>#REF!</v>
      </c>
      <c r="D128" s="186" t="e">
        <f>C128/C125*100</f>
        <v>#REF!</v>
      </c>
      <c r="E128" s="186" t="e">
        <f>ROUND(100-D128,0)/100</f>
        <v>#REF!</v>
      </c>
      <c r="P128" s="92">
        <v>0.05</v>
      </c>
    </row>
    <row r="129" spans="2:22" x14ac:dyDescent="0.25">
      <c r="F129" s="188"/>
      <c r="O129" t="n" s="0">
        <f>tpt!A108</f>
        <v>0.0</v>
      </c>
      <c r="P129" s="92">
        <v>1</v>
      </c>
      <c r="T129" s="87" t="e">
        <f>tpt!B60+tpt!#REF!</f>
        <v>#VALUE!</v>
      </c>
      <c r="U129" s="87" t="n">
        <f>tpt!B79</f>
        <v>0.0274</v>
      </c>
    </row>
    <row r="130" spans="2:22" x14ac:dyDescent="0.25">
      <c r="B130" s="189" t="s">
        <v>355</v>
      </c>
      <c r="C130" s="190" t="s">
        <v>2226</v>
      </c>
      <c r="D130" s="190" t="s">
        <v>2227</v>
      </c>
      <c r="E130" s="192" t="s">
        <v>2228</v>
      </c>
      <c r="M130" s="168"/>
      <c r="O130" t="n" s="0">
        <f>tpt!C12</f>
        <v>4.0</v>
      </c>
      <c r="P130" s="92" t="n">
        <f>IF(O129="Ограничение в скидке",VLOOKUP($O$130,$F$131:$L$152,7,0),P129)+0</f>
        <v>1.0</v>
      </c>
      <c r="Q130" s="168"/>
      <c r="T130" t="s" s="0">
        <v>2229</v>
      </c>
      <c r="U130" t="s" s="0">
        <v>2230</v>
      </c>
    </row>
    <row r="131" spans="2:22" x14ac:dyDescent="0.25">
      <c r="B131" s="182">
        <v>1</v>
      </c>
      <c r="C131" s="191">
        <v>8.5999999999999993E-2</v>
      </c>
      <c r="D131" s="191">
        <v>0.65</v>
      </c>
      <c r="E131" s="89">
        <v>0.21429999999999999</v>
      </c>
      <c r="F131" s="0">
        <v>1</v>
      </c>
      <c r="G131" s="89">
        <v>0.13300000000000001</v>
      </c>
      <c r="H131" s="90">
        <v>0.17</v>
      </c>
      <c r="I131" s="90">
        <v>0.05</v>
      </c>
      <c r="J131" s="90">
        <v>0.2</v>
      </c>
      <c r="K131" s="90">
        <v>0.45</v>
      </c>
      <c r="L131" s="90">
        <v>0.55000000000000004</v>
      </c>
      <c r="M131" s="168"/>
      <c r="N131" t="s" s="0">
        <v>2177</v>
      </c>
      <c r="O131" s="91" t="str">
        <f>IF(Q131&gt;P131,"",("Скидка - "&amp;IF(Q131&gt;P131,0,Q131*100)&amp;"%"))</f>
        <v>Скидка - 0%</v>
      </c>
      <c r="P131" s="92" t="n">
        <f>P130</f>
        <v>1.0</v>
      </c>
      <c r="Q131" s="92">
        <v>0</v>
      </c>
      <c r="R131" s="92">
        <v>0</v>
      </c>
      <c r="S131" s="186" t="n">
        <f>$C$125-($C$125*Q131)</f>
        <v>85000.0</v>
      </c>
      <c r="T131" s="186" t="e">
        <f t="shared" ref="T131:T162" si="0">S131-(S131*$T$129)</f>
        <v>#VALUE!</v>
      </c>
      <c r="U131" s="186" t="n">
        <f>$C$125*$U$129</f>
        <v>2329.0</v>
      </c>
      <c r="V131" s="187" t="e">
        <f>$C$125-T131-U131</f>
        <v>#VALUE!</v>
      </c>
    </row>
    <row r="132" spans="2:22" x14ac:dyDescent="0.25">
      <c r="B132" s="182">
        <v>2</v>
      </c>
      <c r="C132" s="191">
        <v>8.5999999999999993E-2</v>
      </c>
      <c r="D132" s="191">
        <v>0.65</v>
      </c>
      <c r="E132" s="89">
        <v>0.21429999999999999</v>
      </c>
      <c r="F132" s="0">
        <v>2</v>
      </c>
      <c r="G132" s="89">
        <v>0.13300000000000001</v>
      </c>
      <c r="H132" s="90">
        <v>0.17</v>
      </c>
      <c r="I132" s="90">
        <v>0.05</v>
      </c>
      <c r="J132" s="90">
        <v>0.2</v>
      </c>
      <c r="K132" s="90">
        <v>0.45</v>
      </c>
      <c r="L132" s="90">
        <v>0.55000000000000004</v>
      </c>
      <c r="M132" s="168"/>
      <c r="O132" s="91" t="str">
        <f t="shared" ref="O132:O195" si="1">IF(Q132&gt;P132,"",("Скидка - "&amp;IF(Q132&gt;P132,0,Q132*100)&amp;"%"))</f>
        <v>Скидка - 1%</v>
      </c>
      <c r="P132" s="92" t="n">
        <f>P131</f>
        <v>1.0</v>
      </c>
      <c r="Q132" s="92" t="n">
        <f>Q131+0.01</f>
        <v>0.01</v>
      </c>
      <c r="R132" s="92">
        <v>0.01</v>
      </c>
      <c r="S132" s="186" t="n">
        <f>$C$125-($C$125*Q132)</f>
        <v>84150.0</v>
      </c>
      <c r="T132" s="186" t="e">
        <f t="shared" si="0"/>
        <v>#VALUE!</v>
      </c>
      <c r="U132" s="186" t="n">
        <f t="shared" ref="U132:U195" si="2">$C$125*$U$129</f>
        <v>2329.0</v>
      </c>
      <c r="V132" s="187" t="e">
        <f t="shared" ref="V132:V195" si="3">$C$125-T132-U132</f>
        <v>#VALUE!</v>
      </c>
    </row>
    <row r="133" spans="2:22" x14ac:dyDescent="0.25">
      <c r="B133" s="182">
        <v>3</v>
      </c>
      <c r="C133" s="191">
        <v>8.5999999999999993E-2</v>
      </c>
      <c r="D133" s="191">
        <v>0.65</v>
      </c>
      <c r="E133" s="89">
        <v>0.21429999999999999</v>
      </c>
      <c r="F133" s="0">
        <v>3</v>
      </c>
      <c r="G133" s="89">
        <v>0.13300000000000001</v>
      </c>
      <c r="H133" s="90">
        <v>0.17</v>
      </c>
      <c r="I133" s="90">
        <v>0.05</v>
      </c>
      <c r="J133" s="90">
        <v>0.2</v>
      </c>
      <c r="K133" s="90">
        <v>0.45</v>
      </c>
      <c r="L133" s="90">
        <v>0.55000000000000004</v>
      </c>
      <c r="M133" s="168"/>
      <c r="O133" s="91" t="str">
        <f t="shared" si="1"/>
        <v>Скидка - 2%</v>
      </c>
      <c r="P133" s="92" t="n">
        <f t="shared" ref="P133:P190" si="4">P132</f>
        <v>1.0</v>
      </c>
      <c r="Q133" s="92" t="n">
        <f t="shared" ref="Q133:Q197" si="5">Q132+0.01</f>
        <v>0.02</v>
      </c>
      <c r="R133" s="92">
        <v>0.02</v>
      </c>
      <c r="S133" s="186" t="n">
        <f t="shared" ref="S133:S195" si="6">$C$125-($C$125*Q133)</f>
        <v>83300.0</v>
      </c>
      <c r="T133" s="186" t="e">
        <f t="shared" si="0"/>
        <v>#VALUE!</v>
      </c>
      <c r="U133" s="186" t="n">
        <f t="shared" si="2"/>
        <v>2329.0</v>
      </c>
      <c r="V133" s="187" t="e">
        <f t="shared" si="3"/>
        <v>#VALUE!</v>
      </c>
    </row>
    <row r="134" spans="2:22" x14ac:dyDescent="0.25">
      <c r="B134" s="182">
        <v>4</v>
      </c>
      <c r="C134" s="191">
        <v>8.5999999999999993E-2</v>
      </c>
      <c r="D134" s="191">
        <v>0.65</v>
      </c>
      <c r="E134" s="89">
        <v>0.21429999999999999</v>
      </c>
      <c r="F134" s="0">
        <v>4</v>
      </c>
      <c r="G134" s="89">
        <v>0.13300000000000001</v>
      </c>
      <c r="H134" s="90">
        <v>0.17</v>
      </c>
      <c r="I134" s="90">
        <v>0.05</v>
      </c>
      <c r="J134" s="90">
        <v>0.2</v>
      </c>
      <c r="K134" s="90">
        <v>0.45</v>
      </c>
      <c r="L134" s="90">
        <v>0.55000000000000004</v>
      </c>
      <c r="M134" s="168"/>
      <c r="O134" s="91" t="str">
        <f t="shared" si="1"/>
        <v>Скидка - 3%</v>
      </c>
      <c r="P134" s="92" t="n">
        <f t="shared" si="4"/>
        <v>1.0</v>
      </c>
      <c r="Q134" s="92" t="n">
        <f t="shared" si="5"/>
        <v>0.03</v>
      </c>
      <c r="R134" s="92">
        <v>0.03</v>
      </c>
      <c r="S134" s="186" t="n">
        <f t="shared" si="6"/>
        <v>82450.0</v>
      </c>
      <c r="T134" s="186" t="e">
        <f t="shared" si="0"/>
        <v>#VALUE!</v>
      </c>
      <c r="U134" s="186" t="n">
        <f t="shared" si="2"/>
        <v>2329.0</v>
      </c>
      <c r="V134" s="187" t="e">
        <f t="shared" si="3"/>
        <v>#VALUE!</v>
      </c>
    </row>
    <row r="135" spans="2:22" x14ac:dyDescent="0.25">
      <c r="B135" s="182">
        <v>5</v>
      </c>
      <c r="C135" s="191">
        <v>8.5999999999999993E-2</v>
      </c>
      <c r="D135" s="191">
        <v>0.65</v>
      </c>
      <c r="E135" s="89">
        <v>0.21429999999999999</v>
      </c>
      <c r="F135" s="0">
        <v>5</v>
      </c>
      <c r="G135" s="89">
        <v>0.13300000000000001</v>
      </c>
      <c r="H135" s="90">
        <v>0.17</v>
      </c>
      <c r="I135" s="90">
        <v>0.05</v>
      </c>
      <c r="J135" s="90">
        <v>0.2</v>
      </c>
      <c r="K135" s="90">
        <v>0.45</v>
      </c>
      <c r="L135" s="90">
        <v>0.55000000000000004</v>
      </c>
      <c r="M135" s="168"/>
      <c r="O135" s="91" t="str">
        <f>IF(Q135&gt;P135,"",("Скидка - "&amp;IF(Q135&gt;P135,0,Q135*100)&amp;"%"))</f>
        <v>Скидка - 4%</v>
      </c>
      <c r="P135" s="92" t="n">
        <f t="shared" si="4"/>
        <v>1.0</v>
      </c>
      <c r="Q135" s="92" t="n">
        <f t="shared" si="5"/>
        <v>0.04</v>
      </c>
      <c r="R135" s="92">
        <v>0.04</v>
      </c>
      <c r="S135" s="186" t="n">
        <f t="shared" si="6"/>
        <v>81600.0</v>
      </c>
      <c r="T135" s="186" t="e">
        <f t="shared" si="0"/>
        <v>#VALUE!</v>
      </c>
      <c r="U135" s="186" t="n">
        <f t="shared" si="2"/>
        <v>2329.0</v>
      </c>
      <c r="V135" s="187" t="e">
        <f t="shared" si="3"/>
        <v>#VALUE!</v>
      </c>
    </row>
    <row r="136" spans="2:22" x14ac:dyDescent="0.25">
      <c r="B136" s="182">
        <v>6</v>
      </c>
      <c r="C136" s="191">
        <v>9.4E-2</v>
      </c>
      <c r="D136" s="191">
        <v>0.65</v>
      </c>
      <c r="E136" s="89">
        <v>0.20630000000000001</v>
      </c>
      <c r="F136" s="0">
        <v>6</v>
      </c>
      <c r="G136" s="89">
        <v>0.20599999999999999</v>
      </c>
      <c r="H136" s="90">
        <v>0.17</v>
      </c>
      <c r="I136" s="90">
        <v>0.05</v>
      </c>
      <c r="J136" s="90">
        <v>0.2</v>
      </c>
      <c r="K136" s="90">
        <v>0.53</v>
      </c>
      <c r="L136" s="90">
        <v>0.55000000000000004</v>
      </c>
      <c r="M136" s="168"/>
      <c r="O136" s="91" t="str">
        <f t="shared" si="1"/>
        <v>Скидка - 5%</v>
      </c>
      <c r="P136" s="92" t="n">
        <f t="shared" si="4"/>
        <v>1.0</v>
      </c>
      <c r="Q136" s="92" t="n">
        <f t="shared" si="5"/>
        <v>0.05</v>
      </c>
      <c r="R136" s="92">
        <v>0.05</v>
      </c>
      <c r="S136" s="186" t="n">
        <f t="shared" si="6"/>
        <v>80750.0</v>
      </c>
      <c r="T136" s="186" t="e">
        <f t="shared" si="0"/>
        <v>#VALUE!</v>
      </c>
      <c r="U136" s="186" t="n">
        <f t="shared" si="2"/>
        <v>2329.0</v>
      </c>
      <c r="V136" s="187" t="e">
        <f t="shared" si="3"/>
        <v>#VALUE!</v>
      </c>
    </row>
    <row r="137" spans="2:22" x14ac:dyDescent="0.25">
      <c r="B137" s="182">
        <v>7</v>
      </c>
      <c r="C137" s="191">
        <v>9.4E-2</v>
      </c>
      <c r="D137" s="191">
        <v>0.65</v>
      </c>
      <c r="E137" s="89">
        <v>0.20630000000000001</v>
      </c>
      <c r="F137" s="0">
        <v>7</v>
      </c>
      <c r="G137" s="89">
        <v>0.20599999999999999</v>
      </c>
      <c r="H137" s="90">
        <v>0.17</v>
      </c>
      <c r="I137" s="90">
        <v>0.05</v>
      </c>
      <c r="J137" s="90">
        <v>0.2</v>
      </c>
      <c r="K137" s="90">
        <v>0.53</v>
      </c>
      <c r="L137" s="90">
        <v>0.55000000000000004</v>
      </c>
      <c r="M137" s="168"/>
      <c r="O137" s="91" t="str">
        <f t="shared" si="1"/>
        <v>Скидка - 6%</v>
      </c>
      <c r="P137" s="92" t="n">
        <f t="shared" si="4"/>
        <v>1.0</v>
      </c>
      <c r="Q137" s="92" t="n">
        <f t="shared" si="5"/>
        <v>0.060000000000000005</v>
      </c>
      <c r="R137" s="92">
        <v>0.06</v>
      </c>
      <c r="S137" s="186" t="n">
        <f t="shared" si="6"/>
        <v>79900.0</v>
      </c>
      <c r="T137" s="186" t="e">
        <f t="shared" si="0"/>
        <v>#VALUE!</v>
      </c>
      <c r="U137" s="186" t="n">
        <f t="shared" si="2"/>
        <v>2329.0</v>
      </c>
      <c r="V137" s="187" t="e">
        <f t="shared" si="3"/>
        <v>#VALUE!</v>
      </c>
    </row>
    <row r="138" spans="2:22" x14ac:dyDescent="0.25">
      <c r="B138" s="182">
        <v>8</v>
      </c>
      <c r="C138" s="191">
        <v>9.4E-2</v>
      </c>
      <c r="D138" s="191">
        <v>0.65</v>
      </c>
      <c r="E138" s="89">
        <v>0.20630000000000001</v>
      </c>
      <c r="F138" s="0">
        <v>8</v>
      </c>
      <c r="G138" s="89">
        <v>0.20599999999999999</v>
      </c>
      <c r="H138" s="90">
        <v>0.17</v>
      </c>
      <c r="I138" s="90">
        <v>0.05</v>
      </c>
      <c r="J138" s="90">
        <v>0.2</v>
      </c>
      <c r="K138" s="90">
        <v>0.53</v>
      </c>
      <c r="L138" s="90">
        <v>0.55000000000000004</v>
      </c>
      <c r="M138" s="168"/>
      <c r="O138" s="91" t="str">
        <f t="shared" si="1"/>
        <v>Скидка - 7%</v>
      </c>
      <c r="P138" s="92" t="n">
        <f t="shared" si="4"/>
        <v>1.0</v>
      </c>
      <c r="Q138" s="92" t="n">
        <f t="shared" si="5"/>
        <v>0.07</v>
      </c>
      <c r="R138" s="92">
        <v>7.0000000000000007E-2</v>
      </c>
      <c r="S138" s="186" t="n">
        <f t="shared" si="6"/>
        <v>79050.0</v>
      </c>
      <c r="T138" s="186" t="e">
        <f t="shared" si="0"/>
        <v>#VALUE!</v>
      </c>
      <c r="U138" s="186" t="n">
        <f t="shared" si="2"/>
        <v>2329.0</v>
      </c>
      <c r="V138" s="187" t="e">
        <f t="shared" si="3"/>
        <v>#VALUE!</v>
      </c>
    </row>
    <row r="139" spans="2:22" x14ac:dyDescent="0.25">
      <c r="B139" s="182">
        <v>9</v>
      </c>
      <c r="C139" s="191">
        <v>9.4E-2</v>
      </c>
      <c r="D139" s="191">
        <v>0.65</v>
      </c>
      <c r="E139" s="89">
        <v>0.20630000000000001</v>
      </c>
      <c r="F139" s="0">
        <v>9</v>
      </c>
      <c r="G139" s="89">
        <v>0.20599999999999999</v>
      </c>
      <c r="H139" s="90">
        <v>0.17</v>
      </c>
      <c r="I139" s="90">
        <v>0.05</v>
      </c>
      <c r="J139" s="90">
        <v>0.2</v>
      </c>
      <c r="K139" s="90">
        <v>0.53</v>
      </c>
      <c r="L139" s="90">
        <v>0.55000000000000004</v>
      </c>
      <c r="M139" s="168"/>
      <c r="O139" s="91" t="str">
        <f>IF(Q139&gt;P139,"",("Скидка - "&amp;IF(Q139&gt;P139,0,Q139*100)&amp;"%"))</f>
        <v>Скидка - 8%</v>
      </c>
      <c r="P139" s="92" t="n">
        <f t="shared" si="4"/>
        <v>1.0</v>
      </c>
      <c r="Q139" s="92" t="n">
        <f t="shared" si="5"/>
        <v>0.08</v>
      </c>
      <c r="R139" s="92">
        <v>0.08</v>
      </c>
      <c r="S139" s="186" t="n">
        <f t="shared" si="6"/>
        <v>78200.0</v>
      </c>
      <c r="T139" s="186" t="e">
        <f t="shared" si="0"/>
        <v>#VALUE!</v>
      </c>
      <c r="U139" s="186" t="n">
        <f t="shared" si="2"/>
        <v>2329.0</v>
      </c>
      <c r="V139" s="187" t="e">
        <f t="shared" si="3"/>
        <v>#VALUE!</v>
      </c>
    </row>
    <row r="140" spans="2:22" x14ac:dyDescent="0.25">
      <c r="B140" s="182">
        <v>10</v>
      </c>
      <c r="C140" s="191">
        <v>9.4E-2</v>
      </c>
      <c r="D140" s="191">
        <v>0.65</v>
      </c>
      <c r="E140" s="89">
        <v>0.20630000000000001</v>
      </c>
      <c r="F140" s="0">
        <v>10</v>
      </c>
      <c r="G140" s="89">
        <v>0.20599999999999999</v>
      </c>
      <c r="H140" s="90">
        <v>0.17</v>
      </c>
      <c r="I140" s="90">
        <v>0.05</v>
      </c>
      <c r="J140" s="90">
        <v>0.2</v>
      </c>
      <c r="K140" s="90">
        <v>0.53</v>
      </c>
      <c r="L140" s="90">
        <v>0.55000000000000004</v>
      </c>
      <c r="M140" s="168"/>
      <c r="O140" s="91" t="str">
        <f t="shared" si="1"/>
        <v>Скидка - 9%</v>
      </c>
      <c r="P140" s="92" t="n">
        <f t="shared" si="4"/>
        <v>1.0</v>
      </c>
      <c r="Q140" s="92" t="n">
        <f t="shared" si="5"/>
        <v>0.09</v>
      </c>
      <c r="R140" s="92">
        <v>0.09</v>
      </c>
      <c r="S140" s="186" t="n">
        <f t="shared" si="6"/>
        <v>77350.0</v>
      </c>
      <c r="T140" s="186" t="e">
        <f t="shared" si="0"/>
        <v>#VALUE!</v>
      </c>
      <c r="U140" s="186" t="n">
        <f t="shared" si="2"/>
        <v>2329.0</v>
      </c>
      <c r="V140" s="187" t="e">
        <f t="shared" si="3"/>
        <v>#VALUE!</v>
      </c>
    </row>
    <row r="141" spans="2:22" x14ac:dyDescent="0.25">
      <c r="B141" s="182">
        <v>11</v>
      </c>
      <c r="C141" s="191">
        <v>0.113</v>
      </c>
      <c r="D141" s="191">
        <v>0.63</v>
      </c>
      <c r="E141" s="89">
        <v>0.20730000000000001</v>
      </c>
      <c r="F141" s="0">
        <v>11</v>
      </c>
      <c r="G141" s="89">
        <v>0.25700000000000001</v>
      </c>
      <c r="H141" s="90">
        <v>0.17</v>
      </c>
      <c r="I141" s="90">
        <v>0.05</v>
      </c>
      <c r="J141" s="90">
        <v>0.2</v>
      </c>
      <c r="K141" s="90">
        <v>0.57999999999999996</v>
      </c>
      <c r="L141" s="90">
        <v>0.55000000000000004</v>
      </c>
      <c r="M141" s="168"/>
      <c r="O141" s="91" t="str">
        <f t="shared" si="1"/>
        <v>Скидка - 10%</v>
      </c>
      <c r="P141" s="92" t="n">
        <f t="shared" si="4"/>
        <v>1.0</v>
      </c>
      <c r="Q141" s="92" t="n">
        <f t="shared" si="5"/>
        <v>0.09999999999999999</v>
      </c>
      <c r="R141" s="92">
        <v>0.1</v>
      </c>
      <c r="S141" s="186" t="n">
        <f t="shared" si="6"/>
        <v>76500.0</v>
      </c>
      <c r="T141" s="186" t="e">
        <f t="shared" si="0"/>
        <v>#VALUE!</v>
      </c>
      <c r="U141" s="186" t="n">
        <f t="shared" si="2"/>
        <v>2329.0</v>
      </c>
      <c r="V141" s="187" t="e">
        <f t="shared" si="3"/>
        <v>#VALUE!</v>
      </c>
    </row>
    <row r="142" spans="2:22" x14ac:dyDescent="0.25">
      <c r="B142" s="182">
        <v>12</v>
      </c>
      <c r="C142" s="191">
        <v>0.113</v>
      </c>
      <c r="D142" s="191">
        <v>0.63</v>
      </c>
      <c r="E142" s="89">
        <v>0.20730000000000001</v>
      </c>
      <c r="F142" s="0">
        <v>12</v>
      </c>
      <c r="G142" s="89">
        <v>0.25700000000000001</v>
      </c>
      <c r="H142" s="90">
        <v>0.17</v>
      </c>
      <c r="I142" s="90">
        <v>0.05</v>
      </c>
      <c r="J142" s="90">
        <v>0.2</v>
      </c>
      <c r="K142" s="90">
        <v>0.57999999999999996</v>
      </c>
      <c r="L142" s="90">
        <v>0.55000000000000004</v>
      </c>
      <c r="M142" s="168"/>
      <c r="O142" s="91" t="str">
        <f t="shared" si="1"/>
        <v>Скидка - 11%</v>
      </c>
      <c r="P142" s="92" t="n">
        <f t="shared" si="4"/>
        <v>1.0</v>
      </c>
      <c r="Q142" s="92" t="n">
        <f t="shared" si="5"/>
        <v>0.10999999999999999</v>
      </c>
      <c r="R142" s="92">
        <v>0.11</v>
      </c>
      <c r="S142" s="186" t="n">
        <f t="shared" si="6"/>
        <v>75650.0</v>
      </c>
      <c r="T142" s="186" t="e">
        <f t="shared" si="0"/>
        <v>#VALUE!</v>
      </c>
      <c r="U142" s="186" t="n">
        <f t="shared" si="2"/>
        <v>2329.0</v>
      </c>
      <c r="V142" s="187" t="e">
        <f t="shared" si="3"/>
        <v>#VALUE!</v>
      </c>
    </row>
    <row r="143" spans="2:22" x14ac:dyDescent="0.25">
      <c r="B143" s="182">
        <v>13</v>
      </c>
      <c r="C143" s="191">
        <v>0.113</v>
      </c>
      <c r="D143" s="191">
        <v>0.63</v>
      </c>
      <c r="E143" s="89">
        <v>0.20730000000000001</v>
      </c>
      <c r="F143" s="0">
        <v>13</v>
      </c>
      <c r="G143" s="89">
        <v>0.25700000000000001</v>
      </c>
      <c r="H143" s="90">
        <v>0.17</v>
      </c>
      <c r="I143" s="90">
        <v>0.05</v>
      </c>
      <c r="J143" s="90">
        <v>0.2</v>
      </c>
      <c r="K143" s="90">
        <v>0.57999999999999996</v>
      </c>
      <c r="L143" s="90">
        <v>0.55000000000000004</v>
      </c>
      <c r="M143" s="168"/>
      <c r="O143" s="91" t="str">
        <f t="shared" si="1"/>
        <v>Скидка - 12%</v>
      </c>
      <c r="P143" s="92" t="n">
        <f t="shared" si="4"/>
        <v>1.0</v>
      </c>
      <c r="Q143" s="92" t="n">
        <f t="shared" si="5"/>
        <v>0.11999999999999998</v>
      </c>
      <c r="R143" s="92">
        <v>0.12</v>
      </c>
      <c r="S143" s="186" t="n">
        <f t="shared" si="6"/>
        <v>74800.0</v>
      </c>
      <c r="T143" s="186" t="e">
        <f t="shared" si="0"/>
        <v>#VALUE!</v>
      </c>
      <c r="U143" s="186" t="n">
        <f t="shared" si="2"/>
        <v>2329.0</v>
      </c>
      <c r="V143" s="187" t="e">
        <f t="shared" si="3"/>
        <v>#VALUE!</v>
      </c>
    </row>
    <row r="144" spans="2:22" x14ac:dyDescent="0.25">
      <c r="B144" s="182">
        <v>14</v>
      </c>
      <c r="C144" s="191">
        <v>0.113</v>
      </c>
      <c r="D144" s="191">
        <v>0.63</v>
      </c>
      <c r="E144" s="89">
        <v>0.20730000000000001</v>
      </c>
      <c r="F144" s="0">
        <v>14</v>
      </c>
      <c r="G144" s="89">
        <v>0.25700000000000001</v>
      </c>
      <c r="H144" s="90">
        <v>0.17</v>
      </c>
      <c r="I144" s="90">
        <v>0.05</v>
      </c>
      <c r="J144" s="90">
        <v>0.2</v>
      </c>
      <c r="K144" s="90">
        <v>0.57999999999999996</v>
      </c>
      <c r="L144" s="90">
        <v>0.55000000000000004</v>
      </c>
      <c r="M144" s="168"/>
      <c r="O144" s="91" t="str">
        <f t="shared" si="1"/>
        <v>Скидка - 13%</v>
      </c>
      <c r="P144" s="92" t="n">
        <f t="shared" si="4"/>
        <v>1.0</v>
      </c>
      <c r="Q144" s="92" t="n">
        <f t="shared" si="5"/>
        <v>0.12999999999999998</v>
      </c>
      <c r="R144" s="92">
        <v>0.13</v>
      </c>
      <c r="S144" s="186" t="n">
        <f t="shared" si="6"/>
        <v>73950.0</v>
      </c>
      <c r="T144" s="186" t="e">
        <f t="shared" si="0"/>
        <v>#VALUE!</v>
      </c>
      <c r="U144" s="186" t="n">
        <f t="shared" si="2"/>
        <v>2329.0</v>
      </c>
      <c r="V144" s="187" t="e">
        <f t="shared" si="3"/>
        <v>#VALUE!</v>
      </c>
    </row>
    <row r="145" spans="2:22" x14ac:dyDescent="0.25">
      <c r="B145" s="182">
        <v>15</v>
      </c>
      <c r="C145" s="191">
        <v>0.113</v>
      </c>
      <c r="D145" s="191">
        <v>0.63</v>
      </c>
      <c r="E145" s="89">
        <v>0.20730000000000001</v>
      </c>
      <c r="F145" s="0">
        <v>15</v>
      </c>
      <c r="G145" s="89">
        <v>0.25700000000000001</v>
      </c>
      <c r="H145" s="90">
        <v>0.17</v>
      </c>
      <c r="I145" s="90">
        <v>0.05</v>
      </c>
      <c r="J145" s="90">
        <v>0.2</v>
      </c>
      <c r="K145" s="90">
        <v>0.57999999999999996</v>
      </c>
      <c r="L145" s="90">
        <v>0.55000000000000004</v>
      </c>
      <c r="M145" s="168"/>
      <c r="O145" s="91" t="str">
        <f t="shared" si="1"/>
        <v>Скидка - 14%</v>
      </c>
      <c r="P145" s="92" t="n">
        <f t="shared" si="4"/>
        <v>1.0</v>
      </c>
      <c r="Q145" s="92" t="n">
        <f t="shared" si="5"/>
        <v>0.13999999999999999</v>
      </c>
      <c r="R145" s="92">
        <v>0.14000000000000001</v>
      </c>
      <c r="S145" s="186" t="n">
        <f t="shared" si="6"/>
        <v>73100.0</v>
      </c>
      <c r="T145" s="186" t="e">
        <f t="shared" si="0"/>
        <v>#VALUE!</v>
      </c>
      <c r="U145" s="186" t="n">
        <f t="shared" si="2"/>
        <v>2329.0</v>
      </c>
      <c r="V145" s="187" t="e">
        <f t="shared" si="3"/>
        <v>#VALUE!</v>
      </c>
    </row>
    <row r="146" spans="2:22" x14ac:dyDescent="0.25">
      <c r="B146" s="182">
        <v>16</v>
      </c>
      <c r="C146" s="191">
        <v>0.14460000000000001</v>
      </c>
      <c r="D146" s="191">
        <v>0.56999999999999995</v>
      </c>
      <c r="E146" s="89">
        <v>0.20010000000000011</v>
      </c>
      <c r="F146" s="0">
        <v>16</v>
      </c>
      <c r="G146" s="89">
        <v>0.29199999999999998</v>
      </c>
      <c r="H146" s="90">
        <v>0.17</v>
      </c>
      <c r="I146" s="90">
        <v>0.05</v>
      </c>
      <c r="J146" s="90">
        <v>0.2</v>
      </c>
      <c r="K146" s="90">
        <v>0.61</v>
      </c>
      <c r="L146" s="90">
        <v>0.5</v>
      </c>
      <c r="M146" s="168"/>
      <c r="O146" s="91" t="str">
        <f t="shared" si="1"/>
        <v>Скидка - 15%</v>
      </c>
      <c r="P146" s="92" t="n">
        <f t="shared" si="4"/>
        <v>1.0</v>
      </c>
      <c r="Q146" s="92" t="n">
        <f t="shared" si="5"/>
        <v>0.15</v>
      </c>
      <c r="R146" s="92">
        <v>0.15</v>
      </c>
      <c r="S146" s="186" t="n">
        <f t="shared" si="6"/>
        <v>72250.0</v>
      </c>
      <c r="T146" s="186" t="e">
        <f t="shared" si="0"/>
        <v>#VALUE!</v>
      </c>
      <c r="U146" s="186" t="n">
        <f t="shared" si="2"/>
        <v>2329.0</v>
      </c>
      <c r="V146" s="187" t="e">
        <f t="shared" si="3"/>
        <v>#VALUE!</v>
      </c>
    </row>
    <row r="147" spans="2:22" x14ac:dyDescent="0.25">
      <c r="B147" s="182">
        <v>17</v>
      </c>
      <c r="C147" s="191">
        <v>0.14460000000000001</v>
      </c>
      <c r="D147" s="191">
        <v>0.56999999999999995</v>
      </c>
      <c r="E147" s="89">
        <v>0.20010000000000011</v>
      </c>
      <c r="F147" s="0">
        <v>17</v>
      </c>
      <c r="G147" s="89">
        <v>0.221</v>
      </c>
      <c r="H147" s="90">
        <v>0.17</v>
      </c>
      <c r="I147" s="90">
        <v>0.05</v>
      </c>
      <c r="J147" s="90">
        <v>0.2</v>
      </c>
      <c r="K147" s="90">
        <v>0.54</v>
      </c>
      <c r="L147" s="90">
        <v>0.5</v>
      </c>
      <c r="M147" s="168"/>
      <c r="O147" s="91" t="str">
        <f t="shared" si="1"/>
        <v>Скидка - 16%</v>
      </c>
      <c r="P147" s="92" t="n">
        <f t="shared" si="4"/>
        <v>1.0</v>
      </c>
      <c r="Q147" s="92" t="n">
        <f t="shared" si="5"/>
        <v>0.16</v>
      </c>
      <c r="R147" s="92">
        <v>0.16</v>
      </c>
      <c r="S147" s="186" t="n">
        <f t="shared" si="6"/>
        <v>71400.0</v>
      </c>
      <c r="T147" s="186" t="e">
        <f t="shared" si="0"/>
        <v>#VALUE!</v>
      </c>
      <c r="U147" s="186" t="n">
        <f t="shared" si="2"/>
        <v>2329.0</v>
      </c>
      <c r="V147" s="187" t="e">
        <f t="shared" si="3"/>
        <v>#VALUE!</v>
      </c>
    </row>
    <row r="148" spans="2:22" x14ac:dyDescent="0.25">
      <c r="B148" s="182">
        <v>18</v>
      </c>
      <c r="C148" s="191">
        <v>0.14460000000000001</v>
      </c>
      <c r="D148" s="191">
        <v>0.56999999999999995</v>
      </c>
      <c r="E148" s="89">
        <v>0.20010000000000011</v>
      </c>
      <c r="F148" s="0">
        <v>18</v>
      </c>
      <c r="G148" s="89">
        <v>0.39300000000000002</v>
      </c>
      <c r="H148" s="90">
        <v>0.17</v>
      </c>
      <c r="I148" s="90">
        <v>0.05</v>
      </c>
      <c r="J148" s="90">
        <v>0.2</v>
      </c>
      <c r="K148" s="90">
        <v>0.71</v>
      </c>
      <c r="L148" s="90">
        <v>0.5</v>
      </c>
      <c r="M148" s="168"/>
      <c r="O148" s="91" t="str">
        <f t="shared" si="1"/>
        <v>Скидка - 17%</v>
      </c>
      <c r="P148" s="92" t="n">
        <f t="shared" si="4"/>
        <v>1.0</v>
      </c>
      <c r="Q148" s="92" t="n">
        <f t="shared" si="5"/>
        <v>0.17</v>
      </c>
      <c r="R148" s="92">
        <v>0.17</v>
      </c>
      <c r="S148" s="186" t="n">
        <f t="shared" si="6"/>
        <v>70550.0</v>
      </c>
      <c r="T148" s="186" t="e">
        <f t="shared" si="0"/>
        <v>#VALUE!</v>
      </c>
      <c r="U148" s="186" t="n">
        <f t="shared" si="2"/>
        <v>2329.0</v>
      </c>
      <c r="V148" s="187" t="e">
        <f t="shared" si="3"/>
        <v>#VALUE!</v>
      </c>
    </row>
    <row r="149" spans="2:22" x14ac:dyDescent="0.25">
      <c r="B149" s="182">
        <v>19</v>
      </c>
      <c r="C149" s="191">
        <v>0.14460000000000001</v>
      </c>
      <c r="D149" s="191">
        <v>0.56999999999999995</v>
      </c>
      <c r="E149" s="89">
        <v>0.20010000000000011</v>
      </c>
      <c r="F149" s="0">
        <v>19</v>
      </c>
      <c r="G149" s="89">
        <v>0.224</v>
      </c>
      <c r="H149" s="90">
        <v>0.17</v>
      </c>
      <c r="I149" s="90">
        <v>0.05</v>
      </c>
      <c r="J149" s="90">
        <v>0.2</v>
      </c>
      <c r="K149" s="90">
        <v>0.54</v>
      </c>
      <c r="L149" s="90">
        <v>0.5</v>
      </c>
      <c r="M149" s="168"/>
      <c r="O149" s="91" t="str">
        <f t="shared" si="1"/>
        <v>Скидка - 18%</v>
      </c>
      <c r="P149" s="92" t="n">
        <f t="shared" si="4"/>
        <v>1.0</v>
      </c>
      <c r="Q149" s="92" t="n">
        <f t="shared" si="5"/>
        <v>0.18000000000000002</v>
      </c>
      <c r="R149" s="92">
        <v>0.18</v>
      </c>
      <c r="S149" s="186" t="n">
        <f t="shared" si="6"/>
        <v>69700.0</v>
      </c>
      <c r="T149" s="186" t="e">
        <f t="shared" si="0"/>
        <v>#VALUE!</v>
      </c>
      <c r="U149" s="186" t="n">
        <f t="shared" si="2"/>
        <v>2329.0</v>
      </c>
      <c r="V149" s="187" t="e">
        <f t="shared" si="3"/>
        <v>#VALUE!</v>
      </c>
    </row>
    <row r="150" spans="2:22" x14ac:dyDescent="0.25">
      <c r="B150" s="182">
        <v>20</v>
      </c>
      <c r="C150" s="191">
        <v>0.14460000000000001</v>
      </c>
      <c r="D150" s="191">
        <v>0.56999999999999995</v>
      </c>
      <c r="E150" s="89">
        <v>0.20010000000000011</v>
      </c>
      <c r="F150" s="0">
        <v>20</v>
      </c>
      <c r="G150" s="89">
        <v>0.127</v>
      </c>
      <c r="H150" s="90">
        <v>0.17</v>
      </c>
      <c r="I150" s="90">
        <v>0.05</v>
      </c>
      <c r="J150" s="90">
        <v>0.2</v>
      </c>
      <c r="K150" s="90">
        <v>0.45</v>
      </c>
      <c r="L150" s="90">
        <v>0.5</v>
      </c>
      <c r="M150" s="168"/>
      <c r="O150" s="91" t="str">
        <f t="shared" si="1"/>
        <v>Скидка - 19%</v>
      </c>
      <c r="P150" s="92" t="n">
        <f t="shared" si="4"/>
        <v>1.0</v>
      </c>
      <c r="Q150" s="92" t="n">
        <f t="shared" si="5"/>
        <v>0.19000000000000003</v>
      </c>
      <c r="R150" s="92">
        <v>0.19</v>
      </c>
      <c r="S150" s="186" t="n">
        <f t="shared" si="6"/>
        <v>68850.0</v>
      </c>
      <c r="T150" s="186" t="e">
        <f t="shared" si="0"/>
        <v>#VALUE!</v>
      </c>
      <c r="U150" s="186" t="n">
        <f t="shared" si="2"/>
        <v>2329.0</v>
      </c>
      <c r="V150" s="187" t="e">
        <f t="shared" si="3"/>
        <v>#VALUE!</v>
      </c>
    </row>
    <row r="151" spans="2:22" x14ac:dyDescent="0.25">
      <c r="B151" s="182">
        <v>21</v>
      </c>
      <c r="C151" s="191">
        <v>0.14460000000000001</v>
      </c>
      <c r="D151" s="191">
        <v>0.56999999999999995</v>
      </c>
      <c r="E151" s="89">
        <v>0.20010000000000011</v>
      </c>
      <c r="F151" s="0">
        <v>21</v>
      </c>
      <c r="G151" s="89">
        <v>0.224</v>
      </c>
      <c r="H151" s="90">
        <v>0.17</v>
      </c>
      <c r="I151" s="90">
        <v>0.05</v>
      </c>
      <c r="J151" s="90">
        <v>0.2</v>
      </c>
      <c r="K151" s="90">
        <v>0.54</v>
      </c>
      <c r="L151" s="90">
        <v>0.5</v>
      </c>
      <c r="M151" s="168"/>
      <c r="O151" s="91" t="str">
        <f t="shared" si="1"/>
        <v>Скидка - 20%</v>
      </c>
      <c r="P151" s="92" t="n">
        <f t="shared" si="4"/>
        <v>1.0</v>
      </c>
      <c r="Q151" s="92" t="n">
        <f t="shared" si="5"/>
        <v>0.20000000000000004</v>
      </c>
      <c r="R151" s="92">
        <v>0.2</v>
      </c>
      <c r="S151" s="186" t="n">
        <f t="shared" si="6"/>
        <v>68000.0</v>
      </c>
      <c r="T151" s="186" t="e">
        <f t="shared" si="0"/>
        <v>#VALUE!</v>
      </c>
      <c r="U151" s="186" t="n">
        <f t="shared" si="2"/>
        <v>2329.0</v>
      </c>
      <c r="V151" s="187" t="e">
        <f t="shared" si="3"/>
        <v>#VALUE!</v>
      </c>
    </row>
    <row r="152" spans="2:22" x14ac:dyDescent="0.25">
      <c r="B152" s="182">
        <v>22</v>
      </c>
      <c r="C152" s="191">
        <v>0.14460000000000001</v>
      </c>
      <c r="D152" s="191">
        <v>0.56999999999999995</v>
      </c>
      <c r="E152" s="89">
        <v>0.20010000000000011</v>
      </c>
      <c r="F152" s="0">
        <v>22</v>
      </c>
      <c r="G152" s="89">
        <v>0.224</v>
      </c>
      <c r="H152" s="90">
        <v>0.17</v>
      </c>
      <c r="I152" s="90">
        <v>0.05</v>
      </c>
      <c r="J152" s="90">
        <v>0.2</v>
      </c>
      <c r="K152" s="90">
        <v>0.54</v>
      </c>
      <c r="L152" s="90">
        <v>0.5</v>
      </c>
      <c r="M152" s="168"/>
      <c r="O152" s="91" t="str">
        <f t="shared" si="1"/>
        <v>Скидка - 21%</v>
      </c>
      <c r="P152" s="92" t="n">
        <f t="shared" si="4"/>
        <v>1.0</v>
      </c>
      <c r="Q152" s="92" t="n">
        <f t="shared" si="5"/>
        <v>0.21000000000000005</v>
      </c>
      <c r="R152" s="92">
        <v>0.21</v>
      </c>
      <c r="S152" s="186" t="n">
        <f t="shared" si="6"/>
        <v>67150.0</v>
      </c>
      <c r="T152" s="186" t="e">
        <f t="shared" si="0"/>
        <v>#VALUE!</v>
      </c>
      <c r="U152" s="186" t="n">
        <f t="shared" si="2"/>
        <v>2329.0</v>
      </c>
      <c r="V152" s="187" t="e">
        <f t="shared" si="3"/>
        <v>#VALUE!</v>
      </c>
    </row>
    <row r="153" spans="2:22" x14ac:dyDescent="0.25">
      <c r="M153" s="168"/>
      <c r="O153" s="91" t="str">
        <f t="shared" si="1"/>
        <v>Скидка - 22%</v>
      </c>
      <c r="P153" s="92" t="n">
        <f t="shared" si="4"/>
        <v>1.0</v>
      </c>
      <c r="Q153" s="92" t="n">
        <f t="shared" si="5"/>
        <v>0.22000000000000006</v>
      </c>
      <c r="R153" s="92">
        <v>0.22</v>
      </c>
      <c r="S153" s="186" t="n">
        <f t="shared" si="6"/>
        <v>66300.0</v>
      </c>
      <c r="T153" s="186" t="e">
        <f t="shared" si="0"/>
        <v>#VALUE!</v>
      </c>
      <c r="U153" s="186" t="n">
        <f t="shared" si="2"/>
        <v>2329.0</v>
      </c>
      <c r="V153" s="187" t="e">
        <f t="shared" si="3"/>
        <v>#VALUE!</v>
      </c>
    </row>
    <row r="154" spans="2:22" x14ac:dyDescent="0.25">
      <c r="M154" s="168"/>
      <c r="O154" s="91" t="str">
        <f t="shared" si="1"/>
        <v>Скидка - 23%</v>
      </c>
      <c r="P154" s="92" t="n">
        <f t="shared" si="4"/>
        <v>1.0</v>
      </c>
      <c r="Q154" s="92" t="n">
        <f t="shared" si="5"/>
        <v>0.23000000000000007</v>
      </c>
      <c r="R154" s="92">
        <v>0.23</v>
      </c>
      <c r="S154" s="186" t="n">
        <f t="shared" si="6"/>
        <v>65450.0</v>
      </c>
      <c r="T154" s="186" t="e">
        <f t="shared" si="0"/>
        <v>#VALUE!</v>
      </c>
      <c r="U154" s="186" t="n">
        <f t="shared" si="2"/>
        <v>2329.0</v>
      </c>
      <c r="V154" s="187" t="e">
        <f t="shared" si="3"/>
        <v>#VALUE!</v>
      </c>
    </row>
    <row r="155" spans="2:22" x14ac:dyDescent="0.25">
      <c r="G155" s="172" t="e">
        <f>tpt!#REF!</f>
        <v>#REF!</v>
      </c>
      <c r="M155" s="168"/>
      <c r="O155" s="91" t="str">
        <f t="shared" si="1"/>
        <v>Скидка - 24%</v>
      </c>
      <c r="P155" s="92" t="n">
        <f t="shared" si="4"/>
        <v>1.0</v>
      </c>
      <c r="Q155" s="92" t="n">
        <f t="shared" si="5"/>
        <v>0.24000000000000007</v>
      </c>
      <c r="R155" s="92">
        <v>0.24</v>
      </c>
      <c r="S155" s="186" t="n">
        <f t="shared" si="6"/>
        <v>64600.0</v>
      </c>
      <c r="T155" s="186" t="e">
        <f t="shared" si="0"/>
        <v>#VALUE!</v>
      </c>
      <c r="U155" s="186" t="n">
        <f t="shared" si="2"/>
        <v>2329.0</v>
      </c>
      <c r="V155" s="187" t="e">
        <f t="shared" si="3"/>
        <v>#VALUE!</v>
      </c>
    </row>
    <row r="156" spans="2:22" ht="13.8" x14ac:dyDescent="0.25">
      <c r="G156" s="170" t="s">
        <v>2183</v>
      </c>
      <c r="H156" s="52" t="e">
        <f>IF(OR(tpt!#REF!=0,tpt!#REF!=""),0,IF(tpt!#REF!="Траншами",tpt!#REF!-(IF(((tpt!#REF!*tpt!#REF!)*10%)&gt;(tpt!#REF!*50*10%),(tpt!#REF!*50*10%),(tpt!#REF!*10%)))-(tpt!#REF!*10%),tpt!#REF!-(IF(((tpt!#REF!*tpt!#REF!)*10%)&gt;(tpt!#REF!*50*10%),(tpt!#REF!*50*10%),(tpt!#REF!*10%)))-(tpt!#REF!*10%)))</f>
        <v>#REF!</v>
      </c>
      <c r="I156" t="e" s="0">
        <f>IF(G155="Траншами",COUNT(tpt!#REF!),1)</f>
        <v>#REF!</v>
      </c>
      <c r="J156" s="52" t="e">
        <f>(IF(G155="Траншами",(tpt!#REF!*tpt!#REF!),tpt!#REF!))</f>
        <v>#REF!</v>
      </c>
      <c r="M156" s="168"/>
      <c r="O156" s="91" t="str">
        <f t="shared" si="1"/>
        <v>Скидка - 25%</v>
      </c>
      <c r="P156" s="92" t="n">
        <f t="shared" si="4"/>
        <v>1.0</v>
      </c>
      <c r="Q156" s="92" t="n">
        <f t="shared" si="5"/>
        <v>0.25000000000000006</v>
      </c>
      <c r="R156" s="92">
        <v>0.25</v>
      </c>
      <c r="S156" s="186" t="n">
        <f t="shared" si="6"/>
        <v>63750.0</v>
      </c>
      <c r="T156" s="186" t="e">
        <f t="shared" si="0"/>
        <v>#VALUE!</v>
      </c>
      <c r="U156" s="186" t="n">
        <f t="shared" si="2"/>
        <v>2329.0</v>
      </c>
      <c r="V156" s="187" t="e">
        <f t="shared" si="3"/>
        <v>#VALUE!</v>
      </c>
    </row>
    <row r="157" spans="2:22" ht="13.8" x14ac:dyDescent="0.25">
      <c r="G157" s="170" t="s">
        <v>2184</v>
      </c>
      <c r="H157" s="52" t="e">
        <f>tpt!#REF!</f>
        <v>#REF!</v>
      </c>
      <c r="M157" s="168"/>
      <c r="O157" s="91" t="str">
        <f t="shared" si="1"/>
        <v>Скидка - 26%</v>
      </c>
      <c r="P157" s="92" t="n">
        <f t="shared" si="4"/>
        <v>1.0</v>
      </c>
      <c r="Q157" s="92" t="n">
        <f t="shared" si="5"/>
        <v>0.26000000000000006</v>
      </c>
      <c r="R157" s="92">
        <v>0.26</v>
      </c>
      <c r="S157" s="186" t="n">
        <f t="shared" si="6"/>
        <v>62900.0</v>
      </c>
      <c r="T157" s="186" t="e">
        <f t="shared" si="0"/>
        <v>#VALUE!</v>
      </c>
      <c r="U157" s="186" t="n">
        <f t="shared" si="2"/>
        <v>2329.0</v>
      </c>
      <c r="V157" s="187" t="e">
        <f t="shared" si="3"/>
        <v>#VALUE!</v>
      </c>
    </row>
    <row r="158" spans="2:22" ht="13.8" x14ac:dyDescent="0.25">
      <c r="G158" s="170" t="s">
        <v>2192</v>
      </c>
      <c r="H158" s="52" t="e">
        <f>tpt!#REF!*0.9</f>
        <v>#REF!</v>
      </c>
      <c r="M158" s="168"/>
      <c r="O158" s="91" t="str">
        <f t="shared" si="1"/>
        <v>Скидка - 27%</v>
      </c>
      <c r="P158" s="92" t="n">
        <f t="shared" si="4"/>
        <v>1.0</v>
      </c>
      <c r="Q158" s="92" t="n">
        <f t="shared" si="5"/>
        <v>0.2700000000000001</v>
      </c>
      <c r="R158" s="92">
        <v>0.27</v>
      </c>
      <c r="S158" s="186" t="n">
        <f t="shared" si="6"/>
        <v>62050.0</v>
      </c>
      <c r="T158" s="186" t="e">
        <f t="shared" si="0"/>
        <v>#VALUE!</v>
      </c>
      <c r="U158" s="186" t="n">
        <f t="shared" si="2"/>
        <v>2329.0</v>
      </c>
      <c r="V158" s="187" t="e">
        <f t="shared" si="3"/>
        <v>#VALUE!</v>
      </c>
    </row>
    <row r="159" spans="2:22" x14ac:dyDescent="0.25">
      <c r="G159" s="52"/>
      <c r="M159" s="168"/>
      <c r="O159" s="91" t="str">
        <f t="shared" si="1"/>
        <v>Скидка - 28%</v>
      </c>
      <c r="P159" s="92" t="n">
        <f t="shared" si="4"/>
        <v>1.0</v>
      </c>
      <c r="Q159" s="92" t="n">
        <f t="shared" si="5"/>
        <v>0.2800000000000001</v>
      </c>
      <c r="R159" s="92">
        <v>0.28000000000000003</v>
      </c>
      <c r="S159" s="186" t="n">
        <f t="shared" si="6"/>
        <v>61200.0</v>
      </c>
      <c r="T159" s="186" t="e">
        <f t="shared" si="0"/>
        <v>#VALUE!</v>
      </c>
      <c r="U159" s="186" t="n">
        <f t="shared" si="2"/>
        <v>2329.0</v>
      </c>
      <c r="V159" s="187" t="e">
        <f t="shared" si="3"/>
        <v>#VALUE!</v>
      </c>
    </row>
    <row r="160" spans="2:22" x14ac:dyDescent="0.25">
      <c r="G160" s="52"/>
      <c r="H160" s="171"/>
      <c r="M160" s="168"/>
      <c r="O160" s="91" t="str">
        <f t="shared" si="1"/>
        <v>Скидка - 29%</v>
      </c>
      <c r="P160" s="92" t="n">
        <f t="shared" si="4"/>
        <v>1.0</v>
      </c>
      <c r="Q160" s="92" t="n">
        <f t="shared" si="5"/>
        <v>0.2900000000000001</v>
      </c>
      <c r="R160" s="92">
        <v>0.28999999999999998</v>
      </c>
      <c r="S160" s="186" t="n">
        <f t="shared" si="6"/>
        <v>60350.0</v>
      </c>
      <c r="T160" s="186" t="e">
        <f t="shared" si="0"/>
        <v>#VALUE!</v>
      </c>
      <c r="U160" s="186" t="n">
        <f t="shared" si="2"/>
        <v>2329.0</v>
      </c>
      <c r="V160" s="187" t="e">
        <f t="shared" si="3"/>
        <v>#VALUE!</v>
      </c>
    </row>
    <row r="161" spans="1:22" x14ac:dyDescent="0.25">
      <c r="G161" s="52"/>
      <c r="H161" s="171"/>
      <c r="M161" s="168"/>
      <c r="O161" s="91" t="str">
        <f t="shared" si="1"/>
        <v>Скидка - 30%</v>
      </c>
      <c r="P161" s="92" t="n">
        <f t="shared" si="4"/>
        <v>1.0</v>
      </c>
      <c r="Q161" s="92" t="n">
        <f t="shared" si="5"/>
        <v>0.3000000000000001</v>
      </c>
      <c r="R161" s="92">
        <v>0.3</v>
      </c>
      <c r="S161" s="186" t="n">
        <f t="shared" si="6"/>
        <v>59500.0</v>
      </c>
      <c r="T161" s="186" t="e">
        <f t="shared" si="0"/>
        <v>#VALUE!</v>
      </c>
      <c r="U161" s="186" t="n">
        <f t="shared" si="2"/>
        <v>2329.0</v>
      </c>
      <c r="V161" s="187" t="e">
        <f t="shared" si="3"/>
        <v>#VALUE!</v>
      </c>
    </row>
    <row r="162" spans="1:22" x14ac:dyDescent="0.25">
      <c r="G162" s="52"/>
      <c r="H162" s="171"/>
      <c r="M162" s="168"/>
      <c r="O162" s="91" t="str">
        <f t="shared" si="1"/>
        <v>Скидка - 31%</v>
      </c>
      <c r="P162" s="92" t="n">
        <f t="shared" si="4"/>
        <v>1.0</v>
      </c>
      <c r="Q162" s="92" t="n">
        <f t="shared" si="5"/>
        <v>0.3100000000000001</v>
      </c>
      <c r="R162" s="92">
        <v>0.31</v>
      </c>
      <c r="S162" s="186" t="n">
        <f t="shared" si="6"/>
        <v>58650.0</v>
      </c>
      <c r="T162" s="186" t="e">
        <f t="shared" si="0"/>
        <v>#VALUE!</v>
      </c>
      <c r="U162" s="186" t="n">
        <f t="shared" si="2"/>
        <v>2329.0</v>
      </c>
      <c r="V162" s="187" t="e">
        <f t="shared" si="3"/>
        <v>#VALUE!</v>
      </c>
    </row>
    <row r="163" spans="1:22" x14ac:dyDescent="0.25">
      <c r="A163" s="181" t="n">
        <f>IF(tpt!C12&gt;=17,1000000000,3000000000)</f>
        <v>3.0E9</v>
      </c>
      <c r="G163" s="52"/>
      <c r="H163" s="171"/>
      <c r="M163" s="168"/>
      <c r="O163" s="91" t="str">
        <f t="shared" si="1"/>
        <v>Скидка - 32%</v>
      </c>
      <c r="P163" s="92" t="n">
        <f t="shared" si="4"/>
        <v>1.0</v>
      </c>
      <c r="Q163" s="92" t="n">
        <f t="shared" si="5"/>
        <v>0.3200000000000001</v>
      </c>
      <c r="R163" s="92">
        <v>0.32</v>
      </c>
      <c r="S163" s="186" t="n">
        <f t="shared" si="6"/>
        <v>57800.0</v>
      </c>
      <c r="T163" s="186" t="e">
        <f t="shared" ref="T163:T194" si="7">S163-(S163*$T$129)</f>
        <v>#VALUE!</v>
      </c>
      <c r="U163" s="186" t="n">
        <f t="shared" si="2"/>
        <v>2329.0</v>
      </c>
      <c r="V163" s="187" t="e">
        <f t="shared" si="3"/>
        <v>#VALUE!</v>
      </c>
    </row>
    <row r="164" spans="1:22" x14ac:dyDescent="0.25">
      <c r="A164" s="182" t="s">
        <v>2255</v>
      </c>
      <c r="M164" s="168"/>
      <c r="O164" s="91" t="str">
        <f t="shared" si="1"/>
        <v>Скидка - 33%</v>
      </c>
      <c r="P164" s="92" t="n">
        <f t="shared" si="4"/>
        <v>1.0</v>
      </c>
      <c r="Q164" s="92" t="n">
        <f t="shared" si="5"/>
        <v>0.3300000000000001</v>
      </c>
      <c r="R164" s="92">
        <v>0.33</v>
      </c>
      <c r="S164" s="186" t="n">
        <f t="shared" si="6"/>
        <v>56950.0</v>
      </c>
      <c r="T164" s="186" t="e">
        <f t="shared" si="7"/>
        <v>#VALUE!</v>
      </c>
      <c r="U164" s="186" t="n">
        <f t="shared" si="2"/>
        <v>2329.0</v>
      </c>
      <c r="V164" s="187" t="e">
        <f t="shared" si="3"/>
        <v>#VALUE!</v>
      </c>
    </row>
    <row r="165" spans="1:22" x14ac:dyDescent="0.25">
      <c r="A165" s="182" t="s">
        <v>2200</v>
      </c>
      <c r="M165" s="168"/>
      <c r="O165" s="91" t="str">
        <f t="shared" si="1"/>
        <v>Скидка - 34%</v>
      </c>
      <c r="P165" s="92" t="n">
        <f t="shared" si="4"/>
        <v>1.0</v>
      </c>
      <c r="Q165" s="92" t="n">
        <f t="shared" si="5"/>
        <v>0.34000000000000014</v>
      </c>
      <c r="R165" s="92">
        <v>0.34</v>
      </c>
      <c r="S165" s="186" t="n">
        <f t="shared" si="6"/>
        <v>56100.0</v>
      </c>
      <c r="T165" s="186" t="e">
        <f t="shared" si="7"/>
        <v>#VALUE!</v>
      </c>
      <c r="U165" s="186" t="n">
        <f t="shared" si="2"/>
        <v>2329.0</v>
      </c>
      <c r="V165" s="187" t="e">
        <f t="shared" si="3"/>
        <v>#VALUE!</v>
      </c>
    </row>
    <row r="166" spans="1:22" x14ac:dyDescent="0.25">
      <c r="A166" s="230" t="s">
        <v>2201</v>
      </c>
      <c r="M166" s="168"/>
      <c r="O166" s="91" t="str">
        <f t="shared" si="1"/>
        <v>Скидка - 35%</v>
      </c>
      <c r="P166" s="92" t="n">
        <f t="shared" si="4"/>
        <v>1.0</v>
      </c>
      <c r="Q166" s="92" t="n">
        <f t="shared" si="5"/>
        <v>0.35000000000000014</v>
      </c>
      <c r="R166" s="92">
        <v>0.35</v>
      </c>
      <c r="S166" s="186" t="n">
        <f t="shared" si="6"/>
        <v>55250.0</v>
      </c>
      <c r="T166" s="186" t="e">
        <f t="shared" si="7"/>
        <v>#VALUE!</v>
      </c>
      <c r="U166" s="186" t="n">
        <f t="shared" si="2"/>
        <v>2329.0</v>
      </c>
      <c r="V166" s="187" t="e">
        <f t="shared" si="3"/>
        <v>#VALUE!</v>
      </c>
    </row>
    <row r="167" spans="1:22" x14ac:dyDescent="0.25">
      <c r="A167" s="182" t="s">
        <v>2898</v>
      </c>
      <c r="M167" s="168"/>
      <c r="O167" s="91" t="str">
        <f t="shared" si="1"/>
        <v>Скидка - 36%</v>
      </c>
      <c r="P167" s="92" t="n">
        <f t="shared" si="4"/>
        <v>1.0</v>
      </c>
      <c r="Q167" s="92" t="n">
        <f t="shared" si="5"/>
        <v>0.36000000000000015</v>
      </c>
      <c r="R167" s="92">
        <v>0.36</v>
      </c>
      <c r="S167" s="186" t="n">
        <f t="shared" si="6"/>
        <v>54400.0</v>
      </c>
      <c r="T167" s="186" t="e">
        <f t="shared" si="7"/>
        <v>#VALUE!</v>
      </c>
      <c r="U167" s="186" t="n">
        <f t="shared" si="2"/>
        <v>2329.0</v>
      </c>
      <c r="V167" s="187" t="e">
        <f t="shared" si="3"/>
        <v>#VALUE!</v>
      </c>
    </row>
    <row r="168" spans="1:22" x14ac:dyDescent="0.25">
      <c r="A168" s="182" t="s">
        <v>2897</v>
      </c>
      <c r="M168" s="168"/>
      <c r="O168" s="91" t="str">
        <f t="shared" si="1"/>
        <v>Скидка - 37%</v>
      </c>
      <c r="P168" s="92" t="n">
        <f t="shared" si="4"/>
        <v>1.0</v>
      </c>
      <c r="Q168" s="92" t="n">
        <f t="shared" si="5"/>
        <v>0.37000000000000016</v>
      </c>
      <c r="R168" s="92">
        <v>0.37</v>
      </c>
      <c r="S168" s="186" t="n">
        <f t="shared" si="6"/>
        <v>53550.0</v>
      </c>
      <c r="T168" s="186" t="e">
        <f t="shared" si="7"/>
        <v>#VALUE!</v>
      </c>
      <c r="U168" s="186" t="n">
        <f t="shared" si="2"/>
        <v>2329.0</v>
      </c>
      <c r="V168" s="187" t="e">
        <f t="shared" si="3"/>
        <v>#VALUE!</v>
      </c>
    </row>
    <row r="169" spans="1:22" x14ac:dyDescent="0.25">
      <c r="A169" s="182" t="s">
        <v>2899</v>
      </c>
      <c r="M169" s="168"/>
      <c r="O169" s="91" t="str">
        <f t="shared" si="1"/>
        <v>Скидка - 38%</v>
      </c>
      <c r="P169" s="92" t="n">
        <f t="shared" si="4"/>
        <v>1.0</v>
      </c>
      <c r="Q169" s="92" t="n">
        <f t="shared" si="5"/>
        <v>0.38000000000000017</v>
      </c>
      <c r="R169" s="92">
        <v>0.38</v>
      </c>
      <c r="S169" s="186" t="n">
        <f t="shared" si="6"/>
        <v>52700.0</v>
      </c>
      <c r="T169" s="186" t="e">
        <f t="shared" si="7"/>
        <v>#VALUE!</v>
      </c>
      <c r="U169" s="186" t="n">
        <f t="shared" si="2"/>
        <v>2329.0</v>
      </c>
      <c r="V169" s="187" t="e">
        <f t="shared" si="3"/>
        <v>#VALUE!</v>
      </c>
    </row>
    <row r="170" spans="1:22" x14ac:dyDescent="0.25">
      <c r="M170" s="168"/>
      <c r="O170" s="91" t="str">
        <f t="shared" si="1"/>
        <v>Скидка - 39%</v>
      </c>
      <c r="P170" s="92" t="n">
        <f t="shared" si="4"/>
        <v>1.0</v>
      </c>
      <c r="Q170" s="92" t="n">
        <f t="shared" si="5"/>
        <v>0.3900000000000002</v>
      </c>
      <c r="R170" s="92">
        <v>0.39</v>
      </c>
      <c r="S170" s="186" t="n">
        <f t="shared" si="6"/>
        <v>51850.0</v>
      </c>
      <c r="T170" s="186" t="e">
        <f t="shared" si="7"/>
        <v>#VALUE!</v>
      </c>
      <c r="U170" s="186" t="n">
        <f t="shared" si="2"/>
        <v>2329.0</v>
      </c>
      <c r="V170" s="187" t="e">
        <f t="shared" si="3"/>
        <v>#VALUE!</v>
      </c>
    </row>
    <row r="171" spans="1:22" x14ac:dyDescent="0.25">
      <c r="A171" s="1" t="s">
        <v>2205</v>
      </c>
      <c r="M171" s="168"/>
      <c r="O171" s="91" t="str">
        <f t="shared" si="1"/>
        <v>Скидка - 40%</v>
      </c>
      <c r="P171" s="92" t="n">
        <f t="shared" si="4"/>
        <v>1.0</v>
      </c>
      <c r="Q171" s="92" t="n">
        <f t="shared" si="5"/>
        <v>0.4000000000000002</v>
      </c>
      <c r="R171" s="92">
        <v>0.4</v>
      </c>
      <c r="S171" s="186" t="n">
        <f t="shared" si="6"/>
        <v>51000.0</v>
      </c>
      <c r="T171" s="186" t="e">
        <f t="shared" si="7"/>
        <v>#VALUE!</v>
      </c>
      <c r="U171" s="186" t="n">
        <f t="shared" si="2"/>
        <v>2329.0</v>
      </c>
      <c r="V171" s="187" t="e">
        <f t="shared" si="3"/>
        <v>#VALUE!</v>
      </c>
    </row>
    <row r="172" spans="1:22" x14ac:dyDescent="0.25">
      <c r="A172" s="1" t="s">
        <v>2202</v>
      </c>
      <c r="M172" s="168"/>
      <c r="O172" s="91" t="str">
        <f t="shared" si="1"/>
        <v>Скидка - 41%</v>
      </c>
      <c r="P172" s="92" t="n">
        <f t="shared" si="4"/>
        <v>1.0</v>
      </c>
      <c r="Q172" s="92" t="n">
        <f t="shared" si="5"/>
        <v>0.4100000000000002</v>
      </c>
      <c r="R172" s="92">
        <v>0.41</v>
      </c>
      <c r="S172" s="186" t="n">
        <f t="shared" si="6"/>
        <v>50150.0</v>
      </c>
      <c r="T172" s="186" t="e">
        <f t="shared" si="7"/>
        <v>#VALUE!</v>
      </c>
      <c r="U172" s="186" t="n">
        <f t="shared" si="2"/>
        <v>2329.0</v>
      </c>
      <c r="V172" s="187" t="e">
        <f t="shared" si="3"/>
        <v>#VALUE!</v>
      </c>
    </row>
    <row r="173" spans="1:22" x14ac:dyDescent="0.25">
      <c r="A173" s="1" t="s">
        <v>2203</v>
      </c>
      <c r="M173" s="168"/>
      <c r="O173" s="91" t="str">
        <f t="shared" si="1"/>
        <v>Скидка - 42%</v>
      </c>
      <c r="P173" s="92" t="n">
        <f t="shared" si="4"/>
        <v>1.0</v>
      </c>
      <c r="Q173" s="92" t="n">
        <f t="shared" si="5"/>
        <v>0.4200000000000002</v>
      </c>
      <c r="R173" s="92">
        <v>0.42</v>
      </c>
      <c r="S173" s="186" t="n">
        <f t="shared" si="6"/>
        <v>49300.0</v>
      </c>
      <c r="T173" s="186" t="e">
        <f t="shared" si="7"/>
        <v>#VALUE!</v>
      </c>
      <c r="U173" s="186" t="n">
        <f t="shared" si="2"/>
        <v>2329.0</v>
      </c>
      <c r="V173" s="187" t="e">
        <f t="shared" si="3"/>
        <v>#VALUE!</v>
      </c>
    </row>
    <row r="174" spans="1:22" x14ac:dyDescent="0.25">
      <c r="M174" s="168"/>
      <c r="O174" s="91" t="str">
        <f t="shared" si="1"/>
        <v>Скидка - 43%</v>
      </c>
      <c r="P174" s="92" t="n">
        <f t="shared" si="4"/>
        <v>1.0</v>
      </c>
      <c r="Q174" s="92" t="n">
        <f t="shared" si="5"/>
        <v>0.4300000000000002</v>
      </c>
      <c r="R174" s="92">
        <v>0.43</v>
      </c>
      <c r="S174" s="186" t="n">
        <f t="shared" si="6"/>
        <v>48450.0</v>
      </c>
      <c r="T174" s="186" t="e">
        <f t="shared" si="7"/>
        <v>#VALUE!</v>
      </c>
      <c r="U174" s="186" t="n">
        <f t="shared" si="2"/>
        <v>2329.0</v>
      </c>
      <c r="V174" s="187" t="e">
        <f t="shared" si="3"/>
        <v>#VALUE!</v>
      </c>
    </row>
    <row r="175" spans="1:22" x14ac:dyDescent="0.25">
      <c r="M175" s="168"/>
      <c r="O175" s="91" t="str">
        <f t="shared" si="1"/>
        <v>Скидка - 44%</v>
      </c>
      <c r="P175" s="92" t="n">
        <f t="shared" si="4"/>
        <v>1.0</v>
      </c>
      <c r="Q175" s="92" t="n">
        <f t="shared" si="5"/>
        <v>0.4400000000000002</v>
      </c>
      <c r="R175" s="92">
        <v>0.44</v>
      </c>
      <c r="S175" s="186" t="n">
        <f t="shared" si="6"/>
        <v>47600.0</v>
      </c>
      <c r="T175" s="186" t="e">
        <f t="shared" si="7"/>
        <v>#VALUE!</v>
      </c>
      <c r="U175" s="186" t="n">
        <f t="shared" si="2"/>
        <v>2329.0</v>
      </c>
      <c r="V175" s="187" t="e">
        <f t="shared" si="3"/>
        <v>#VALUE!</v>
      </c>
    </row>
    <row r="176" spans="1:22" x14ac:dyDescent="0.25">
      <c r="M176" s="168"/>
      <c r="O176" s="91" t="str">
        <f t="shared" si="1"/>
        <v>Скидка - 45%</v>
      </c>
      <c r="P176" s="92" t="n">
        <f t="shared" si="4"/>
        <v>1.0</v>
      </c>
      <c r="Q176" s="92" t="n">
        <f t="shared" si="5"/>
        <v>0.45000000000000023</v>
      </c>
      <c r="R176" s="92">
        <v>0.45</v>
      </c>
      <c r="S176" s="186" t="n">
        <f t="shared" si="6"/>
        <v>46750.0</v>
      </c>
      <c r="T176" s="186" t="e">
        <f t="shared" si="7"/>
        <v>#VALUE!</v>
      </c>
      <c r="U176" s="186" t="n">
        <f t="shared" si="2"/>
        <v>2329.0</v>
      </c>
      <c r="V176" s="187" t="e">
        <f t="shared" si="3"/>
        <v>#VALUE!</v>
      </c>
    </row>
    <row r="177" spans="1:22" x14ac:dyDescent="0.25">
      <c r="M177" s="168"/>
      <c r="O177" s="91" t="str">
        <f t="shared" si="1"/>
        <v>Скидка - 46%</v>
      </c>
      <c r="P177" s="92" t="n">
        <f t="shared" si="4"/>
        <v>1.0</v>
      </c>
      <c r="Q177" s="92" t="n">
        <f t="shared" si="5"/>
        <v>0.46000000000000024</v>
      </c>
      <c r="R177" s="92">
        <v>0.46</v>
      </c>
      <c r="S177" s="186" t="n">
        <f t="shared" si="6"/>
        <v>45900.0</v>
      </c>
      <c r="T177" s="186" t="e">
        <f t="shared" si="7"/>
        <v>#VALUE!</v>
      </c>
      <c r="U177" s="186" t="n">
        <f t="shared" si="2"/>
        <v>2329.0</v>
      </c>
      <c r="V177" s="187" t="e">
        <f t="shared" si="3"/>
        <v>#VALUE!</v>
      </c>
    </row>
    <row r="178" spans="1:22" x14ac:dyDescent="0.25">
      <c r="M178" s="168"/>
      <c r="O178" s="91" t="str">
        <f t="shared" si="1"/>
        <v>Скидка - 47%</v>
      </c>
      <c r="P178" s="92" t="n">
        <f t="shared" si="4"/>
        <v>1.0</v>
      </c>
      <c r="Q178" s="92" t="n">
        <f t="shared" si="5"/>
        <v>0.47000000000000025</v>
      </c>
      <c r="R178" s="92">
        <v>0.47</v>
      </c>
      <c r="S178" s="186" t="n">
        <f t="shared" si="6"/>
        <v>45050.0</v>
      </c>
      <c r="T178" s="186" t="e">
        <f t="shared" si="7"/>
        <v>#VALUE!</v>
      </c>
      <c r="U178" s="186" t="n">
        <f t="shared" si="2"/>
        <v>2329.0</v>
      </c>
      <c r="V178" s="187" t="e">
        <f t="shared" si="3"/>
        <v>#VALUE!</v>
      </c>
    </row>
    <row r="179" spans="1:22" x14ac:dyDescent="0.25">
      <c r="M179" s="168"/>
      <c r="O179" s="91" t="str">
        <f t="shared" si="1"/>
        <v>Скидка - 48%</v>
      </c>
      <c r="P179" s="92" t="n">
        <f t="shared" si="4"/>
        <v>1.0</v>
      </c>
      <c r="Q179" s="92" t="n">
        <f t="shared" si="5"/>
        <v>0.48000000000000026</v>
      </c>
      <c r="R179" s="92">
        <v>0.48</v>
      </c>
      <c r="S179" s="186" t="n">
        <f t="shared" si="6"/>
        <v>44200.0</v>
      </c>
      <c r="T179" s="186" t="e">
        <f t="shared" si="7"/>
        <v>#VALUE!</v>
      </c>
      <c r="U179" s="186" t="n">
        <f t="shared" si="2"/>
        <v>2329.0</v>
      </c>
      <c r="V179" s="187" t="e">
        <f t="shared" si="3"/>
        <v>#VALUE!</v>
      </c>
    </row>
    <row r="180" spans="1:22" x14ac:dyDescent="0.25">
      <c r="M180" s="168"/>
      <c r="O180" s="91" t="str">
        <f t="shared" si="1"/>
        <v>Скидка - 49%</v>
      </c>
      <c r="P180" s="92" t="n">
        <f t="shared" si="4"/>
        <v>1.0</v>
      </c>
      <c r="Q180" s="92" t="n">
        <f t="shared" si="5"/>
        <v>0.49000000000000027</v>
      </c>
      <c r="R180" s="92">
        <v>0.49</v>
      </c>
      <c r="S180" s="186" t="n">
        <f t="shared" si="6"/>
        <v>43350.0</v>
      </c>
      <c r="T180" s="186" t="e">
        <f t="shared" si="7"/>
        <v>#VALUE!</v>
      </c>
      <c r="U180" s="186" t="n">
        <f t="shared" si="2"/>
        <v>2329.0</v>
      </c>
      <c r="V180" s="187" t="e">
        <f t="shared" si="3"/>
        <v>#VALUE!</v>
      </c>
    </row>
    <row r="181" spans="1:22" x14ac:dyDescent="0.25">
      <c r="M181" s="168"/>
      <c r="O181" s="91" t="str">
        <f t="shared" si="1"/>
        <v>Скидка - 50%</v>
      </c>
      <c r="P181" s="92" t="n">
        <f>P180</f>
        <v>1.0</v>
      </c>
      <c r="Q181" s="92" t="n">
        <f t="shared" si="5"/>
        <v>0.5000000000000002</v>
      </c>
      <c r="R181" s="92">
        <v>0.5</v>
      </c>
      <c r="S181" s="186" t="n">
        <f t="shared" si="6"/>
        <v>42500.0</v>
      </c>
      <c r="T181" s="186" t="e">
        <f t="shared" si="7"/>
        <v>#VALUE!</v>
      </c>
      <c r="U181" s="186" t="n">
        <f t="shared" si="2"/>
        <v>2329.0</v>
      </c>
      <c r="V181" s="187" t="e">
        <f t="shared" si="3"/>
        <v>#VALUE!</v>
      </c>
    </row>
    <row r="182" spans="1:22" x14ac:dyDescent="0.25">
      <c r="B182" s="231">
        <v>3000000000</v>
      </c>
      <c r="C182" s="231">
        <v>5000000000</v>
      </c>
      <c r="M182" s="168"/>
      <c r="O182" s="91" t="str">
        <f t="shared" si="1"/>
        <v>Скидка - 51%</v>
      </c>
      <c r="P182" s="92" t="n">
        <f t="shared" si="4"/>
        <v>1.0</v>
      </c>
      <c r="Q182" s="92" t="n">
        <f t="shared" si="5"/>
        <v>0.5100000000000002</v>
      </c>
      <c r="R182" s="92">
        <v>0.51</v>
      </c>
      <c r="S182" s="186" t="n">
        <f t="shared" si="6"/>
        <v>41650.0</v>
      </c>
      <c r="T182" s="186" t="e">
        <f t="shared" si="7"/>
        <v>#VALUE!</v>
      </c>
      <c r="U182" s="186" t="n">
        <f t="shared" si="2"/>
        <v>2329.0</v>
      </c>
      <c r="V182" s="187" t="e">
        <f t="shared" si="3"/>
        <v>#VALUE!</v>
      </c>
    </row>
    <row r="183" spans="1:22" x14ac:dyDescent="0.25">
      <c r="B183" s="182" t="s">
        <v>2929</v>
      </c>
      <c r="C183" t="s" s="0">
        <v>2930</v>
      </c>
      <c r="M183" s="168"/>
      <c r="O183" s="91" t="str">
        <f t="shared" si="1"/>
        <v>Скидка - 52%</v>
      </c>
      <c r="P183" s="92" t="n">
        <f t="shared" si="4"/>
        <v>1.0</v>
      </c>
      <c r="Q183" s="92" t="n">
        <f t="shared" si="5"/>
        <v>0.5200000000000002</v>
      </c>
      <c r="R183" s="92">
        <v>0.52</v>
      </c>
      <c r="S183" s="186" t="n">
        <f t="shared" si="6"/>
        <v>40800.0</v>
      </c>
      <c r="T183" s="186" t="e">
        <f t="shared" si="7"/>
        <v>#VALUE!</v>
      </c>
      <c r="U183" s="186" t="n">
        <f t="shared" si="2"/>
        <v>2329.0</v>
      </c>
      <c r="V183" s="187" t="e">
        <f t="shared" si="3"/>
        <v>#VALUE!</v>
      </c>
    </row>
    <row r="184" spans="1:22" x14ac:dyDescent="0.25">
      <c r="A184" s="1" t="s">
        <v>2923</v>
      </c>
      <c r="B184" s="182" t="s">
        <v>2925</v>
      </c>
      <c r="C184" t="s" s="0">
        <v>2926</v>
      </c>
      <c r="M184" s="168"/>
      <c r="O184" s="91" t="str">
        <f t="shared" si="1"/>
        <v>Скидка - 53%</v>
      </c>
      <c r="P184" s="92" t="n">
        <f t="shared" si="4"/>
        <v>1.0</v>
      </c>
      <c r="Q184" s="92" t="n">
        <f t="shared" si="5"/>
        <v>0.5300000000000002</v>
      </c>
      <c r="R184" s="92">
        <v>0.53</v>
      </c>
      <c r="S184" s="186" t="n">
        <f t="shared" si="6"/>
        <v>39950.0</v>
      </c>
      <c r="T184" s="186" t="e">
        <f t="shared" si="7"/>
        <v>#VALUE!</v>
      </c>
      <c r="U184" s="186" t="n">
        <f t="shared" si="2"/>
        <v>2329.0</v>
      </c>
      <c r="V184" s="187" t="e">
        <f t="shared" si="3"/>
        <v>#VALUE!</v>
      </c>
    </row>
    <row r="185" spans="1:22" x14ac:dyDescent="0.25">
      <c r="A185" s="1" t="s">
        <v>2924</v>
      </c>
      <c r="B185" s="1" t="s">
        <v>2927</v>
      </c>
      <c r="C185" t="s" s="0">
        <v>2928</v>
      </c>
      <c r="M185" s="168"/>
      <c r="O185" s="91" t="str">
        <f t="shared" si="1"/>
        <v>Скидка - 54%</v>
      </c>
      <c r="P185" s="92" t="n">
        <f t="shared" si="4"/>
        <v>1.0</v>
      </c>
      <c r="Q185" s="92" t="n">
        <f t="shared" si="5"/>
        <v>0.5400000000000003</v>
      </c>
      <c r="R185" s="92">
        <v>0.54</v>
      </c>
      <c r="S185" s="186" t="n">
        <f t="shared" si="6"/>
        <v>39100.0</v>
      </c>
      <c r="T185" s="186" t="e">
        <f t="shared" si="7"/>
        <v>#VALUE!</v>
      </c>
      <c r="U185" s="186" t="n">
        <f t="shared" si="2"/>
        <v>2329.0</v>
      </c>
      <c r="V185" s="187" t="e">
        <f t="shared" si="3"/>
        <v>#VALUE!</v>
      </c>
    </row>
    <row r="186" spans="1:22" x14ac:dyDescent="0.25">
      <c r="M186" s="168"/>
      <c r="O186" s="91" t="str">
        <f t="shared" si="1"/>
        <v>Скидка - 55%</v>
      </c>
      <c r="P186" s="92" t="n">
        <f t="shared" si="4"/>
        <v>1.0</v>
      </c>
      <c r="Q186" s="92" t="n">
        <f t="shared" si="5"/>
        <v>0.5500000000000003</v>
      </c>
      <c r="R186" s="92">
        <v>0.55000000000000004</v>
      </c>
      <c r="S186" s="186" t="n">
        <f t="shared" si="6"/>
        <v>38250.0</v>
      </c>
      <c r="T186" s="186" t="e">
        <f t="shared" si="7"/>
        <v>#VALUE!</v>
      </c>
      <c r="U186" s="186" t="n">
        <f t="shared" si="2"/>
        <v>2329.0</v>
      </c>
      <c r="V186" s="187" t="e">
        <f t="shared" si="3"/>
        <v>#VALUE!</v>
      </c>
    </row>
    <row r="187" spans="1:22" x14ac:dyDescent="0.25">
      <c r="O187" s="91" t="str">
        <f t="shared" si="1"/>
        <v>Скидка - 56%</v>
      </c>
      <c r="P187" s="92" t="n">
        <f t="shared" si="4"/>
        <v>1.0</v>
      </c>
      <c r="Q187" s="92" t="n">
        <f t="shared" si="5"/>
        <v>0.5600000000000003</v>
      </c>
      <c r="R187" s="92">
        <v>0.56000000000000005</v>
      </c>
      <c r="S187" s="186" t="n">
        <f t="shared" si="6"/>
        <v>37400.0</v>
      </c>
      <c r="T187" s="186" t="e">
        <f t="shared" si="7"/>
        <v>#VALUE!</v>
      </c>
      <c r="U187" s="186" t="n">
        <f t="shared" si="2"/>
        <v>2329.0</v>
      </c>
      <c r="V187" s="187" t="e">
        <f t="shared" si="3"/>
        <v>#VALUE!</v>
      </c>
    </row>
    <row r="188" spans="1:22" x14ac:dyDescent="0.25">
      <c r="O188" s="91" t="str">
        <f t="shared" si="1"/>
        <v>Скидка - 57%</v>
      </c>
      <c r="P188" s="92" t="n">
        <f t="shared" si="4"/>
        <v>1.0</v>
      </c>
      <c r="Q188" s="92" t="n">
        <f t="shared" si="5"/>
        <v>0.5700000000000003</v>
      </c>
      <c r="R188" s="92">
        <v>0.56999999999999995</v>
      </c>
      <c r="S188" s="186" t="n">
        <f t="shared" si="6"/>
        <v>36550.0</v>
      </c>
      <c r="T188" s="186" t="e">
        <f t="shared" si="7"/>
        <v>#VALUE!</v>
      </c>
      <c r="U188" s="186" t="n">
        <f t="shared" si="2"/>
        <v>2329.0</v>
      </c>
      <c r="V188" s="187" t="e">
        <f t="shared" si="3"/>
        <v>#VALUE!</v>
      </c>
    </row>
    <row r="189" spans="1:22" x14ac:dyDescent="0.25">
      <c r="O189" s="91" t="str">
        <f t="shared" si="1"/>
        <v>Скидка - 58%</v>
      </c>
      <c r="P189" s="92" t="n">
        <f t="shared" si="4"/>
        <v>1.0</v>
      </c>
      <c r="Q189" s="92" t="n">
        <f t="shared" si="5"/>
        <v>0.5800000000000003</v>
      </c>
      <c r="R189" s="92">
        <v>0.57999999999999996</v>
      </c>
      <c r="S189" s="186" t="n">
        <f t="shared" si="6"/>
        <v>35700.0</v>
      </c>
      <c r="T189" s="186" t="e">
        <f t="shared" si="7"/>
        <v>#VALUE!</v>
      </c>
      <c r="U189" s="186" t="n">
        <f t="shared" si="2"/>
        <v>2329.0</v>
      </c>
      <c r="V189" s="187" t="e">
        <f t="shared" si="3"/>
        <v>#VALUE!</v>
      </c>
    </row>
    <row r="190" spans="1:22" x14ac:dyDescent="0.25">
      <c r="O190" s="91" t="str">
        <f t="shared" si="1"/>
        <v>Скидка - 59%</v>
      </c>
      <c r="P190" s="92" t="n">
        <f t="shared" si="4"/>
        <v>1.0</v>
      </c>
      <c r="Q190" s="92" t="n">
        <f t="shared" si="5"/>
        <v>0.5900000000000003</v>
      </c>
      <c r="R190" s="92">
        <v>0.59</v>
      </c>
      <c r="S190" s="186" t="n">
        <f t="shared" si="6"/>
        <v>34850.0</v>
      </c>
      <c r="T190" s="186" t="e">
        <f t="shared" si="7"/>
        <v>#VALUE!</v>
      </c>
      <c r="U190" s="186" t="n">
        <f t="shared" si="2"/>
        <v>2329.0</v>
      </c>
      <c r="V190" s="187" t="e">
        <f t="shared" si="3"/>
        <v>#VALUE!</v>
      </c>
    </row>
    <row r="191" spans="1:22" x14ac:dyDescent="0.25">
      <c r="O191" s="91" t="str">
        <f t="shared" si="1"/>
        <v>Скидка - 60%</v>
      </c>
      <c r="P191" s="92" t="n">
        <f>P190</f>
        <v>1.0</v>
      </c>
      <c r="Q191" s="92" t="n">
        <f t="shared" si="5"/>
        <v>0.6000000000000003</v>
      </c>
      <c r="R191" s="92">
        <v>0.6</v>
      </c>
      <c r="S191" s="186" t="n">
        <f t="shared" si="6"/>
        <v>34000.0</v>
      </c>
      <c r="T191" s="186" t="e">
        <f t="shared" si="7"/>
        <v>#VALUE!</v>
      </c>
      <c r="U191" s="186" t="n">
        <f t="shared" si="2"/>
        <v>2329.0</v>
      </c>
      <c r="V191" s="187" t="e">
        <f t="shared" si="3"/>
        <v>#VALUE!</v>
      </c>
    </row>
    <row r="192" spans="1:22" x14ac:dyDescent="0.25">
      <c r="O192" s="91" t="str">
        <f t="shared" si="1"/>
        <v>Скидка - 61%</v>
      </c>
      <c r="P192" s="92" t="n">
        <f t="shared" ref="P192:P195" si="8">P191</f>
        <v>1.0</v>
      </c>
      <c r="Q192" s="92" t="n">
        <f t="shared" si="5"/>
        <v>0.6100000000000003</v>
      </c>
      <c r="R192" s="92">
        <v>0.61</v>
      </c>
      <c r="S192" s="186" t="n">
        <f t="shared" si="6"/>
        <v>33150.0</v>
      </c>
      <c r="T192" s="186" t="e">
        <f t="shared" si="7"/>
        <v>#VALUE!</v>
      </c>
      <c r="U192" s="186" t="n">
        <f t="shared" si="2"/>
        <v>2329.0</v>
      </c>
      <c r="V192" s="187" t="e">
        <f t="shared" si="3"/>
        <v>#VALUE!</v>
      </c>
    </row>
    <row r="193" spans="15:22" x14ac:dyDescent="0.25">
      <c r="O193" s="91" t="str">
        <f t="shared" si="1"/>
        <v>Скидка - 62%</v>
      </c>
      <c r="P193" s="92" t="n">
        <f t="shared" si="8"/>
        <v>1.0</v>
      </c>
      <c r="Q193" s="92" t="n">
        <f t="shared" si="5"/>
        <v>0.6200000000000003</v>
      </c>
      <c r="R193" s="92">
        <v>0.62</v>
      </c>
      <c r="S193" s="186" t="n">
        <f t="shared" si="6"/>
        <v>32300.0</v>
      </c>
      <c r="T193" s="186" t="e">
        <f t="shared" si="7"/>
        <v>#VALUE!</v>
      </c>
      <c r="U193" s="186" t="n">
        <f t="shared" si="2"/>
        <v>2329.0</v>
      </c>
      <c r="V193" s="187" t="e">
        <f t="shared" si="3"/>
        <v>#VALUE!</v>
      </c>
    </row>
    <row r="194" spans="15:22" x14ac:dyDescent="0.25">
      <c r="O194" s="91" t="str">
        <f t="shared" si="1"/>
        <v>Скидка - 63%</v>
      </c>
      <c r="P194" s="92" t="n">
        <f t="shared" si="8"/>
        <v>1.0</v>
      </c>
      <c r="Q194" s="92" t="n">
        <f t="shared" si="5"/>
        <v>0.6300000000000003</v>
      </c>
      <c r="R194" s="92">
        <v>0.63</v>
      </c>
      <c r="S194" s="186" t="n">
        <f t="shared" si="6"/>
        <v>31450.0</v>
      </c>
      <c r="T194" s="186" t="e">
        <f t="shared" si="7"/>
        <v>#VALUE!</v>
      </c>
      <c r="U194" s="186" t="n">
        <f t="shared" si="2"/>
        <v>2329.0</v>
      </c>
      <c r="V194" s="187" t="e">
        <f t="shared" si="3"/>
        <v>#VALUE!</v>
      </c>
    </row>
    <row r="195" spans="15:22" x14ac:dyDescent="0.25">
      <c r="O195" s="91" t="str">
        <f t="shared" si="1"/>
        <v>Скидка - 64%</v>
      </c>
      <c r="P195" s="92" t="n">
        <f t="shared" si="8"/>
        <v>1.0</v>
      </c>
      <c r="Q195" s="92" t="n">
        <f t="shared" si="5"/>
        <v>0.6400000000000003</v>
      </c>
      <c r="R195" s="92">
        <v>0.64</v>
      </c>
      <c r="S195" s="186" t="n">
        <f t="shared" si="6"/>
        <v>30600.0</v>
      </c>
      <c r="T195" s="186" t="e">
        <f t="shared" ref="T195:T196" si="9">S195-(S195*$T$129)</f>
        <v>#VALUE!</v>
      </c>
      <c r="U195" s="186" t="n">
        <f t="shared" si="2"/>
        <v>2329.0</v>
      </c>
      <c r="V195" s="187" t="e">
        <f t="shared" si="3"/>
        <v>#VALUE!</v>
      </c>
    </row>
    <row r="196" spans="15:22" x14ac:dyDescent="0.25">
      <c r="O196" s="91" t="str">
        <f t="shared" ref="O196:O201" si="10">IF(Q196&gt;P196,"",("Скидка - "&amp;IF(Q196&gt;P196,0,Q196*100)&amp;"%"))</f>
        <v>Скидка - 65%</v>
      </c>
      <c r="P196" s="92" t="n">
        <f>P195</f>
        <v>1.0</v>
      </c>
      <c r="Q196" s="92" t="n">
        <f t="shared" si="5"/>
        <v>0.6500000000000004</v>
      </c>
      <c r="R196" s="92">
        <v>0.65</v>
      </c>
      <c r="S196" s="186" t="n">
        <f>$C$125-($C$125*Q196)</f>
        <v>29750.0</v>
      </c>
      <c r="T196" s="186" t="e">
        <f t="shared" si="9"/>
        <v>#VALUE!</v>
      </c>
      <c r="U196" s="186" t="n">
        <f t="shared" ref="U196:U231" si="11">$C$125*$U$129</f>
        <v>2329.0</v>
      </c>
      <c r="V196" s="187" t="e">
        <f t="shared" ref="V196" si="12">$C$125-T196-U196</f>
        <v>#VALUE!</v>
      </c>
    </row>
    <row r="197" spans="15:22" x14ac:dyDescent="0.25">
      <c r="O197" s="91" t="str">
        <f t="shared" si="10"/>
        <v>Скидка - 66%</v>
      </c>
      <c r="P197" s="92" t="n">
        <f t="shared" ref="P197:P231" si="13">P196</f>
        <v>1.0</v>
      </c>
      <c r="Q197" s="92" t="n">
        <f t="shared" si="5"/>
        <v>0.6600000000000004</v>
      </c>
      <c r="R197" s="92">
        <v>0.66</v>
      </c>
      <c r="S197" s="186" t="n">
        <f t="shared" ref="S197:S201" si="14">$C$125-($C$125*Q197)</f>
        <v>28900.0</v>
      </c>
      <c r="T197" s="186" t="e">
        <f t="shared" ref="T197:T201" si="15">S197-(S197*$T$129)</f>
        <v>#VALUE!</v>
      </c>
      <c r="U197" s="186" t="n">
        <f t="shared" si="11"/>
        <v>2329.0</v>
      </c>
      <c r="V197" s="187" t="e">
        <f t="shared" ref="V197:V201" si="16">$C$125-T197-U197</f>
        <v>#VALUE!</v>
      </c>
    </row>
    <row r="198" spans="15:22" x14ac:dyDescent="0.25">
      <c r="O198" s="91" t="str">
        <f t="shared" si="10"/>
        <v>Скидка - 67%</v>
      </c>
      <c r="P198" s="92" t="n">
        <f t="shared" si="13"/>
        <v>1.0</v>
      </c>
      <c r="Q198" s="92" t="n">
        <f t="shared" ref="Q198:Q231" si="17">Q197+0.01</f>
        <v>0.6700000000000004</v>
      </c>
      <c r="R198" s="92">
        <v>0.67</v>
      </c>
      <c r="S198" s="186" t="n">
        <f t="shared" si="14"/>
        <v>28050.0</v>
      </c>
      <c r="T198" s="186" t="e">
        <f t="shared" si="15"/>
        <v>#VALUE!</v>
      </c>
      <c r="U198" s="186" t="n">
        <f t="shared" si="11"/>
        <v>2329.0</v>
      </c>
      <c r="V198" s="187" t="e">
        <f t="shared" si="16"/>
        <v>#VALUE!</v>
      </c>
    </row>
    <row r="199" spans="15:22" x14ac:dyDescent="0.25">
      <c r="O199" s="91" t="str">
        <f t="shared" si="10"/>
        <v>Скидка - 68%</v>
      </c>
      <c r="P199" s="92" t="n">
        <f t="shared" si="13"/>
        <v>1.0</v>
      </c>
      <c r="Q199" s="92" t="n">
        <f t="shared" si="17"/>
        <v>0.6800000000000004</v>
      </c>
      <c r="R199" s="92">
        <v>0.68</v>
      </c>
      <c r="S199" s="186" t="n">
        <f t="shared" si="14"/>
        <v>27200.0</v>
      </c>
      <c r="T199" s="186" t="e">
        <f t="shared" si="15"/>
        <v>#VALUE!</v>
      </c>
      <c r="U199" s="186" t="n">
        <f t="shared" si="11"/>
        <v>2329.0</v>
      </c>
      <c r="V199" s="187" t="e">
        <f t="shared" si="16"/>
        <v>#VALUE!</v>
      </c>
    </row>
    <row r="200" spans="15:22" x14ac:dyDescent="0.25">
      <c r="O200" s="91" t="str">
        <f t="shared" si="10"/>
        <v>Скидка - 69%</v>
      </c>
      <c r="P200" s="92" t="n">
        <f t="shared" si="13"/>
        <v>1.0</v>
      </c>
      <c r="Q200" s="92" t="n">
        <f t="shared" si="17"/>
        <v>0.6900000000000004</v>
      </c>
      <c r="R200" s="92">
        <v>0.69</v>
      </c>
      <c r="S200" s="186" t="n">
        <f t="shared" si="14"/>
        <v>26350.0</v>
      </c>
      <c r="T200" s="186" t="e">
        <f t="shared" si="15"/>
        <v>#VALUE!</v>
      </c>
      <c r="U200" s="186" t="n">
        <f t="shared" si="11"/>
        <v>2329.0</v>
      </c>
      <c r="V200" s="187" t="e">
        <f t="shared" si="16"/>
        <v>#VALUE!</v>
      </c>
    </row>
    <row r="201" spans="15:22" x14ac:dyDescent="0.25">
      <c r="O201" s="91" t="str">
        <f t="shared" si="10"/>
        <v>Скидка - 70%</v>
      </c>
      <c r="P201" s="92" t="n">
        <f t="shared" si="13"/>
        <v>1.0</v>
      </c>
      <c r="Q201" s="92" t="n">
        <f t="shared" si="17"/>
        <v>0.7000000000000004</v>
      </c>
      <c r="R201" s="92">
        <v>0.7</v>
      </c>
      <c r="S201" s="186" t="n">
        <f t="shared" si="14"/>
        <v>25500.0</v>
      </c>
      <c r="T201" s="186" t="e">
        <f t="shared" si="15"/>
        <v>#VALUE!</v>
      </c>
      <c r="U201" s="186" t="n">
        <f t="shared" si="11"/>
        <v>2329.0</v>
      </c>
      <c r="V201" s="187" t="e">
        <f t="shared" si="16"/>
        <v>#VALUE!</v>
      </c>
    </row>
    <row r="202" spans="15:22" x14ac:dyDescent="0.25">
      <c r="O202" s="91" t="str">
        <f t="shared" ref="O202:O207" si="18">IF(Q202&gt;P202,"",("Скидка - "&amp;IF(Q202&gt;P202,0,Q202*100)&amp;"%"))</f>
        <v>Скидка - 71%</v>
      </c>
      <c r="P202" s="92" t="n">
        <f t="shared" si="13"/>
        <v>1.0</v>
      </c>
      <c r="Q202" s="92" t="n">
        <f t="shared" si="17"/>
        <v>0.7100000000000004</v>
      </c>
      <c r="R202" s="92">
        <v>0.71</v>
      </c>
      <c r="S202" s="186" t="n">
        <f t="shared" ref="S202:S207" si="19">$C$125-($C$125*Q202)</f>
        <v>24650.0</v>
      </c>
      <c r="T202" s="186" t="e">
        <f t="shared" ref="T202:T207" si="20">S202-(S202*$T$129)</f>
        <v>#VALUE!</v>
      </c>
      <c r="U202" s="186" t="n">
        <f t="shared" si="11"/>
        <v>2329.0</v>
      </c>
      <c r="V202" s="187" t="e">
        <f t="shared" ref="V202:V207" si="21">$C$125-T202-U202</f>
        <v>#VALUE!</v>
      </c>
    </row>
    <row r="203" spans="15:22" x14ac:dyDescent="0.25">
      <c r="O203" s="91" t="str">
        <f t="shared" si="18"/>
        <v>Скидка - 72%</v>
      </c>
      <c r="P203" s="92" t="n">
        <f t="shared" si="13"/>
        <v>1.0</v>
      </c>
      <c r="Q203" s="92" t="n">
        <f t="shared" si="17"/>
        <v>0.7200000000000004</v>
      </c>
      <c r="R203" s="92">
        <v>0.72</v>
      </c>
      <c r="S203" s="186" t="n">
        <f t="shared" si="19"/>
        <v>23800.0</v>
      </c>
      <c r="T203" s="186" t="e">
        <f t="shared" si="20"/>
        <v>#VALUE!</v>
      </c>
      <c r="U203" s="186" t="n">
        <f t="shared" si="11"/>
        <v>2329.0</v>
      </c>
      <c r="V203" s="187" t="e">
        <f t="shared" si="21"/>
        <v>#VALUE!</v>
      </c>
    </row>
    <row r="204" spans="15:22" x14ac:dyDescent="0.25">
      <c r="O204" s="91" t="str">
        <f t="shared" si="18"/>
        <v>Скидка - 73%</v>
      </c>
      <c r="P204" s="92" t="n">
        <f t="shared" si="13"/>
        <v>1.0</v>
      </c>
      <c r="Q204" s="92" t="n">
        <f t="shared" si="17"/>
        <v>0.7300000000000004</v>
      </c>
      <c r="R204" s="92">
        <v>0.73</v>
      </c>
      <c r="S204" s="186" t="n">
        <f t="shared" si="19"/>
        <v>22950.0</v>
      </c>
      <c r="T204" s="186" t="e">
        <f t="shared" si="20"/>
        <v>#VALUE!</v>
      </c>
      <c r="U204" s="186" t="n">
        <f t="shared" si="11"/>
        <v>2329.0</v>
      </c>
      <c r="V204" s="187" t="e">
        <f t="shared" si="21"/>
        <v>#VALUE!</v>
      </c>
    </row>
    <row r="205" spans="15:22" x14ac:dyDescent="0.25">
      <c r="O205" s="91" t="str">
        <f t="shared" si="18"/>
        <v>Скидка - 74%</v>
      </c>
      <c r="P205" s="92" t="n">
        <f t="shared" si="13"/>
        <v>1.0</v>
      </c>
      <c r="Q205" s="92" t="n">
        <f t="shared" si="17"/>
        <v>0.7400000000000004</v>
      </c>
      <c r="R205" s="92">
        <v>0.74</v>
      </c>
      <c r="S205" s="186" t="n">
        <f t="shared" si="19"/>
        <v>22100.0</v>
      </c>
      <c r="T205" s="186" t="e">
        <f t="shared" si="20"/>
        <v>#VALUE!</v>
      </c>
      <c r="U205" s="186" t="n">
        <f t="shared" si="11"/>
        <v>2329.0</v>
      </c>
      <c r="V205" s="187" t="e">
        <f t="shared" si="21"/>
        <v>#VALUE!</v>
      </c>
    </row>
    <row r="206" spans="15:22" x14ac:dyDescent="0.25">
      <c r="O206" s="91" t="str">
        <f t="shared" si="18"/>
        <v>Скидка - 75%</v>
      </c>
      <c r="P206" s="92" t="n">
        <f t="shared" si="13"/>
        <v>1.0</v>
      </c>
      <c r="Q206" s="92" t="n">
        <f t="shared" si="17"/>
        <v>0.7500000000000004</v>
      </c>
      <c r="R206" s="92">
        <v>0.75</v>
      </c>
      <c r="S206" s="186" t="n">
        <f t="shared" si="19"/>
        <v>21250.0</v>
      </c>
      <c r="T206" s="186" t="e">
        <f t="shared" si="20"/>
        <v>#VALUE!</v>
      </c>
      <c r="U206" s="186" t="n">
        <f t="shared" si="11"/>
        <v>2329.0</v>
      </c>
      <c r="V206" s="187" t="e">
        <f t="shared" si="21"/>
        <v>#VALUE!</v>
      </c>
    </row>
    <row r="207" spans="15:22" x14ac:dyDescent="0.25">
      <c r="O207" s="91" t="str">
        <f t="shared" si="18"/>
        <v>Скидка - 76%</v>
      </c>
      <c r="P207" s="92" t="n">
        <f t="shared" si="13"/>
        <v>1.0</v>
      </c>
      <c r="Q207" s="92" t="n">
        <f t="shared" si="17"/>
        <v>0.7600000000000005</v>
      </c>
      <c r="R207" s="92">
        <v>0.76</v>
      </c>
      <c r="S207" s="186" t="n">
        <f t="shared" si="19"/>
        <v>20400.0</v>
      </c>
      <c r="T207" s="186" t="e">
        <f t="shared" si="20"/>
        <v>#VALUE!</v>
      </c>
      <c r="U207" s="186" t="n">
        <f t="shared" si="11"/>
        <v>2329.0</v>
      </c>
      <c r="V207" s="187" t="e">
        <f t="shared" si="21"/>
        <v>#VALUE!</v>
      </c>
    </row>
    <row r="208" spans="15:22" x14ac:dyDescent="0.25">
      <c r="O208" s="91" t="str">
        <f t="shared" ref="O208:O231" si="22">IF(Q208&gt;P208,"",("Скидка - "&amp;IF(Q208&gt;P208,0,Q208*100)&amp;"%"))</f>
        <v>Скидка - 77%</v>
      </c>
      <c r="P208" s="92" t="n">
        <f t="shared" si="13"/>
        <v>1.0</v>
      </c>
      <c r="Q208" s="92" t="n">
        <f t="shared" si="17"/>
        <v>0.7700000000000005</v>
      </c>
      <c r="R208" s="92">
        <v>0.77</v>
      </c>
      <c r="S208" s="186" t="n">
        <f t="shared" ref="S208:S231" si="23">$C$125-($C$125*Q208)</f>
        <v>19550.0</v>
      </c>
      <c r="T208" s="186" t="e">
        <f t="shared" ref="T208:T231" si="24">S208-(S208*$T$129)</f>
        <v>#VALUE!</v>
      </c>
      <c r="U208" s="186" t="n">
        <f t="shared" si="11"/>
        <v>2329.0</v>
      </c>
      <c r="V208" s="187" t="e">
        <f t="shared" ref="V208:V231" si="25">$C$125-T208-U208</f>
        <v>#VALUE!</v>
      </c>
    </row>
    <row r="209" spans="15:22" x14ac:dyDescent="0.25">
      <c r="O209" s="91" t="str">
        <f t="shared" si="22"/>
        <v>Скидка - 78%</v>
      </c>
      <c r="P209" s="92" t="n">
        <f t="shared" si="13"/>
        <v>1.0</v>
      </c>
      <c r="Q209" s="92" t="n">
        <f t="shared" si="17"/>
        <v>0.7800000000000005</v>
      </c>
      <c r="R209" s="92">
        <v>0.78</v>
      </c>
      <c r="S209" s="186" t="n">
        <f t="shared" si="23"/>
        <v>18700.0</v>
      </c>
      <c r="T209" s="186" t="e">
        <f t="shared" si="24"/>
        <v>#VALUE!</v>
      </c>
      <c r="U209" s="186" t="n">
        <f t="shared" si="11"/>
        <v>2329.0</v>
      </c>
      <c r="V209" s="187" t="e">
        <f t="shared" si="25"/>
        <v>#VALUE!</v>
      </c>
    </row>
    <row r="210" spans="15:22" x14ac:dyDescent="0.25">
      <c r="O210" s="91" t="str">
        <f t="shared" si="22"/>
        <v>Скидка - 79%</v>
      </c>
      <c r="P210" s="92" t="n">
        <f t="shared" si="13"/>
        <v>1.0</v>
      </c>
      <c r="Q210" s="92" t="n">
        <f t="shared" si="17"/>
        <v>0.7900000000000005</v>
      </c>
      <c r="R210" s="92">
        <v>0.79</v>
      </c>
      <c r="S210" s="186" t="n">
        <f t="shared" si="23"/>
        <v>17850.0</v>
      </c>
      <c r="T210" s="186" t="e">
        <f t="shared" si="24"/>
        <v>#VALUE!</v>
      </c>
      <c r="U210" s="186" t="n">
        <f t="shared" si="11"/>
        <v>2329.0</v>
      </c>
      <c r="V210" s="187" t="e">
        <f t="shared" si="25"/>
        <v>#VALUE!</v>
      </c>
    </row>
    <row r="211" spans="15:22" x14ac:dyDescent="0.25">
      <c r="O211" s="91" t="str">
        <f t="shared" si="22"/>
        <v>Скидка - 80%</v>
      </c>
      <c r="P211" s="92" t="n">
        <f t="shared" si="13"/>
        <v>1.0</v>
      </c>
      <c r="Q211" s="92" t="n">
        <f t="shared" si="17"/>
        <v>0.8000000000000005</v>
      </c>
      <c r="R211" s="92">
        <v>0.8</v>
      </c>
      <c r="S211" s="186" t="n">
        <f t="shared" si="23"/>
        <v>17000.0</v>
      </c>
      <c r="T211" s="186" t="e">
        <f t="shared" si="24"/>
        <v>#VALUE!</v>
      </c>
      <c r="U211" s="186" t="n">
        <f t="shared" si="11"/>
        <v>2329.0</v>
      </c>
      <c r="V211" s="187" t="e">
        <f t="shared" si="25"/>
        <v>#VALUE!</v>
      </c>
    </row>
    <row r="212" spans="15:22" x14ac:dyDescent="0.25">
      <c r="O212" s="91" t="str">
        <f>IF(Q212&gt;P212,"",("Скидка - "&amp;IF(Q212&gt;P212,0,Q212*100)&amp;"%"))</f>
        <v>Скидка - 81%</v>
      </c>
      <c r="P212" s="92" t="n">
        <f t="shared" si="13"/>
        <v>1.0</v>
      </c>
      <c r="Q212" s="92">
        <v>0.81</v>
      </c>
      <c r="R212" s="92">
        <v>0.81</v>
      </c>
      <c r="S212" s="186" t="n">
        <f t="shared" si="23"/>
        <v>16150.0</v>
      </c>
      <c r="T212" s="186" t="e">
        <f t="shared" si="24"/>
        <v>#VALUE!</v>
      </c>
      <c r="U212" s="186" t="n">
        <f t="shared" si="11"/>
        <v>2329.0</v>
      </c>
      <c r="V212" s="187" t="e">
        <f t="shared" si="25"/>
        <v>#VALUE!</v>
      </c>
    </row>
    <row r="213" spans="15:22" x14ac:dyDescent="0.25">
      <c r="O213" s="91" t="str">
        <f t="shared" si="22"/>
        <v>Скидка - 82%</v>
      </c>
      <c r="P213" s="92" t="n">
        <f t="shared" si="13"/>
        <v>1.0</v>
      </c>
      <c r="Q213" s="92" t="n">
        <f t="shared" si="17"/>
        <v>0.8200000000000001</v>
      </c>
      <c r="R213" s="92">
        <v>0.82</v>
      </c>
      <c r="S213" s="186" t="n">
        <f t="shared" si="23"/>
        <v>15300.0</v>
      </c>
      <c r="T213" s="186" t="e">
        <f t="shared" si="24"/>
        <v>#VALUE!</v>
      </c>
      <c r="U213" s="186" t="n">
        <f t="shared" si="11"/>
        <v>2329.0</v>
      </c>
      <c r="V213" s="187" t="e">
        <f t="shared" si="25"/>
        <v>#VALUE!</v>
      </c>
    </row>
    <row r="214" spans="15:22" x14ac:dyDescent="0.25">
      <c r="O214" s="91" t="str">
        <f t="shared" si="22"/>
        <v>Скидка - 83%</v>
      </c>
      <c r="P214" s="92" t="n">
        <f t="shared" si="13"/>
        <v>1.0</v>
      </c>
      <c r="Q214" s="92" t="n">
        <f t="shared" si="17"/>
        <v>0.8300000000000001</v>
      </c>
      <c r="R214" s="92">
        <v>0.83</v>
      </c>
      <c r="S214" s="186" t="n">
        <f t="shared" si="23"/>
        <v>14450.0</v>
      </c>
      <c r="T214" s="186" t="e">
        <f t="shared" si="24"/>
        <v>#VALUE!</v>
      </c>
      <c r="U214" s="186" t="n">
        <f t="shared" si="11"/>
        <v>2329.0</v>
      </c>
      <c r="V214" s="187" t="e">
        <f t="shared" si="25"/>
        <v>#VALUE!</v>
      </c>
    </row>
    <row r="215" spans="15:22" x14ac:dyDescent="0.25">
      <c r="O215" s="91" t="str">
        <f t="shared" si="22"/>
        <v>Скидка - 84%</v>
      </c>
      <c r="P215" s="92" t="n">
        <f t="shared" si="13"/>
        <v>1.0</v>
      </c>
      <c r="Q215" s="92" t="n">
        <f t="shared" si="17"/>
        <v>0.8400000000000001</v>
      </c>
      <c r="R215" s="92">
        <v>0.84</v>
      </c>
      <c r="S215" s="186" t="n">
        <f t="shared" si="23"/>
        <v>13600.0</v>
      </c>
      <c r="T215" s="186" t="e">
        <f t="shared" si="24"/>
        <v>#VALUE!</v>
      </c>
      <c r="U215" s="186" t="n">
        <f t="shared" si="11"/>
        <v>2329.0</v>
      </c>
      <c r="V215" s="187" t="e">
        <f t="shared" si="25"/>
        <v>#VALUE!</v>
      </c>
    </row>
    <row r="216" spans="15:22" x14ac:dyDescent="0.25">
      <c r="O216" s="91" t="str">
        <f t="shared" si="22"/>
        <v>Скидка - 85%</v>
      </c>
      <c r="P216" s="92" t="n">
        <f t="shared" si="13"/>
        <v>1.0</v>
      </c>
      <c r="Q216" s="92" t="n">
        <f t="shared" si="17"/>
        <v>0.8500000000000001</v>
      </c>
      <c r="R216" s="92">
        <v>0.85</v>
      </c>
      <c r="S216" s="186" t="n">
        <f t="shared" si="23"/>
        <v>12750.0</v>
      </c>
      <c r="T216" s="186" t="e">
        <f t="shared" si="24"/>
        <v>#VALUE!</v>
      </c>
      <c r="U216" s="186" t="n">
        <f t="shared" si="11"/>
        <v>2329.0</v>
      </c>
      <c r="V216" s="187" t="e">
        <f t="shared" si="25"/>
        <v>#VALUE!</v>
      </c>
    </row>
    <row r="217" spans="15:22" x14ac:dyDescent="0.25">
      <c r="O217" s="91" t="str">
        <f t="shared" si="22"/>
        <v>Скидка - 86%</v>
      </c>
      <c r="P217" s="92" t="n">
        <f t="shared" si="13"/>
        <v>1.0</v>
      </c>
      <c r="Q217" s="92" t="n">
        <f t="shared" si="17"/>
        <v>0.8600000000000001</v>
      </c>
      <c r="R217" s="92">
        <v>0.86</v>
      </c>
      <c r="S217" s="186" t="n">
        <f t="shared" si="23"/>
        <v>11900.0</v>
      </c>
      <c r="T217" s="186" t="e">
        <f t="shared" si="24"/>
        <v>#VALUE!</v>
      </c>
      <c r="U217" s="186" t="n">
        <f t="shared" si="11"/>
        <v>2329.0</v>
      </c>
      <c r="V217" s="187" t="e">
        <f t="shared" si="25"/>
        <v>#VALUE!</v>
      </c>
    </row>
    <row r="218" spans="15:22" x14ac:dyDescent="0.25">
      <c r="O218" s="91" t="str">
        <f t="shared" si="22"/>
        <v>Скидка - 87%</v>
      </c>
      <c r="P218" s="92" t="n">
        <f t="shared" si="13"/>
        <v>1.0</v>
      </c>
      <c r="Q218" s="92" t="n">
        <f t="shared" si="17"/>
        <v>0.8700000000000001</v>
      </c>
      <c r="R218" s="92">
        <v>0.87</v>
      </c>
      <c r="S218" s="186" t="n">
        <f t="shared" si="23"/>
        <v>11050.0</v>
      </c>
      <c r="T218" s="186" t="e">
        <f t="shared" si="24"/>
        <v>#VALUE!</v>
      </c>
      <c r="U218" s="186" t="n">
        <f t="shared" si="11"/>
        <v>2329.0</v>
      </c>
      <c r="V218" s="187" t="e">
        <f t="shared" si="25"/>
        <v>#VALUE!</v>
      </c>
    </row>
    <row r="219" spans="15:22" x14ac:dyDescent="0.25">
      <c r="O219" s="91" t="str">
        <f t="shared" si="22"/>
        <v>Скидка - 88%</v>
      </c>
      <c r="P219" s="92" t="n">
        <f t="shared" si="13"/>
        <v>1.0</v>
      </c>
      <c r="Q219" s="92" t="n">
        <f t="shared" si="17"/>
        <v>0.8800000000000001</v>
      </c>
      <c r="R219" s="92">
        <v>0.88</v>
      </c>
      <c r="S219" s="186" t="n">
        <f t="shared" si="23"/>
        <v>10200.0</v>
      </c>
      <c r="T219" s="186" t="e">
        <f t="shared" si="24"/>
        <v>#VALUE!</v>
      </c>
      <c r="U219" s="186" t="n">
        <f t="shared" si="11"/>
        <v>2329.0</v>
      </c>
      <c r="V219" s="187" t="e">
        <f t="shared" si="25"/>
        <v>#VALUE!</v>
      </c>
    </row>
    <row r="220" spans="15:22" x14ac:dyDescent="0.25">
      <c r="O220" s="91" t="str">
        <f t="shared" si="22"/>
        <v>Скидка - 89%</v>
      </c>
      <c r="P220" s="92" t="n">
        <f t="shared" si="13"/>
        <v>1.0</v>
      </c>
      <c r="Q220" s="92" t="n">
        <f t="shared" si="17"/>
        <v>0.8900000000000001</v>
      </c>
      <c r="R220" s="92">
        <v>0.89</v>
      </c>
      <c r="S220" s="186" t="n">
        <f t="shared" si="23"/>
        <v>9350.0</v>
      </c>
      <c r="T220" s="186" t="e">
        <f t="shared" si="24"/>
        <v>#VALUE!</v>
      </c>
      <c r="U220" s="186" t="n">
        <f t="shared" si="11"/>
        <v>2329.0</v>
      </c>
      <c r="V220" s="187" t="e">
        <f t="shared" si="25"/>
        <v>#VALUE!</v>
      </c>
    </row>
    <row r="221" spans="15:22" x14ac:dyDescent="0.25">
      <c r="O221" s="91" t="str">
        <f t="shared" si="22"/>
        <v>Скидка - 90%</v>
      </c>
      <c r="P221" s="92" t="n">
        <f t="shared" si="13"/>
        <v>1.0</v>
      </c>
      <c r="Q221" s="92" t="n">
        <f t="shared" si="17"/>
        <v>0.9000000000000001</v>
      </c>
      <c r="R221" s="92">
        <v>0.9</v>
      </c>
      <c r="S221" s="186" t="n">
        <f t="shared" si="23"/>
        <v>8500.0</v>
      </c>
      <c r="T221" s="186" t="e">
        <f t="shared" si="24"/>
        <v>#VALUE!</v>
      </c>
      <c r="U221" s="186" t="n">
        <f t="shared" si="11"/>
        <v>2329.0</v>
      </c>
      <c r="V221" s="187" t="e">
        <f t="shared" si="25"/>
        <v>#VALUE!</v>
      </c>
    </row>
    <row r="222" spans="15:22" x14ac:dyDescent="0.25">
      <c r="O222" s="91" t="str">
        <f t="shared" si="22"/>
        <v>Скидка - 91%</v>
      </c>
      <c r="P222" s="92" t="n">
        <f t="shared" si="13"/>
        <v>1.0</v>
      </c>
      <c r="Q222" s="92" t="n">
        <f t="shared" si="17"/>
        <v>0.9100000000000001</v>
      </c>
      <c r="R222" s="92">
        <v>0.91</v>
      </c>
      <c r="S222" s="186" t="n">
        <f t="shared" si="23"/>
        <v>7650.0</v>
      </c>
      <c r="T222" s="186" t="e">
        <f t="shared" si="24"/>
        <v>#VALUE!</v>
      </c>
      <c r="U222" s="186" t="n">
        <f t="shared" si="11"/>
        <v>2329.0</v>
      </c>
      <c r="V222" s="187" t="e">
        <f t="shared" si="25"/>
        <v>#VALUE!</v>
      </c>
    </row>
    <row r="223" spans="15:22" x14ac:dyDescent="0.25">
      <c r="O223" s="91" t="str">
        <f t="shared" si="22"/>
        <v>Скидка - 92%</v>
      </c>
      <c r="P223" s="92" t="n">
        <f t="shared" si="13"/>
        <v>1.0</v>
      </c>
      <c r="Q223" s="92" t="n">
        <f t="shared" si="17"/>
        <v>0.9200000000000002</v>
      </c>
      <c r="R223" s="92">
        <v>0.92</v>
      </c>
      <c r="S223" s="186" t="n">
        <f t="shared" si="23"/>
        <v>6800.0</v>
      </c>
      <c r="T223" s="186" t="e">
        <f t="shared" si="24"/>
        <v>#VALUE!</v>
      </c>
      <c r="U223" s="186" t="n">
        <f t="shared" si="11"/>
        <v>2329.0</v>
      </c>
      <c r="V223" s="187" t="e">
        <f t="shared" si="25"/>
        <v>#VALUE!</v>
      </c>
    </row>
    <row r="224" spans="15:22" x14ac:dyDescent="0.25">
      <c r="O224" s="91" t="str">
        <f t="shared" si="22"/>
        <v>Скидка - 93%</v>
      </c>
      <c r="P224" s="92" t="n">
        <f t="shared" si="13"/>
        <v>1.0</v>
      </c>
      <c r="Q224" s="92" t="n">
        <f t="shared" si="17"/>
        <v>0.9300000000000002</v>
      </c>
      <c r="R224" s="92">
        <v>0.93</v>
      </c>
      <c r="S224" s="186" t="n">
        <f t="shared" si="23"/>
        <v>5950.0</v>
      </c>
      <c r="T224" s="186" t="e">
        <f t="shared" si="24"/>
        <v>#VALUE!</v>
      </c>
      <c r="U224" s="186" t="n">
        <f t="shared" si="11"/>
        <v>2329.0</v>
      </c>
      <c r="V224" s="187" t="e">
        <f t="shared" si="25"/>
        <v>#VALUE!</v>
      </c>
    </row>
    <row r="225" spans="15:22" x14ac:dyDescent="0.25">
      <c r="O225" s="91" t="str">
        <f t="shared" si="22"/>
        <v>Скидка - 94%</v>
      </c>
      <c r="P225" s="92" t="n">
        <f t="shared" si="13"/>
        <v>1.0</v>
      </c>
      <c r="Q225" s="92" t="n">
        <f t="shared" si="17"/>
        <v>0.9400000000000002</v>
      </c>
      <c r="R225" s="92">
        <v>0.94</v>
      </c>
      <c r="S225" s="186" t="n">
        <f t="shared" si="23"/>
        <v>5100.0</v>
      </c>
      <c r="T225" s="186" t="e">
        <f t="shared" si="24"/>
        <v>#VALUE!</v>
      </c>
      <c r="U225" s="186" t="n">
        <f t="shared" si="11"/>
        <v>2329.0</v>
      </c>
      <c r="V225" s="187" t="e">
        <f t="shared" si="25"/>
        <v>#VALUE!</v>
      </c>
    </row>
    <row r="226" spans="15:22" x14ac:dyDescent="0.25">
      <c r="O226" s="91" t="str">
        <f t="shared" si="22"/>
        <v>Скидка - 95%</v>
      </c>
      <c r="P226" s="92" t="n">
        <f t="shared" si="13"/>
        <v>1.0</v>
      </c>
      <c r="Q226" s="92" t="n">
        <f t="shared" si="17"/>
        <v>0.9500000000000002</v>
      </c>
      <c r="R226" s="92">
        <v>0.95</v>
      </c>
      <c r="S226" s="186" t="n">
        <f t="shared" si="23"/>
        <v>4250.0</v>
      </c>
      <c r="T226" s="186" t="e">
        <f t="shared" si="24"/>
        <v>#VALUE!</v>
      </c>
      <c r="U226" s="186" t="n">
        <f t="shared" si="11"/>
        <v>2329.0</v>
      </c>
      <c r="V226" s="187" t="e">
        <f t="shared" si="25"/>
        <v>#VALUE!</v>
      </c>
    </row>
    <row r="227" spans="15:22" x14ac:dyDescent="0.25">
      <c r="O227" s="91" t="str">
        <f t="shared" si="22"/>
        <v>Скидка - 96%</v>
      </c>
      <c r="P227" s="92" t="n">
        <f t="shared" si="13"/>
        <v>1.0</v>
      </c>
      <c r="Q227" s="92" t="n">
        <f t="shared" si="17"/>
        <v>0.9600000000000002</v>
      </c>
      <c r="R227" s="92">
        <v>0.96</v>
      </c>
      <c r="S227" s="186" t="n">
        <f t="shared" si="23"/>
        <v>3400.0</v>
      </c>
      <c r="T227" s="186" t="e">
        <f t="shared" si="24"/>
        <v>#VALUE!</v>
      </c>
      <c r="U227" s="186" t="n">
        <f t="shared" si="11"/>
        <v>2329.0</v>
      </c>
      <c r="V227" s="187" t="e">
        <f t="shared" si="25"/>
        <v>#VALUE!</v>
      </c>
    </row>
    <row r="228" spans="15:22" x14ac:dyDescent="0.25">
      <c r="O228" s="91" t="str">
        <f t="shared" si="22"/>
        <v>Скидка - 97%</v>
      </c>
      <c r="P228" s="92" t="n">
        <f t="shared" si="13"/>
        <v>1.0</v>
      </c>
      <c r="Q228" s="92" t="n">
        <f t="shared" si="17"/>
        <v>0.9700000000000002</v>
      </c>
      <c r="R228" s="92">
        <v>0.97</v>
      </c>
      <c r="S228" s="186" t="n">
        <f t="shared" si="23"/>
        <v>2550.0</v>
      </c>
      <c r="T228" s="186" t="e">
        <f t="shared" si="24"/>
        <v>#VALUE!</v>
      </c>
      <c r="U228" s="186" t="n">
        <f t="shared" si="11"/>
        <v>2329.0</v>
      </c>
      <c r="V228" s="187" t="e">
        <f t="shared" si="25"/>
        <v>#VALUE!</v>
      </c>
    </row>
    <row r="229" spans="15:22" x14ac:dyDescent="0.25">
      <c r="O229" s="91" t="str">
        <f t="shared" si="22"/>
        <v>Скидка - 98%</v>
      </c>
      <c r="P229" s="92" t="n">
        <f t="shared" si="13"/>
        <v>1.0</v>
      </c>
      <c r="Q229" s="92" t="n">
        <f t="shared" si="17"/>
        <v>0.9800000000000002</v>
      </c>
      <c r="R229" s="92">
        <v>0.98</v>
      </c>
      <c r="S229" s="186" t="n">
        <f t="shared" si="23"/>
        <v>1700.0</v>
      </c>
      <c r="T229" s="186" t="e">
        <f t="shared" si="24"/>
        <v>#VALUE!</v>
      </c>
      <c r="U229" s="186" t="n">
        <f t="shared" si="11"/>
        <v>2329.0</v>
      </c>
      <c r="V229" s="187" t="e">
        <f t="shared" si="25"/>
        <v>#VALUE!</v>
      </c>
    </row>
    <row r="230" spans="15:22" x14ac:dyDescent="0.25">
      <c r="O230" s="91" t="str">
        <f t="shared" si="22"/>
        <v>Скидка - 99%</v>
      </c>
      <c r="P230" s="92" t="n">
        <f t="shared" si="13"/>
        <v>1.0</v>
      </c>
      <c r="Q230" s="92" t="n">
        <f t="shared" si="17"/>
        <v>0.9900000000000002</v>
      </c>
      <c r="R230" s="92">
        <v>0.99</v>
      </c>
      <c r="S230" s="186" t="n">
        <f t="shared" si="23"/>
        <v>850.0</v>
      </c>
      <c r="T230" s="186" t="e">
        <f t="shared" si="24"/>
        <v>#VALUE!</v>
      </c>
      <c r="U230" s="186" t="n">
        <f t="shared" si="11"/>
        <v>2329.0</v>
      </c>
      <c r="V230" s="187" t="e">
        <f t="shared" si="25"/>
        <v>#VALUE!</v>
      </c>
    </row>
    <row r="231" spans="15:22" x14ac:dyDescent="0.25">
      <c r="O231" s="91" t="str">
        <f t="shared" si="22"/>
        <v>Скидка - 100%</v>
      </c>
      <c r="P231" s="92" t="n">
        <f t="shared" si="13"/>
        <v>1.0</v>
      </c>
      <c r="Q231" s="92" t="n">
        <f t="shared" si="17"/>
        <v>1.0000000000000002</v>
      </c>
      <c r="R231" s="92">
        <v>1</v>
      </c>
      <c r="S231" s="186" t="n">
        <f t="shared" si="23"/>
        <v>0.0</v>
      </c>
      <c r="T231" s="186" t="e">
        <f t="shared" si="24"/>
        <v>#VALUE!</v>
      </c>
      <c r="U231" s="186" t="n">
        <f t="shared" si="11"/>
        <v>2329.0</v>
      </c>
      <c r="V231" s="187" t="e">
        <f t="shared" si="25"/>
        <v>#VALUE!</v>
      </c>
    </row>
    <row r="232" spans="15:22" x14ac:dyDescent="0.25">
      <c r="O232" s="91"/>
      <c r="P232" s="92"/>
      <c r="Q232" s="92"/>
      <c r="R232" s="92"/>
      <c r="S232" s="186"/>
      <c r="T232" s="186"/>
      <c r="U232" s="186"/>
      <c r="V232" s="187"/>
    </row>
    <row r="233" spans="15:22" x14ac:dyDescent="0.25">
      <c r="O233" s="91"/>
      <c r="P233" s="92"/>
      <c r="Q233" s="92"/>
      <c r="R233" s="92"/>
      <c r="S233" s="186"/>
      <c r="T233" s="186"/>
      <c r="U233" s="186"/>
      <c r="V233" s="187"/>
    </row>
    <row r="234" spans="15:22" x14ac:dyDescent="0.25">
      <c r="O234" s="91"/>
      <c r="P234" s="92"/>
      <c r="Q234" s="92"/>
      <c r="R234" s="92"/>
      <c r="S234" s="186"/>
      <c r="T234" s="186"/>
      <c r="U234" s="186"/>
      <c r="V234" s="187"/>
    </row>
    <row r="235" spans="15:22" x14ac:dyDescent="0.25">
      <c r="O235" s="91"/>
      <c r="P235" s="92"/>
      <c r="Q235" s="92"/>
      <c r="R235" s="92"/>
      <c r="S235" s="186"/>
      <c r="T235" s="186"/>
      <c r="U235" s="186"/>
      <c r="V235" s="187"/>
    </row>
    <row r="236" spans="15:22" x14ac:dyDescent="0.25">
      <c r="O236" s="91"/>
      <c r="P236" s="92"/>
      <c r="Q236" s="92"/>
      <c r="R236" s="92"/>
      <c r="S236" s="186"/>
      <c r="T236" s="186"/>
      <c r="U236" s="186"/>
      <c r="V236" s="187"/>
    </row>
    <row r="237" spans="15:22" x14ac:dyDescent="0.25">
      <c r="O237" s="91"/>
      <c r="P237" s="92"/>
      <c r="Q237" s="92"/>
      <c r="R237" s="92"/>
      <c r="S237" s="186"/>
      <c r="T237" s="186"/>
      <c r="U237" s="186"/>
      <c r="V237" s="187"/>
    </row>
    <row r="238" spans="15:22" x14ac:dyDescent="0.25">
      <c r="O238" s="91"/>
      <c r="P238" s="92"/>
      <c r="Q238" s="92"/>
      <c r="R238" s="92"/>
      <c r="S238" s="186"/>
      <c r="T238" s="186"/>
      <c r="U238" s="186"/>
      <c r="V238" s="187"/>
    </row>
    <row r="239" spans="15:22" x14ac:dyDescent="0.25">
      <c r="O239" s="91"/>
      <c r="P239" s="92"/>
      <c r="Q239" s="92"/>
      <c r="R239" s="92"/>
      <c r="S239" s="186"/>
      <c r="T239" s="186"/>
      <c r="U239" s="186"/>
      <c r="V239" s="187"/>
    </row>
    <row r="240" spans="15:22" x14ac:dyDescent="0.25">
      <c r="O240" s="91"/>
      <c r="P240" s="92"/>
      <c r="Q240" s="92"/>
      <c r="R240" s="92"/>
      <c r="S240" s="186"/>
      <c r="T240" s="186"/>
      <c r="U240" s="186"/>
      <c r="V240" s="187"/>
    </row>
    <row r="241" spans="15:22" x14ac:dyDescent="0.25">
      <c r="O241" s="91"/>
      <c r="P241" s="92"/>
      <c r="Q241" s="92"/>
      <c r="R241" s="92"/>
      <c r="S241" s="186"/>
      <c r="T241" s="186"/>
      <c r="U241" s="186"/>
      <c r="V241" s="187"/>
    </row>
    <row r="242" spans="15:22" x14ac:dyDescent="0.25">
      <c r="O242" s="91"/>
      <c r="P242" s="92"/>
      <c r="Q242" s="92"/>
      <c r="R242" s="92"/>
      <c r="S242" s="186"/>
      <c r="T242" s="186"/>
      <c r="U242" s="186"/>
      <c r="V242" s="187"/>
    </row>
    <row r="243" spans="15:22" x14ac:dyDescent="0.25">
      <c r="O243" s="91"/>
      <c r="P243" s="92"/>
      <c r="Q243" s="92"/>
      <c r="R243" s="92"/>
      <c r="S243" s="186"/>
      <c r="T243" s="186"/>
      <c r="U243" s="186"/>
      <c r="V243" s="187"/>
    </row>
    <row r="244" spans="15:22" x14ac:dyDescent="0.25">
      <c r="O244" s="91"/>
      <c r="P244" s="92"/>
      <c r="Q244" s="92"/>
      <c r="R244" s="92"/>
      <c r="S244" s="186"/>
      <c r="T244" s="186"/>
      <c r="U244" s="186"/>
      <c r="V244" s="187"/>
    </row>
    <row r="245" spans="15:22" x14ac:dyDescent="0.25">
      <c r="O245" s="91"/>
      <c r="P245" s="92"/>
      <c r="Q245" s="92"/>
      <c r="R245" s="92"/>
      <c r="S245" s="186"/>
      <c r="T245" s="186"/>
      <c r="U245" s="186"/>
      <c r="V245" s="187"/>
    </row>
    <row r="246" spans="15:22" x14ac:dyDescent="0.25">
      <c r="O246" s="91"/>
      <c r="P246" s="92"/>
      <c r="Q246" s="92"/>
      <c r="R246" s="92"/>
      <c r="S246" s="186"/>
      <c r="T246" s="186"/>
      <c r="U246" s="186"/>
      <c r="V246" s="187"/>
    </row>
    <row r="247" spans="15:22" x14ac:dyDescent="0.25">
      <c r="O247" s="91"/>
      <c r="P247" s="92"/>
      <c r="Q247" s="92"/>
      <c r="R247" s="92"/>
      <c r="S247" s="186"/>
      <c r="T247" s="186"/>
      <c r="U247" s="186"/>
      <c r="V247" s="187"/>
    </row>
    <row r="248" spans="15:22" x14ac:dyDescent="0.25">
      <c r="O248" s="91"/>
      <c r="P248" s="92"/>
      <c r="Q248" s="92"/>
      <c r="R248" s="92"/>
      <c r="S248" s="186"/>
      <c r="T248" s="186"/>
      <c r="U248" s="186"/>
      <c r="V248" s="187"/>
    </row>
    <row r="249" spans="15:22" x14ac:dyDescent="0.25">
      <c r="O249" s="91"/>
      <c r="P249" s="92"/>
      <c r="Q249" s="92"/>
      <c r="R249" s="92"/>
      <c r="S249" s="186"/>
      <c r="T249" s="186"/>
      <c r="U249" s="186"/>
      <c r="V249" s="187"/>
    </row>
    <row r="250" spans="15:22" x14ac:dyDescent="0.25">
      <c r="O250" s="91"/>
      <c r="P250" s="92"/>
      <c r="Q250" s="92"/>
      <c r="R250" s="92"/>
      <c r="S250" s="186"/>
      <c r="T250" s="186"/>
      <c r="U250" s="186"/>
      <c r="V250" s="187"/>
    </row>
    <row r="251" spans="15:22" x14ac:dyDescent="0.25">
      <c r="O251" s="91"/>
      <c r="P251" s="92"/>
      <c r="Q251" s="92"/>
      <c r="R251" s="92"/>
      <c r="S251" s="186"/>
      <c r="T251" s="186"/>
      <c r="U251" s="186"/>
      <c r="V251" s="187"/>
    </row>
    <row r="252" spans="15:22" x14ac:dyDescent="0.25">
      <c r="O252" s="91"/>
      <c r="P252" s="92"/>
      <c r="Q252" s="92"/>
      <c r="R252" s="92"/>
      <c r="S252" s="186"/>
      <c r="T252" s="186"/>
      <c r="U252" s="186"/>
      <c r="V252" s="187"/>
    </row>
    <row r="253" spans="15:22" x14ac:dyDescent="0.25">
      <c r="O253" s="91"/>
      <c r="P253" s="92"/>
      <c r="Q253" s="92"/>
      <c r="R253" s="92"/>
      <c r="S253" s="186"/>
      <c r="T253" s="186"/>
      <c r="U253" s="186"/>
      <c r="V253" s="187"/>
    </row>
    <row r="254" spans="15:22" x14ac:dyDescent="0.25">
      <c r="O254" s="91"/>
      <c r="P254" s="92"/>
      <c r="Q254" s="92"/>
      <c r="R254" s="92"/>
      <c r="S254" s="186"/>
      <c r="T254" s="186"/>
      <c r="U254" s="186"/>
      <c r="V254" s="187"/>
    </row>
    <row r="255" spans="15:22" x14ac:dyDescent="0.25">
      <c r="O255" s="91"/>
      <c r="P255" s="92"/>
      <c r="Q255" s="92"/>
      <c r="R255" s="92"/>
      <c r="S255" s="186"/>
      <c r="T255" s="186"/>
      <c r="U255" s="186"/>
      <c r="V255" s="187"/>
    </row>
    <row r="256" spans="15:22" x14ac:dyDescent="0.25">
      <c r="O256" s="91"/>
      <c r="P256" s="92"/>
      <c r="Q256" s="92"/>
      <c r="R256" s="92"/>
      <c r="S256" s="186"/>
      <c r="T256" s="186"/>
      <c r="U256" s="186"/>
      <c r="V256" s="187"/>
    </row>
    <row r="257" spans="15:22" x14ac:dyDescent="0.25">
      <c r="O257" s="91"/>
      <c r="P257" s="92"/>
      <c r="Q257" s="92"/>
      <c r="R257" s="92"/>
      <c r="S257" s="186"/>
      <c r="T257" s="186"/>
      <c r="U257" s="186"/>
      <c r="V257" s="187"/>
    </row>
    <row r="258" spans="15:22" x14ac:dyDescent="0.25">
      <c r="O258" s="91"/>
      <c r="P258" s="92"/>
      <c r="Q258" s="92"/>
      <c r="R258" s="92"/>
      <c r="S258" s="186"/>
      <c r="T258" s="186"/>
      <c r="U258" s="186"/>
      <c r="V258" s="187"/>
    </row>
    <row r="259" spans="15:22" x14ac:dyDescent="0.25">
      <c r="O259" s="91"/>
      <c r="P259" s="92"/>
      <c r="Q259" s="92"/>
      <c r="R259" s="92"/>
      <c r="S259" s="186"/>
      <c r="T259" s="186"/>
      <c r="U259" s="186"/>
      <c r="V259" s="187"/>
    </row>
    <row r="260" spans="15:22" x14ac:dyDescent="0.25">
      <c r="O260" s="91"/>
      <c r="P260" s="92"/>
      <c r="Q260" s="92"/>
      <c r="R260" s="92"/>
      <c r="S260" s="186"/>
      <c r="T260" s="186"/>
      <c r="U260" s="186"/>
      <c r="V260" s="187"/>
    </row>
    <row r="261" spans="15:22" x14ac:dyDescent="0.25">
      <c r="O261" s="91"/>
      <c r="P261" s="92"/>
      <c r="Q261" s="92"/>
      <c r="R261" s="92"/>
      <c r="S261" s="186"/>
      <c r="T261" s="186"/>
      <c r="U261" s="186"/>
      <c r="V261" s="187"/>
    </row>
    <row r="262" spans="15:22" x14ac:dyDescent="0.25">
      <c r="O262" s="91"/>
      <c r="P262" s="92"/>
      <c r="Q262" s="92"/>
      <c r="R262" s="92"/>
      <c r="S262" s="186"/>
      <c r="T262" s="186"/>
      <c r="U262" s="186"/>
      <c r="V262" s="187"/>
    </row>
    <row r="263" spans="15:22" x14ac:dyDescent="0.25">
      <c r="O263" s="91"/>
      <c r="P263" s="92"/>
      <c r="Q263" s="92"/>
      <c r="R263" s="92"/>
      <c r="S263" s="186"/>
      <c r="T263" s="186"/>
      <c r="U263" s="186"/>
      <c r="V263" s="187"/>
    </row>
    <row r="264" spans="15:22" x14ac:dyDescent="0.25">
      <c r="O264" s="91"/>
      <c r="P264" s="92"/>
      <c r="Q264" s="92"/>
      <c r="R264" s="92"/>
      <c r="S264" s="186"/>
      <c r="T264" s="186"/>
      <c r="U264" s="186"/>
      <c r="V264" s="187"/>
    </row>
    <row r="265" spans="15:22" x14ac:dyDescent="0.25">
      <c r="O265" s="91"/>
      <c r="P265" s="92"/>
      <c r="Q265" s="92"/>
      <c r="R265" s="92"/>
      <c r="S265" s="186"/>
      <c r="T265" s="186"/>
      <c r="U265" s="186"/>
      <c r="V265" s="187"/>
    </row>
    <row r="266" spans="15:22" x14ac:dyDescent="0.25">
      <c r="O266" s="91"/>
      <c r="P266" s="92"/>
      <c r="Q266" s="92"/>
      <c r="R266" s="92"/>
      <c r="S266" s="186"/>
      <c r="T266" s="186"/>
      <c r="U266" s="186"/>
      <c r="V266" s="187"/>
    </row>
    <row r="267" spans="15:22" x14ac:dyDescent="0.25">
      <c r="O267" s="91"/>
      <c r="P267" s="92"/>
      <c r="Q267" s="92"/>
      <c r="R267" s="92"/>
      <c r="S267" s="186"/>
      <c r="T267" s="186"/>
      <c r="U267" s="186"/>
      <c r="V267" s="187"/>
    </row>
    <row r="268" spans="15:22" x14ac:dyDescent="0.25">
      <c r="O268" s="91"/>
      <c r="P268" s="92"/>
      <c r="Q268" s="92"/>
      <c r="R268" s="92"/>
      <c r="S268" s="186"/>
      <c r="T268" s="186"/>
      <c r="U268" s="186"/>
      <c r="V268" s="187"/>
    </row>
    <row r="269" spans="15:22" x14ac:dyDescent="0.25">
      <c r="O269" s="91"/>
      <c r="P269" s="92"/>
      <c r="Q269" s="92"/>
      <c r="R269" s="92"/>
      <c r="S269" s="186"/>
      <c r="T269" s="186"/>
      <c r="U269" s="186"/>
      <c r="V269" s="187"/>
    </row>
    <row r="270" spans="15:22" x14ac:dyDescent="0.25">
      <c r="O270" s="91"/>
      <c r="P270" s="92"/>
      <c r="Q270" s="92"/>
      <c r="R270" s="92"/>
      <c r="S270" s="186"/>
      <c r="T270" s="186"/>
      <c r="U270" s="186"/>
      <c r="V270" s="187"/>
    </row>
    <row r="271" spans="15:22" x14ac:dyDescent="0.25">
      <c r="O271" s="91"/>
      <c r="P271" s="92"/>
      <c r="Q271" s="92"/>
      <c r="R271" s="92"/>
      <c r="S271" s="186"/>
      <c r="T271" s="186"/>
      <c r="U271" s="186"/>
      <c r="V271" s="187"/>
    </row>
    <row r="272" spans="15:22" x14ac:dyDescent="0.25">
      <c r="O272" s="91"/>
      <c r="P272" s="92"/>
      <c r="Q272" s="92"/>
      <c r="R272" s="92"/>
      <c r="S272" s="186"/>
      <c r="T272" s="186"/>
      <c r="U272" s="186"/>
      <c r="V272" s="187"/>
    </row>
    <row r="273" spans="15:22" x14ac:dyDescent="0.25">
      <c r="O273" s="91"/>
      <c r="P273" s="92"/>
      <c r="Q273" s="92"/>
      <c r="R273" s="92"/>
      <c r="S273" s="186"/>
      <c r="T273" s="186"/>
      <c r="U273" s="186"/>
      <c r="V273" s="187"/>
    </row>
    <row r="274" spans="15:22" x14ac:dyDescent="0.25">
      <c r="O274" s="91"/>
      <c r="P274" s="92"/>
      <c r="Q274" s="92"/>
      <c r="R274" s="92"/>
      <c r="S274" s="186"/>
      <c r="T274" s="186"/>
      <c r="U274" s="186"/>
      <c r="V274" s="187"/>
    </row>
    <row r="275" spans="15:22" x14ac:dyDescent="0.25">
      <c r="O275" s="91"/>
      <c r="P275" s="92"/>
      <c r="Q275" s="92"/>
      <c r="R275" s="92"/>
      <c r="S275" s="186"/>
      <c r="T275" s="186"/>
      <c r="U275" s="186"/>
      <c r="V275" s="187"/>
    </row>
    <row r="276" spans="15:22" x14ac:dyDescent="0.25">
      <c r="O276" s="91"/>
      <c r="P276" s="92"/>
      <c r="Q276" s="92"/>
      <c r="R276" s="92"/>
      <c r="S276" s="186"/>
      <c r="T276" s="186"/>
      <c r="U276" s="186"/>
      <c r="V276" s="187"/>
    </row>
    <row r="277" spans="15:22" x14ac:dyDescent="0.25">
      <c r="O277" s="91"/>
      <c r="P277" s="92"/>
      <c r="Q277" s="92"/>
      <c r="R277" s="92"/>
      <c r="S277" s="186"/>
      <c r="T277" s="186"/>
      <c r="U277" s="186"/>
      <c r="V277" s="187"/>
    </row>
    <row r="278" spans="15:22" x14ac:dyDescent="0.25">
      <c r="O278" s="91"/>
      <c r="P278" s="92"/>
      <c r="Q278" s="92"/>
      <c r="R278" s="92"/>
      <c r="S278" s="186"/>
      <c r="T278" s="186"/>
      <c r="U278" s="186"/>
      <c r="V278" s="187"/>
    </row>
    <row r="279" spans="15:22" x14ac:dyDescent="0.25">
      <c r="O279" s="91"/>
      <c r="P279" s="92"/>
      <c r="Q279" s="92"/>
      <c r="R279" s="92"/>
      <c r="S279" s="186"/>
      <c r="T279" s="186"/>
      <c r="U279" s="186"/>
      <c r="V279" s="187"/>
    </row>
    <row r="280" spans="15:22" x14ac:dyDescent="0.25">
      <c r="O280" s="91"/>
      <c r="P280" s="92"/>
      <c r="Q280" s="92"/>
      <c r="R280" s="92"/>
      <c r="S280" s="186"/>
      <c r="T280" s="186"/>
      <c r="U280" s="186"/>
      <c r="V280" s="187"/>
    </row>
    <row r="281" spans="15:22" x14ac:dyDescent="0.25">
      <c r="O281" s="91"/>
      <c r="P281" s="92"/>
      <c r="Q281" s="92"/>
      <c r="R281" s="92"/>
      <c r="S281" s="186"/>
      <c r="T281" s="186"/>
      <c r="U281" s="186"/>
      <c r="V281" s="187"/>
    </row>
    <row r="282" spans="15:22" x14ac:dyDescent="0.25">
      <c r="O282" s="91"/>
      <c r="P282" s="92"/>
      <c r="Q282" s="92"/>
      <c r="R282" s="92"/>
      <c r="S282" s="186"/>
      <c r="T282" s="186"/>
      <c r="U282" s="186"/>
      <c r="V282" s="187"/>
    </row>
    <row r="283" spans="15:22" x14ac:dyDescent="0.25">
      <c r="O283" s="91"/>
      <c r="P283" s="92"/>
      <c r="Q283" s="92"/>
      <c r="R283" s="92"/>
      <c r="S283" s="186"/>
      <c r="T283" s="186"/>
      <c r="U283" s="186"/>
      <c r="V283" s="187"/>
    </row>
    <row r="284" spans="15:22" x14ac:dyDescent="0.25">
      <c r="O284" s="91"/>
      <c r="P284" s="92"/>
      <c r="Q284" s="92"/>
      <c r="R284" s="92"/>
      <c r="S284" s="186"/>
      <c r="T284" s="186"/>
      <c r="U284" s="186"/>
      <c r="V284" s="187"/>
    </row>
    <row r="285" spans="15:22" x14ac:dyDescent="0.25">
      <c r="O285" s="91"/>
      <c r="P285" s="92"/>
      <c r="Q285" s="92"/>
      <c r="R285" s="92"/>
      <c r="S285" s="186"/>
      <c r="T285" s="186"/>
      <c r="U285" s="186"/>
      <c r="V285" s="187"/>
    </row>
    <row r="286" spans="15:22" x14ac:dyDescent="0.25">
      <c r="O286" s="91"/>
      <c r="P286" s="92"/>
      <c r="Q286" s="92"/>
      <c r="R286" s="92"/>
      <c r="S286" s="186"/>
      <c r="T286" s="186"/>
      <c r="U286" s="186"/>
      <c r="V286" s="187"/>
    </row>
    <row r="287" spans="15:22" x14ac:dyDescent="0.25">
      <c r="O287" s="91"/>
      <c r="P287" s="92"/>
      <c r="Q287" s="92"/>
      <c r="R287" s="92"/>
      <c r="S287" s="186"/>
      <c r="T287" s="186"/>
      <c r="U287" s="186"/>
      <c r="V287" s="187"/>
    </row>
    <row r="288" spans="15:22" x14ac:dyDescent="0.25">
      <c r="O288" s="91"/>
      <c r="P288" s="92"/>
      <c r="Q288" s="92"/>
      <c r="R288" s="92"/>
      <c r="S288" s="186"/>
      <c r="T288" s="186"/>
      <c r="U288" s="186"/>
      <c r="V288" s="187"/>
    </row>
    <row r="289" spans="15:22" x14ac:dyDescent="0.25">
      <c r="O289" s="91"/>
      <c r="P289" s="92"/>
      <c r="Q289" s="92"/>
      <c r="R289" s="92"/>
      <c r="S289" s="186"/>
      <c r="T289" s="186"/>
      <c r="U289" s="186"/>
      <c r="V289" s="187"/>
    </row>
    <row r="290" spans="15:22" x14ac:dyDescent="0.25">
      <c r="O290" s="91"/>
      <c r="P290" s="92"/>
      <c r="Q290" s="92"/>
      <c r="R290" s="92"/>
      <c r="S290" s="186"/>
      <c r="T290" s="186"/>
      <c r="U290" s="186"/>
      <c r="V290" s="187"/>
    </row>
    <row r="291" spans="15:22" x14ac:dyDescent="0.25">
      <c r="O291" s="91"/>
      <c r="P291" s="92"/>
      <c r="Q291" s="92"/>
      <c r="R291" s="92"/>
      <c r="S291" s="186"/>
      <c r="T291" s="186"/>
      <c r="U291" s="186"/>
      <c r="V291" s="187"/>
    </row>
    <row r="292" spans="15:22" x14ac:dyDescent="0.25">
      <c r="O292" s="91"/>
      <c r="P292" s="92"/>
      <c r="Q292" s="92"/>
      <c r="R292" s="92"/>
      <c r="S292" s="186"/>
      <c r="T292" s="186"/>
      <c r="U292" s="186"/>
      <c r="V292" s="187"/>
    </row>
    <row r="293" spans="15:22" x14ac:dyDescent="0.25">
      <c r="O293" s="91"/>
      <c r="P293" s="92"/>
      <c r="Q293" s="92"/>
      <c r="R293" s="92"/>
      <c r="S293" s="186"/>
      <c r="T293" s="186"/>
      <c r="U293" s="186"/>
      <c r="V293" s="187"/>
    </row>
    <row r="294" spans="15:22" x14ac:dyDescent="0.25">
      <c r="O294" s="91"/>
      <c r="P294" s="92"/>
      <c r="Q294" s="92"/>
      <c r="R294" s="92"/>
      <c r="S294" s="186"/>
      <c r="T294" s="186"/>
      <c r="U294" s="186"/>
      <c r="V294" s="187"/>
    </row>
    <row r="295" spans="15:22" x14ac:dyDescent="0.25">
      <c r="O295" s="91"/>
      <c r="P295" s="92"/>
      <c r="Q295" s="92"/>
      <c r="R295" s="92"/>
      <c r="S295" s="186"/>
      <c r="T295" s="186"/>
      <c r="U295" s="186"/>
      <c r="V295" s="187"/>
    </row>
    <row r="296" spans="15:22" x14ac:dyDescent="0.25">
      <c r="O296" s="91"/>
      <c r="P296" s="92"/>
      <c r="Q296" s="92"/>
      <c r="R296" s="92"/>
      <c r="S296" s="186"/>
      <c r="T296" s="186"/>
      <c r="U296" s="186"/>
      <c r="V296" s="187"/>
    </row>
    <row r="297" spans="15:22" x14ac:dyDescent="0.25">
      <c r="O297" s="91"/>
      <c r="P297" s="92"/>
      <c r="Q297" s="92"/>
      <c r="R297" s="92"/>
      <c r="S297" s="186"/>
      <c r="T297" s="186"/>
      <c r="U297" s="186"/>
      <c r="V297" s="187"/>
    </row>
    <row r="298" spans="15:22" x14ac:dyDescent="0.25">
      <c r="O298" s="91"/>
      <c r="P298" s="92"/>
      <c r="Q298" s="92"/>
      <c r="R298" s="92"/>
      <c r="S298" s="186"/>
      <c r="T298" s="186"/>
      <c r="U298" s="186"/>
      <c r="V298" s="187"/>
    </row>
    <row r="299" spans="15:22" x14ac:dyDescent="0.25">
      <c r="O299" s="91"/>
      <c r="P299" s="92"/>
      <c r="Q299" s="92"/>
      <c r="R299" s="92"/>
      <c r="S299" s="186"/>
      <c r="T299" s="186"/>
      <c r="U299" s="186"/>
      <c r="V299" s="187"/>
    </row>
    <row r="300" spans="15:22" x14ac:dyDescent="0.25">
      <c r="O300" s="91"/>
      <c r="P300" s="92"/>
      <c r="Q300" s="92"/>
      <c r="R300" s="92"/>
      <c r="S300" s="186"/>
      <c r="T300" s="186"/>
      <c r="U300" s="186"/>
      <c r="V300" s="187"/>
    </row>
    <row r="301" spans="15:22" x14ac:dyDescent="0.25">
      <c r="O301" s="91"/>
      <c r="P301" s="92"/>
      <c r="Q301" s="92"/>
      <c r="R301" s="92"/>
      <c r="S301" s="186"/>
      <c r="T301" s="186"/>
      <c r="U301" s="186"/>
      <c r="V301" s="187"/>
    </row>
    <row r="302" spans="15:22" x14ac:dyDescent="0.25">
      <c r="O302" s="91"/>
      <c r="P302" s="92"/>
      <c r="Q302" s="92"/>
      <c r="R302" s="92"/>
      <c r="S302" s="186"/>
      <c r="T302" s="186"/>
      <c r="U302" s="186"/>
      <c r="V302" s="187"/>
    </row>
    <row r="303" spans="15:22" x14ac:dyDescent="0.25">
      <c r="O303" s="91"/>
      <c r="P303" s="92"/>
      <c r="Q303" s="92"/>
      <c r="R303" s="92"/>
      <c r="S303" s="186"/>
      <c r="T303" s="186"/>
      <c r="U303" s="186"/>
      <c r="V303" s="187"/>
    </row>
    <row r="304" spans="15:22" x14ac:dyDescent="0.25">
      <c r="O304" s="91"/>
      <c r="P304" s="92"/>
      <c r="Q304" s="92"/>
      <c r="R304" s="92"/>
      <c r="S304" s="186"/>
      <c r="T304" s="186"/>
      <c r="U304" s="186"/>
      <c r="V304" s="187"/>
    </row>
    <row r="305" spans="15:22" x14ac:dyDescent="0.25">
      <c r="O305" s="91"/>
      <c r="P305" s="92"/>
      <c r="Q305" s="92"/>
      <c r="R305" s="92"/>
      <c r="S305" s="186"/>
      <c r="T305" s="186"/>
      <c r="U305" s="186"/>
      <c r="V305" s="187"/>
    </row>
    <row r="306" spans="15:22" x14ac:dyDescent="0.25">
      <c r="O306" s="91"/>
      <c r="P306" s="92"/>
      <c r="Q306" s="92"/>
      <c r="R306" s="92"/>
      <c r="S306" s="186"/>
      <c r="T306" s="186"/>
      <c r="U306" s="186"/>
      <c r="V306" s="187"/>
    </row>
    <row r="307" spans="15:22" x14ac:dyDescent="0.25">
      <c r="O307" s="91"/>
      <c r="P307" s="92"/>
      <c r="Q307" s="92"/>
      <c r="R307" s="92"/>
      <c r="S307" s="186"/>
      <c r="T307" s="186"/>
      <c r="U307" s="186"/>
      <c r="V307" s="187"/>
    </row>
    <row r="308" spans="15:22" x14ac:dyDescent="0.25">
      <c r="O308" s="91"/>
      <c r="P308" s="92"/>
      <c r="Q308" s="92"/>
      <c r="R308" s="92"/>
      <c r="S308" s="186"/>
      <c r="T308" s="186"/>
      <c r="U308" s="186"/>
      <c r="V308" s="187"/>
    </row>
    <row r="309" spans="15:22" x14ac:dyDescent="0.25">
      <c r="O309" s="91"/>
      <c r="P309" s="92"/>
      <c r="Q309" s="92"/>
      <c r="R309" s="92"/>
      <c r="S309" s="186"/>
      <c r="T309" s="186"/>
      <c r="U309" s="186"/>
      <c r="V309" s="187"/>
    </row>
    <row r="310" spans="15:22" x14ac:dyDescent="0.25">
      <c r="O310" s="91"/>
      <c r="P310" s="92"/>
      <c r="Q310" s="92"/>
      <c r="R310" s="92"/>
      <c r="S310" s="186"/>
      <c r="T310" s="186"/>
      <c r="U310" s="186"/>
      <c r="V310" s="187"/>
    </row>
    <row r="311" spans="15:22" x14ac:dyDescent="0.25">
      <c r="O311" s="91"/>
      <c r="P311" s="92"/>
      <c r="Q311" s="92"/>
      <c r="R311" s="92"/>
      <c r="S311" s="186"/>
      <c r="T311" s="186"/>
      <c r="U311" s="186"/>
      <c r="V311" s="187"/>
    </row>
    <row r="312" spans="15:22" x14ac:dyDescent="0.25">
      <c r="O312" s="91"/>
      <c r="P312" s="92"/>
      <c r="Q312" s="92"/>
      <c r="R312" s="92"/>
      <c r="S312" s="186"/>
      <c r="T312" s="186"/>
      <c r="U312" s="186"/>
      <c r="V312" s="187"/>
    </row>
    <row r="313" spans="15:22" x14ac:dyDescent="0.25">
      <c r="O313" s="91"/>
      <c r="P313" s="92"/>
      <c r="Q313" s="92"/>
      <c r="R313" s="92"/>
      <c r="S313" s="186"/>
      <c r="T313" s="186"/>
      <c r="U313" s="186"/>
      <c r="V313" s="187"/>
    </row>
    <row r="314" spans="15:22" x14ac:dyDescent="0.25">
      <c r="O314" s="91"/>
      <c r="P314" s="92"/>
      <c r="Q314" s="92"/>
      <c r="R314" s="92"/>
      <c r="S314" s="186"/>
      <c r="T314" s="186"/>
      <c r="U314" s="186"/>
      <c r="V314" s="187"/>
    </row>
    <row r="315" spans="15:22" x14ac:dyDescent="0.25">
      <c r="O315" s="91"/>
      <c r="P315" s="92"/>
      <c r="Q315" s="92"/>
      <c r="R315" s="92"/>
      <c r="S315" s="186"/>
      <c r="T315" s="186"/>
      <c r="U315" s="186"/>
      <c r="V315" s="187"/>
    </row>
    <row r="316" spans="15:22" x14ac:dyDescent="0.25">
      <c r="O316" s="91"/>
      <c r="P316" s="92"/>
      <c r="Q316" s="92"/>
      <c r="R316" s="92"/>
      <c r="S316" s="186"/>
      <c r="T316" s="186"/>
      <c r="U316" s="186"/>
      <c r="V316" s="187"/>
    </row>
    <row r="317" spans="15:22" x14ac:dyDescent="0.25">
      <c r="O317" s="91"/>
      <c r="P317" s="92"/>
      <c r="Q317" s="92"/>
      <c r="R317" s="92"/>
      <c r="S317" s="186"/>
      <c r="T317" s="186"/>
      <c r="U317" s="186"/>
      <c r="V317" s="187"/>
    </row>
    <row r="318" spans="15:22" x14ac:dyDescent="0.25">
      <c r="O318" s="91"/>
      <c r="P318" s="92"/>
      <c r="Q318" s="92"/>
      <c r="R318" s="92"/>
      <c r="S318" s="186"/>
      <c r="T318" s="186"/>
      <c r="U318" s="186"/>
      <c r="V318" s="187"/>
    </row>
    <row r="319" spans="15:22" x14ac:dyDescent="0.25">
      <c r="O319" s="91"/>
      <c r="P319" s="92"/>
      <c r="Q319" s="92"/>
      <c r="R319" s="92"/>
      <c r="S319" s="186"/>
      <c r="T319" s="186"/>
      <c r="U319" s="186"/>
      <c r="V319" s="187"/>
    </row>
    <row r="320" spans="15:22" x14ac:dyDescent="0.25">
      <c r="O320" s="91"/>
      <c r="P320" s="92"/>
      <c r="Q320" s="92"/>
      <c r="R320" s="92"/>
      <c r="S320" s="186"/>
      <c r="T320" s="186"/>
      <c r="U320" s="186"/>
      <c r="V320" s="187"/>
    </row>
    <row r="321" spans="15:22" x14ac:dyDescent="0.25">
      <c r="O321" s="91"/>
      <c r="P321" s="92"/>
      <c r="Q321" s="92"/>
      <c r="R321" s="92"/>
      <c r="S321" s="186"/>
      <c r="T321" s="186"/>
      <c r="U321" s="186"/>
      <c r="V321" s="187"/>
    </row>
    <row r="322" spans="15:22" x14ac:dyDescent="0.25">
      <c r="O322" s="91"/>
      <c r="P322" s="92"/>
      <c r="Q322" s="92"/>
      <c r="R322" s="92"/>
      <c r="S322" s="186"/>
      <c r="T322" s="186"/>
      <c r="U322" s="186"/>
      <c r="V322" s="187"/>
    </row>
    <row r="323" spans="15:22" x14ac:dyDescent="0.25">
      <c r="O323" s="91"/>
      <c r="P323" s="92"/>
      <c r="Q323" s="92"/>
      <c r="R323" s="92"/>
      <c r="S323" s="186"/>
      <c r="T323" s="186"/>
      <c r="U323" s="186"/>
      <c r="V323" s="187"/>
    </row>
    <row r="324" spans="15:22" x14ac:dyDescent="0.25">
      <c r="O324" s="91"/>
      <c r="P324" s="92"/>
      <c r="Q324" s="92"/>
      <c r="R324" s="92"/>
      <c r="S324" s="186"/>
      <c r="T324" s="186"/>
      <c r="U324" s="186"/>
      <c r="V324" s="187"/>
    </row>
    <row r="325" spans="15:22" x14ac:dyDescent="0.25">
      <c r="O325" s="91"/>
      <c r="P325" s="92"/>
      <c r="Q325" s="92"/>
      <c r="R325" s="92"/>
      <c r="S325" s="186"/>
      <c r="T325" s="186"/>
      <c r="U325" s="186"/>
      <c r="V325" s="187"/>
    </row>
    <row r="326" spans="15:22" x14ac:dyDescent="0.25">
      <c r="O326" s="91"/>
      <c r="P326" s="92"/>
      <c r="Q326" s="92"/>
      <c r="R326" s="92"/>
      <c r="S326" s="186"/>
      <c r="T326" s="186"/>
      <c r="U326" s="186"/>
      <c r="V326" s="187"/>
    </row>
    <row r="327" spans="15:22" x14ac:dyDescent="0.25">
      <c r="O327" s="91"/>
      <c r="P327" s="92"/>
      <c r="Q327" s="92"/>
      <c r="R327" s="92"/>
      <c r="S327" s="186"/>
      <c r="T327" s="186"/>
      <c r="U327" s="186"/>
      <c r="V327" s="187"/>
    </row>
    <row r="328" spans="15:22" x14ac:dyDescent="0.25">
      <c r="O328" s="91"/>
      <c r="P328" s="92"/>
      <c r="Q328" s="92"/>
      <c r="R328" s="92"/>
      <c r="S328" s="186"/>
      <c r="T328" s="186"/>
      <c r="U328" s="186"/>
      <c r="V328" s="187"/>
    </row>
    <row r="329" spans="15:22" x14ac:dyDescent="0.25">
      <c r="O329" s="91"/>
      <c r="P329" s="92"/>
      <c r="Q329" s="92"/>
      <c r="R329" s="92"/>
      <c r="S329" s="186"/>
      <c r="T329" s="186"/>
      <c r="U329" s="186"/>
      <c r="V329" s="187"/>
    </row>
    <row r="330" spans="15:22" x14ac:dyDescent="0.25">
      <c r="O330" s="91"/>
      <c r="P330" s="92"/>
      <c r="Q330" s="92"/>
      <c r="R330" s="92"/>
      <c r="S330" s="186"/>
      <c r="T330" s="186"/>
      <c r="U330" s="186"/>
      <c r="V330" s="187"/>
    </row>
    <row r="331" spans="15:22" x14ac:dyDescent="0.25">
      <c r="O331" s="91"/>
      <c r="P331" s="92"/>
      <c r="Q331" s="92"/>
      <c r="R331" s="92"/>
      <c r="S331" s="186"/>
      <c r="T331" s="186"/>
      <c r="U331" s="186"/>
      <c r="V331" s="187"/>
    </row>
    <row r="332" spans="15:22" x14ac:dyDescent="0.25">
      <c r="O332" s="91"/>
      <c r="P332" s="92"/>
      <c r="Q332" s="92"/>
      <c r="R332" s="92"/>
      <c r="S332" s="186"/>
      <c r="T332" s="186"/>
      <c r="U332" s="186"/>
      <c r="V332" s="187"/>
    </row>
    <row r="333" spans="15:22" x14ac:dyDescent="0.25">
      <c r="O333" s="91"/>
      <c r="P333" s="92"/>
      <c r="Q333" s="92"/>
      <c r="R333" s="92"/>
      <c r="S333" s="186"/>
      <c r="T333" s="186"/>
      <c r="U333" s="186"/>
      <c r="V333" s="187"/>
    </row>
    <row r="334" spans="15:22" x14ac:dyDescent="0.25">
      <c r="O334" s="91"/>
      <c r="P334" s="92"/>
      <c r="Q334" s="92"/>
      <c r="R334" s="92"/>
      <c r="S334" s="186"/>
      <c r="T334" s="186"/>
      <c r="U334" s="186"/>
      <c r="V334" s="187"/>
    </row>
    <row r="335" spans="15:22" x14ac:dyDescent="0.25">
      <c r="O335" s="91"/>
      <c r="P335" s="92"/>
      <c r="Q335" s="92"/>
      <c r="R335" s="92"/>
      <c r="S335" s="186"/>
      <c r="T335" s="186"/>
      <c r="U335" s="186"/>
      <c r="V335" s="187"/>
    </row>
    <row r="336" spans="15:22" x14ac:dyDescent="0.25">
      <c r="O336" s="91"/>
      <c r="P336" s="92"/>
      <c r="Q336" s="92"/>
      <c r="R336" s="92"/>
      <c r="S336" s="186"/>
      <c r="T336" s="186"/>
      <c r="U336" s="186"/>
      <c r="V336" s="187"/>
    </row>
    <row r="337" spans="15:22" x14ac:dyDescent="0.25">
      <c r="O337" s="91"/>
      <c r="P337" s="92"/>
      <c r="Q337" s="92"/>
      <c r="R337" s="92"/>
      <c r="S337" s="186"/>
      <c r="T337" s="186"/>
      <c r="U337" s="186"/>
      <c r="V337" s="187"/>
    </row>
    <row r="338" spans="15:22" x14ac:dyDescent="0.25">
      <c r="O338" s="91"/>
      <c r="P338" s="92"/>
      <c r="Q338" s="92"/>
      <c r="R338" s="92"/>
      <c r="S338" s="186"/>
      <c r="T338" s="186"/>
      <c r="U338" s="186"/>
      <c r="V338" s="187"/>
    </row>
    <row r="339" spans="15:22" x14ac:dyDescent="0.25">
      <c r="O339" s="91"/>
      <c r="P339" s="92"/>
      <c r="Q339" s="92"/>
      <c r="R339" s="92"/>
      <c r="S339" s="186"/>
      <c r="T339" s="186"/>
      <c r="U339" s="186"/>
      <c r="V339" s="187"/>
    </row>
    <row r="340" spans="15:22" x14ac:dyDescent="0.25">
      <c r="O340" s="91"/>
      <c r="P340" s="92"/>
      <c r="Q340" s="92"/>
      <c r="R340" s="92"/>
      <c r="S340" s="186"/>
      <c r="T340" s="186"/>
      <c r="U340" s="186"/>
      <c r="V340" s="187"/>
    </row>
    <row r="341" spans="15:22" x14ac:dyDescent="0.25">
      <c r="O341" s="91"/>
      <c r="P341" s="92"/>
      <c r="Q341" s="92"/>
      <c r="R341" s="92"/>
      <c r="S341" s="186"/>
      <c r="T341" s="186"/>
      <c r="U341" s="186"/>
      <c r="V341" s="187"/>
    </row>
    <row r="342" spans="15:22" x14ac:dyDescent="0.25">
      <c r="O342" s="91"/>
      <c r="P342" s="92"/>
      <c r="Q342" s="92"/>
      <c r="R342" s="92"/>
      <c r="S342" s="186"/>
      <c r="T342" s="186"/>
      <c r="U342" s="186"/>
      <c r="V342" s="187"/>
    </row>
    <row r="343" spans="15:22" x14ac:dyDescent="0.25">
      <c r="O343" s="91"/>
      <c r="P343" s="92"/>
      <c r="Q343" s="92"/>
      <c r="R343" s="92"/>
      <c r="S343" s="186"/>
      <c r="T343" s="186"/>
      <c r="U343" s="186"/>
      <c r="V343" s="187"/>
    </row>
    <row r="344" spans="15:22" x14ac:dyDescent="0.25">
      <c r="O344" s="91"/>
      <c r="P344" s="92"/>
      <c r="Q344" s="92"/>
      <c r="R344" s="92"/>
      <c r="S344" s="186"/>
      <c r="T344" s="186"/>
      <c r="U344" s="186"/>
      <c r="V344" s="187"/>
    </row>
    <row r="345" spans="15:22" x14ac:dyDescent="0.25">
      <c r="O345" s="91"/>
      <c r="P345" s="92"/>
      <c r="Q345" s="92"/>
      <c r="R345" s="92"/>
      <c r="S345" s="186"/>
      <c r="T345" s="186"/>
      <c r="U345" s="186"/>
      <c r="V345" s="187"/>
    </row>
    <row r="346" spans="15:22" x14ac:dyDescent="0.25">
      <c r="O346" s="91"/>
      <c r="P346" s="92"/>
      <c r="Q346" s="92"/>
      <c r="R346" s="92"/>
      <c r="S346" s="186"/>
      <c r="T346" s="186"/>
      <c r="U346" s="186"/>
      <c r="V346" s="187"/>
    </row>
    <row r="347" spans="15:22" x14ac:dyDescent="0.25">
      <c r="O347" s="91"/>
      <c r="P347" s="92"/>
      <c r="Q347" s="92"/>
      <c r="R347" s="92"/>
      <c r="S347" s="186"/>
      <c r="T347" s="186"/>
      <c r="U347" s="186"/>
      <c r="V347" s="187"/>
    </row>
    <row r="348" spans="15:22" x14ac:dyDescent="0.25">
      <c r="O348" s="91"/>
      <c r="P348" s="92"/>
      <c r="Q348" s="92"/>
      <c r="R348" s="92"/>
      <c r="S348" s="186"/>
      <c r="T348" s="186"/>
      <c r="U348" s="186"/>
      <c r="V348" s="187"/>
    </row>
    <row r="349" spans="15:22" x14ac:dyDescent="0.25">
      <c r="O349" s="91"/>
      <c r="P349" s="92"/>
      <c r="Q349" s="92"/>
      <c r="R349" s="92"/>
      <c r="S349" s="186"/>
      <c r="T349" s="186"/>
      <c r="U349" s="186"/>
      <c r="V349" s="187"/>
    </row>
    <row r="350" spans="15:22" x14ac:dyDescent="0.25">
      <c r="O350" s="91"/>
      <c r="P350" s="92"/>
      <c r="Q350" s="92"/>
      <c r="R350" s="92"/>
      <c r="S350" s="186"/>
      <c r="T350" s="186"/>
      <c r="U350" s="186"/>
      <c r="V350" s="187"/>
    </row>
    <row r="351" spans="15:22" x14ac:dyDescent="0.25">
      <c r="O351" s="91"/>
      <c r="P351" s="92"/>
      <c r="Q351" s="92"/>
      <c r="R351" s="92"/>
      <c r="S351" s="186"/>
      <c r="T351" s="186"/>
      <c r="U351" s="186"/>
      <c r="V351" s="187"/>
    </row>
    <row r="352" spans="15:22" x14ac:dyDescent="0.25">
      <c r="O352" s="91"/>
      <c r="P352" s="92"/>
      <c r="Q352" s="92"/>
      <c r="R352" s="92"/>
      <c r="S352" s="186"/>
      <c r="T352" s="186"/>
      <c r="U352" s="186"/>
      <c r="V352" s="187"/>
    </row>
    <row r="353" spans="15:22" x14ac:dyDescent="0.25">
      <c r="O353" s="91"/>
      <c r="P353" s="92"/>
      <c r="Q353" s="92"/>
      <c r="R353" s="92"/>
      <c r="S353" s="186"/>
      <c r="T353" s="186"/>
      <c r="U353" s="186"/>
      <c r="V353" s="187"/>
    </row>
    <row r="354" spans="15:22" x14ac:dyDescent="0.25">
      <c r="O354" s="91"/>
      <c r="P354" s="92"/>
      <c r="Q354" s="92"/>
      <c r="R354" s="92"/>
      <c r="S354" s="186"/>
      <c r="T354" s="186"/>
      <c r="U354" s="186"/>
      <c r="V354" s="187"/>
    </row>
    <row r="355" spans="15:22" x14ac:dyDescent="0.25">
      <c r="O355" s="91"/>
      <c r="P355" s="92"/>
      <c r="Q355" s="92"/>
      <c r="R355" s="92"/>
      <c r="S355" s="186"/>
      <c r="T355" s="186"/>
      <c r="U355" s="186"/>
      <c r="V355" s="187"/>
    </row>
    <row r="356" spans="15:22" x14ac:dyDescent="0.25">
      <c r="O356" s="91"/>
      <c r="P356" s="92"/>
      <c r="Q356" s="92"/>
      <c r="R356" s="92"/>
      <c r="S356" s="186"/>
      <c r="T356" s="186"/>
      <c r="U356" s="186"/>
      <c r="V356" s="187"/>
    </row>
    <row r="357" spans="15:22" x14ac:dyDescent="0.25">
      <c r="O357" s="91"/>
      <c r="P357" s="92"/>
      <c r="Q357" s="92"/>
      <c r="R357" s="92"/>
      <c r="S357" s="186"/>
      <c r="T357" s="186"/>
      <c r="U357" s="186"/>
      <c r="V357" s="187"/>
    </row>
    <row r="358" spans="15:22" x14ac:dyDescent="0.25">
      <c r="O358" s="91"/>
      <c r="P358" s="92"/>
      <c r="Q358" s="92"/>
      <c r="R358" s="92"/>
      <c r="S358" s="186"/>
      <c r="T358" s="186"/>
      <c r="U358" s="186"/>
      <c r="V358" s="187"/>
    </row>
    <row r="359" spans="15:22" x14ac:dyDescent="0.25">
      <c r="O359" s="91"/>
      <c r="P359" s="92"/>
      <c r="Q359" s="92"/>
      <c r="R359" s="92"/>
      <c r="S359" s="186"/>
      <c r="T359" s="186"/>
      <c r="U359" s="186"/>
      <c r="V359" s="187"/>
    </row>
    <row r="360" spans="15:22" x14ac:dyDescent="0.25">
      <c r="O360" s="91"/>
      <c r="P360" s="92"/>
      <c r="Q360" s="92"/>
      <c r="R360" s="92"/>
      <c r="S360" s="186"/>
      <c r="T360" s="186"/>
      <c r="U360" s="186"/>
      <c r="V360" s="187"/>
    </row>
    <row r="361" spans="15:22" x14ac:dyDescent="0.25">
      <c r="O361" s="91"/>
      <c r="P361" s="92"/>
      <c r="Q361" s="92"/>
      <c r="R361" s="92"/>
      <c r="S361" s="186"/>
      <c r="T361" s="186"/>
      <c r="U361" s="186"/>
      <c r="V361" s="187"/>
    </row>
    <row r="362" spans="15:22" x14ac:dyDescent="0.25">
      <c r="O362" s="91"/>
      <c r="P362" s="92"/>
      <c r="Q362" s="92"/>
      <c r="R362" s="92"/>
      <c r="S362" s="186"/>
      <c r="T362" s="186"/>
      <c r="U362" s="186"/>
      <c r="V362" s="187"/>
    </row>
    <row r="363" spans="15:22" x14ac:dyDescent="0.25">
      <c r="O363" s="91"/>
      <c r="P363" s="92"/>
      <c r="Q363" s="92"/>
      <c r="R363" s="92"/>
      <c r="S363" s="186"/>
      <c r="T363" s="186"/>
      <c r="U363" s="186"/>
      <c r="V363" s="187"/>
    </row>
    <row r="364" spans="15:22" x14ac:dyDescent="0.25">
      <c r="O364" s="91"/>
      <c r="P364" s="92"/>
      <c r="Q364" s="92"/>
      <c r="R364" s="92"/>
      <c r="S364" s="186"/>
      <c r="T364" s="186"/>
      <c r="U364" s="186"/>
      <c r="V364" s="187"/>
    </row>
    <row r="365" spans="15:22" x14ac:dyDescent="0.25">
      <c r="O365" s="91"/>
      <c r="P365" s="92"/>
      <c r="Q365" s="92"/>
      <c r="R365" s="92"/>
      <c r="S365" s="186"/>
      <c r="T365" s="186"/>
      <c r="U365" s="186"/>
      <c r="V365" s="187"/>
    </row>
    <row r="366" spans="15:22" x14ac:dyDescent="0.25">
      <c r="O366" s="91"/>
      <c r="P366" s="92"/>
      <c r="Q366" s="92"/>
      <c r="R366" s="92"/>
      <c r="S366" s="186"/>
      <c r="T366" s="186"/>
      <c r="U366" s="186"/>
      <c r="V366" s="187"/>
    </row>
    <row r="367" spans="15:22" x14ac:dyDescent="0.25">
      <c r="O367" s="91"/>
      <c r="P367" s="92"/>
      <c r="Q367" s="92"/>
      <c r="R367" s="92"/>
      <c r="S367" s="186"/>
      <c r="T367" s="186"/>
      <c r="U367" s="186"/>
      <c r="V367" s="187"/>
    </row>
    <row r="368" spans="15:22" x14ac:dyDescent="0.25">
      <c r="O368" s="91"/>
      <c r="P368" s="92"/>
      <c r="Q368" s="92"/>
      <c r="R368" s="92"/>
      <c r="S368" s="186"/>
      <c r="T368" s="186"/>
      <c r="U368" s="186"/>
      <c r="V368" s="187"/>
    </row>
    <row r="369" spans="15:22" x14ac:dyDescent="0.25">
      <c r="O369" s="91"/>
      <c r="P369" s="92"/>
      <c r="Q369" s="92"/>
      <c r="R369" s="92"/>
      <c r="S369" s="186"/>
      <c r="T369" s="186"/>
      <c r="U369" s="186"/>
      <c r="V369" s="187"/>
    </row>
    <row r="370" spans="15:22" x14ac:dyDescent="0.25">
      <c r="O370" s="91"/>
      <c r="P370" s="92"/>
      <c r="Q370" s="92"/>
      <c r="R370" s="92"/>
      <c r="S370" s="186"/>
      <c r="T370" s="186"/>
      <c r="U370" s="186"/>
      <c r="V370" s="187"/>
    </row>
    <row r="371" spans="15:22" x14ac:dyDescent="0.25">
      <c r="O371" s="91"/>
      <c r="P371" s="92"/>
      <c r="Q371" s="92"/>
      <c r="R371" s="92"/>
      <c r="S371" s="186"/>
      <c r="T371" s="186"/>
      <c r="U371" s="186"/>
      <c r="V371" s="187"/>
    </row>
    <row r="372" spans="15:22" x14ac:dyDescent="0.25">
      <c r="O372" s="91"/>
      <c r="P372" s="92"/>
      <c r="Q372" s="92"/>
      <c r="R372" s="92"/>
      <c r="S372" s="186"/>
      <c r="T372" s="186"/>
      <c r="U372" s="186"/>
      <c r="V372" s="187"/>
    </row>
    <row r="373" spans="15:22" x14ac:dyDescent="0.25">
      <c r="O373" s="91"/>
      <c r="P373" s="92"/>
      <c r="Q373" s="92"/>
      <c r="R373" s="92"/>
      <c r="S373" s="186"/>
      <c r="T373" s="186"/>
      <c r="U373" s="186"/>
      <c r="V373" s="187"/>
    </row>
    <row r="374" spans="15:22" x14ac:dyDescent="0.25">
      <c r="O374" s="91"/>
      <c r="P374" s="92"/>
      <c r="Q374" s="92"/>
      <c r="R374" s="92"/>
      <c r="S374" s="186"/>
      <c r="T374" s="186"/>
      <c r="U374" s="186"/>
      <c r="V374" s="187"/>
    </row>
    <row r="375" spans="15:22" x14ac:dyDescent="0.25">
      <c r="O375" s="91"/>
      <c r="P375" s="92"/>
      <c r="Q375" s="92"/>
      <c r="R375" s="92"/>
      <c r="S375" s="186"/>
      <c r="T375" s="186"/>
      <c r="U375" s="186"/>
      <c r="V375" s="187"/>
    </row>
    <row r="376" spans="15:22" x14ac:dyDescent="0.25">
      <c r="O376" s="91"/>
      <c r="P376" s="92"/>
      <c r="Q376" s="92"/>
      <c r="R376" s="92"/>
      <c r="S376" s="186"/>
      <c r="T376" s="186"/>
      <c r="U376" s="186"/>
      <c r="V376" s="187"/>
    </row>
    <row r="377" spans="15:22" x14ac:dyDescent="0.25">
      <c r="O377" s="91"/>
      <c r="P377" s="92"/>
      <c r="Q377" s="92"/>
      <c r="R377" s="92"/>
      <c r="S377" s="186"/>
      <c r="T377" s="186"/>
      <c r="U377" s="186"/>
      <c r="V377" s="187"/>
    </row>
    <row r="378" spans="15:22" x14ac:dyDescent="0.25">
      <c r="O378" s="91"/>
      <c r="P378" s="92"/>
      <c r="Q378" s="92"/>
      <c r="R378" s="92"/>
      <c r="S378" s="186"/>
      <c r="T378" s="186"/>
      <c r="U378" s="186"/>
      <c r="V378" s="187"/>
    </row>
    <row r="379" spans="15:22" x14ac:dyDescent="0.25">
      <c r="O379" s="91"/>
      <c r="P379" s="92"/>
      <c r="Q379" s="92"/>
      <c r="R379" s="92"/>
      <c r="S379" s="186"/>
      <c r="T379" s="186"/>
      <c r="U379" s="186"/>
      <c r="V379" s="187"/>
    </row>
    <row r="380" spans="15:22" x14ac:dyDescent="0.25">
      <c r="O380" s="91"/>
      <c r="P380" s="92"/>
      <c r="Q380" s="92"/>
      <c r="R380" s="92"/>
      <c r="S380" s="186"/>
      <c r="T380" s="186"/>
      <c r="U380" s="186"/>
      <c r="V380" s="187"/>
    </row>
    <row r="381" spans="15:22" x14ac:dyDescent="0.25">
      <c r="O381" s="91"/>
      <c r="P381" s="92"/>
      <c r="Q381" s="92"/>
      <c r="R381" s="92"/>
      <c r="S381" s="186"/>
      <c r="T381" s="186"/>
      <c r="U381" s="186"/>
      <c r="V381" s="187"/>
    </row>
    <row r="382" spans="15:22" x14ac:dyDescent="0.25">
      <c r="O382" s="91"/>
      <c r="P382" s="92"/>
      <c r="Q382" s="92"/>
      <c r="R382" s="92"/>
      <c r="S382" s="186"/>
      <c r="T382" s="186"/>
      <c r="U382" s="186"/>
      <c r="V382" s="187"/>
    </row>
    <row r="383" spans="15:22" x14ac:dyDescent="0.25">
      <c r="O383" s="91"/>
      <c r="P383" s="92"/>
      <c r="Q383" s="92"/>
      <c r="R383" s="92"/>
      <c r="S383" s="186"/>
      <c r="T383" s="186"/>
      <c r="U383" s="186"/>
      <c r="V383" s="187"/>
    </row>
    <row r="384" spans="15:22" x14ac:dyDescent="0.25">
      <c r="O384" s="91"/>
      <c r="P384" s="92"/>
      <c r="Q384" s="92"/>
      <c r="R384" s="92"/>
      <c r="S384" s="186"/>
      <c r="T384" s="186"/>
      <c r="U384" s="186"/>
      <c r="V384" s="187"/>
    </row>
    <row r="385" spans="15:22" x14ac:dyDescent="0.25">
      <c r="O385" s="91"/>
      <c r="P385" s="92"/>
      <c r="Q385" s="92"/>
      <c r="R385" s="92"/>
      <c r="S385" s="186"/>
      <c r="T385" s="186"/>
      <c r="U385" s="186"/>
      <c r="V385" s="187"/>
    </row>
    <row r="386" spans="15:22" x14ac:dyDescent="0.25">
      <c r="O386" s="91"/>
      <c r="P386" s="92"/>
      <c r="Q386" s="92"/>
      <c r="R386" s="92"/>
      <c r="S386" s="186"/>
      <c r="T386" s="186"/>
      <c r="U386" s="186"/>
      <c r="V386" s="187"/>
    </row>
    <row r="387" spans="15:22" x14ac:dyDescent="0.25">
      <c r="O387" s="91"/>
      <c r="P387" s="92"/>
      <c r="Q387" s="92"/>
      <c r="R387" s="92"/>
      <c r="S387" s="186"/>
      <c r="T387" s="186"/>
      <c r="U387" s="186"/>
      <c r="V387" s="187"/>
    </row>
    <row r="388" spans="15:22" x14ac:dyDescent="0.25">
      <c r="O388" s="91"/>
      <c r="P388" s="92"/>
      <c r="Q388" s="92"/>
      <c r="R388" s="92"/>
      <c r="S388" s="186"/>
      <c r="T388" s="186"/>
      <c r="U388" s="186"/>
      <c r="V388" s="187"/>
    </row>
    <row r="389" spans="15:22" x14ac:dyDescent="0.25">
      <c r="O389" s="91"/>
      <c r="P389" s="92"/>
      <c r="Q389" s="92"/>
      <c r="R389" s="92"/>
      <c r="S389" s="186"/>
      <c r="T389" s="186"/>
      <c r="U389" s="186"/>
      <c r="V389" s="187"/>
    </row>
    <row r="390" spans="15:22" x14ac:dyDescent="0.25">
      <c r="O390" s="91"/>
      <c r="P390" s="92"/>
      <c r="Q390" s="92"/>
      <c r="R390" s="92"/>
      <c r="S390" s="186"/>
      <c r="T390" s="186"/>
      <c r="U390" s="186"/>
      <c r="V390" s="187"/>
    </row>
    <row r="391" spans="15:22" x14ac:dyDescent="0.25">
      <c r="O391" s="91"/>
      <c r="P391" s="92"/>
      <c r="Q391" s="92"/>
      <c r="R391" s="92"/>
      <c r="S391" s="186"/>
      <c r="T391" s="186"/>
      <c r="U391" s="186"/>
      <c r="V391" s="187"/>
    </row>
    <row r="392" spans="15:22" x14ac:dyDescent="0.25">
      <c r="O392" s="91"/>
      <c r="P392" s="92"/>
      <c r="Q392" s="92"/>
      <c r="R392" s="92"/>
      <c r="S392" s="186"/>
      <c r="T392" s="186"/>
      <c r="U392" s="186"/>
      <c r="V392" s="187"/>
    </row>
    <row r="393" spans="15:22" x14ac:dyDescent="0.25">
      <c r="O393" s="91"/>
      <c r="P393" s="92"/>
      <c r="Q393" s="92"/>
      <c r="R393" s="92"/>
      <c r="S393" s="186"/>
      <c r="T393" s="186"/>
      <c r="U393" s="186"/>
      <c r="V393" s="187"/>
    </row>
    <row r="394" spans="15:22" x14ac:dyDescent="0.25">
      <c r="O394" s="91"/>
      <c r="P394" s="92"/>
      <c r="Q394" s="92"/>
      <c r="R394" s="92"/>
      <c r="S394" s="186"/>
      <c r="T394" s="186"/>
      <c r="U394" s="186"/>
      <c r="V394" s="187"/>
    </row>
    <row r="395" spans="15:22" x14ac:dyDescent="0.25">
      <c r="O395" s="91"/>
      <c r="P395" s="92"/>
      <c r="Q395" s="92"/>
      <c r="R395" s="92"/>
      <c r="S395" s="186"/>
      <c r="T395" s="186"/>
      <c r="U395" s="186"/>
      <c r="V395" s="187"/>
    </row>
    <row r="396" spans="15:22" x14ac:dyDescent="0.25">
      <c r="O396" s="91"/>
      <c r="P396" s="92"/>
      <c r="Q396" s="92"/>
      <c r="R396" s="92"/>
      <c r="S396" s="186"/>
      <c r="T396" s="186"/>
      <c r="U396" s="186"/>
      <c r="V396" s="187"/>
    </row>
    <row r="397" spans="15:22" x14ac:dyDescent="0.25">
      <c r="O397" s="91"/>
      <c r="P397" s="92"/>
      <c r="Q397" s="92"/>
      <c r="R397" s="92"/>
      <c r="S397" s="186"/>
      <c r="T397" s="186"/>
      <c r="U397" s="186"/>
      <c r="V397" s="187"/>
    </row>
    <row r="398" spans="15:22" x14ac:dyDescent="0.25">
      <c r="O398" s="91"/>
      <c r="P398" s="92"/>
      <c r="Q398" s="92"/>
      <c r="R398" s="92"/>
      <c r="S398" s="186"/>
      <c r="T398" s="186"/>
      <c r="U398" s="186"/>
      <c r="V398" s="187"/>
    </row>
    <row r="399" spans="15:22" x14ac:dyDescent="0.25">
      <c r="O399" s="91"/>
      <c r="P399" s="92"/>
      <c r="Q399" s="92"/>
      <c r="R399" s="92"/>
      <c r="S399" s="186"/>
      <c r="T399" s="186"/>
      <c r="U399" s="186"/>
      <c r="V399" s="187"/>
    </row>
    <row r="400" spans="15:22" x14ac:dyDescent="0.25">
      <c r="O400" s="91"/>
      <c r="P400" s="92"/>
      <c r="Q400" s="92"/>
      <c r="R400" s="92"/>
      <c r="S400" s="186"/>
      <c r="T400" s="186"/>
      <c r="U400" s="186"/>
      <c r="V400" s="187"/>
    </row>
    <row r="401" spans="15:22" x14ac:dyDescent="0.25">
      <c r="O401" s="91"/>
      <c r="P401" s="92"/>
      <c r="Q401" s="92"/>
      <c r="R401" s="92"/>
      <c r="S401" s="186"/>
      <c r="T401" s="186"/>
      <c r="U401" s="186"/>
      <c r="V401" s="187"/>
    </row>
    <row r="402" spans="15:22" x14ac:dyDescent="0.25">
      <c r="O402" s="91"/>
      <c r="P402" s="92"/>
      <c r="Q402" s="92"/>
      <c r="R402" s="92"/>
      <c r="S402" s="186"/>
      <c r="T402" s="186"/>
      <c r="U402" s="186"/>
      <c r="V402" s="187"/>
    </row>
    <row r="403" spans="15:22" x14ac:dyDescent="0.25">
      <c r="O403" s="91"/>
      <c r="P403" s="92"/>
      <c r="Q403" s="92"/>
      <c r="R403" s="92"/>
      <c r="S403" s="186"/>
      <c r="T403" s="186"/>
      <c r="U403" s="186"/>
      <c r="V403" s="187"/>
    </row>
    <row r="404" spans="15:22" x14ac:dyDescent="0.25">
      <c r="O404" s="91"/>
      <c r="P404" s="92"/>
      <c r="Q404" s="92"/>
      <c r="R404" s="92"/>
      <c r="S404" s="186"/>
      <c r="T404" s="186"/>
      <c r="U404" s="186"/>
      <c r="V404" s="187"/>
    </row>
    <row r="405" spans="15:22" x14ac:dyDescent="0.25">
      <c r="O405" s="91"/>
      <c r="P405" s="92"/>
      <c r="Q405" s="92"/>
      <c r="R405" s="92"/>
      <c r="S405" s="186"/>
      <c r="T405" s="186"/>
      <c r="U405" s="186"/>
      <c r="V405" s="187"/>
    </row>
    <row r="406" spans="15:22" x14ac:dyDescent="0.25">
      <c r="O406" s="91"/>
      <c r="P406" s="92"/>
      <c r="Q406" s="92"/>
      <c r="R406" s="92"/>
      <c r="S406" s="186"/>
      <c r="T406" s="186"/>
      <c r="U406" s="186"/>
      <c r="V406" s="187"/>
    </row>
    <row r="407" spans="15:22" x14ac:dyDescent="0.25">
      <c r="O407" s="91"/>
      <c r="P407" s="92"/>
      <c r="Q407" s="92"/>
      <c r="R407" s="92"/>
      <c r="S407" s="186"/>
      <c r="T407" s="186"/>
      <c r="U407" s="186"/>
      <c r="V407" s="187"/>
    </row>
    <row r="408" spans="15:22" x14ac:dyDescent="0.25">
      <c r="O408" s="91"/>
      <c r="P408" s="92"/>
      <c r="Q408" s="92"/>
      <c r="R408" s="92"/>
      <c r="S408" s="186"/>
      <c r="T408" s="186"/>
      <c r="U408" s="186"/>
      <c r="V408" s="187"/>
    </row>
    <row r="409" spans="15:22" x14ac:dyDescent="0.25">
      <c r="O409" s="91"/>
      <c r="P409" s="92"/>
      <c r="Q409" s="92"/>
      <c r="R409" s="92"/>
      <c r="S409" s="186"/>
      <c r="T409" s="186"/>
      <c r="U409" s="186"/>
      <c r="V409" s="187"/>
    </row>
    <row r="410" spans="15:22" x14ac:dyDescent="0.25">
      <c r="O410" s="91"/>
      <c r="P410" s="92"/>
      <c r="Q410" s="92"/>
      <c r="R410" s="92"/>
      <c r="S410" s="186"/>
      <c r="T410" s="186"/>
      <c r="U410" s="186"/>
      <c r="V410" s="187"/>
    </row>
    <row r="411" spans="15:22" x14ac:dyDescent="0.25">
      <c r="O411" s="91"/>
      <c r="P411" s="92"/>
      <c r="Q411" s="92"/>
      <c r="R411" s="92"/>
      <c r="S411" s="186"/>
      <c r="T411" s="186"/>
      <c r="U411" s="186"/>
      <c r="V411" s="187"/>
    </row>
    <row r="412" spans="15:22" x14ac:dyDescent="0.25">
      <c r="O412" s="91"/>
      <c r="P412" s="92"/>
      <c r="Q412" s="92"/>
      <c r="R412" s="92"/>
      <c r="S412" s="186"/>
      <c r="T412" s="186"/>
      <c r="U412" s="186"/>
      <c r="V412" s="187"/>
    </row>
    <row r="413" spans="15:22" x14ac:dyDescent="0.25">
      <c r="O413" s="91"/>
      <c r="P413" s="92"/>
      <c r="Q413" s="92"/>
      <c r="R413" s="92"/>
      <c r="S413" s="186"/>
      <c r="T413" s="186"/>
      <c r="U413" s="186"/>
      <c r="V413" s="187"/>
    </row>
    <row r="414" spans="15:22" x14ac:dyDescent="0.25">
      <c r="O414" s="91"/>
      <c r="P414" s="92"/>
      <c r="Q414" s="92"/>
      <c r="R414" s="92"/>
      <c r="S414" s="186"/>
      <c r="T414" s="186"/>
      <c r="U414" s="186"/>
      <c r="V414" s="187"/>
    </row>
    <row r="415" spans="15:22" x14ac:dyDescent="0.25">
      <c r="O415" s="91"/>
      <c r="P415" s="92"/>
      <c r="Q415" s="92"/>
      <c r="R415" s="92"/>
      <c r="S415" s="186"/>
      <c r="T415" s="186"/>
      <c r="U415" s="186"/>
      <c r="V415" s="187"/>
    </row>
    <row r="416" spans="15:22" x14ac:dyDescent="0.25">
      <c r="O416" s="91"/>
      <c r="P416" s="92"/>
      <c r="Q416" s="92"/>
      <c r="R416" s="92"/>
      <c r="S416" s="186"/>
      <c r="T416" s="186"/>
      <c r="U416" s="186"/>
      <c r="V416" s="187"/>
    </row>
    <row r="417" spans="15:22" x14ac:dyDescent="0.25">
      <c r="O417" s="91"/>
      <c r="P417" s="92"/>
      <c r="Q417" s="92"/>
      <c r="R417" s="92"/>
      <c r="S417" s="186"/>
      <c r="T417" s="186"/>
      <c r="U417" s="186"/>
      <c r="V417" s="187"/>
    </row>
    <row r="418" spans="15:22" x14ac:dyDescent="0.25">
      <c r="O418" s="91"/>
      <c r="P418" s="92"/>
      <c r="Q418" s="92"/>
      <c r="R418" s="92"/>
      <c r="S418" s="186"/>
      <c r="T418" s="186"/>
      <c r="U418" s="186"/>
      <c r="V418" s="187"/>
    </row>
    <row r="419" spans="15:22" x14ac:dyDescent="0.25">
      <c r="O419" s="91"/>
      <c r="P419" s="92"/>
      <c r="Q419" s="92"/>
      <c r="R419" s="92"/>
      <c r="S419" s="186"/>
      <c r="T419" s="186"/>
      <c r="U419" s="186"/>
      <c r="V419" s="187"/>
    </row>
    <row r="420" spans="15:22" x14ac:dyDescent="0.25">
      <c r="O420" s="91"/>
      <c r="P420" s="92"/>
      <c r="Q420" s="92"/>
      <c r="R420" s="92"/>
      <c r="S420" s="186"/>
      <c r="T420" s="186"/>
      <c r="U420" s="186"/>
      <c r="V420" s="187"/>
    </row>
    <row r="421" spans="15:22" x14ac:dyDescent="0.25">
      <c r="O421" s="91"/>
      <c r="P421" s="92"/>
      <c r="Q421" s="92"/>
      <c r="R421" s="92"/>
      <c r="S421" s="186"/>
      <c r="T421" s="186"/>
      <c r="U421" s="186"/>
      <c r="V421" s="187"/>
    </row>
    <row r="422" spans="15:22" x14ac:dyDescent="0.25">
      <c r="O422" s="91"/>
      <c r="P422" s="92"/>
      <c r="Q422" s="92"/>
      <c r="R422" s="92"/>
      <c r="S422" s="186"/>
      <c r="T422" s="186"/>
      <c r="U422" s="186"/>
      <c r="V422" s="187"/>
    </row>
    <row r="423" spans="15:22" x14ac:dyDescent="0.25">
      <c r="O423" s="91"/>
      <c r="P423" s="92"/>
      <c r="Q423" s="92"/>
      <c r="R423" s="92"/>
      <c r="S423" s="186"/>
      <c r="T423" s="186"/>
      <c r="U423" s="186"/>
      <c r="V423" s="187"/>
    </row>
    <row r="424" spans="15:22" x14ac:dyDescent="0.25">
      <c r="O424" s="91"/>
      <c r="P424" s="92"/>
      <c r="Q424" s="92"/>
      <c r="R424" s="92"/>
      <c r="S424" s="186"/>
      <c r="T424" s="186"/>
      <c r="U424" s="186"/>
      <c r="V424" s="187"/>
    </row>
    <row r="425" spans="15:22" x14ac:dyDescent="0.25">
      <c r="O425" s="91"/>
      <c r="P425" s="92"/>
      <c r="Q425" s="92"/>
      <c r="R425" s="92"/>
      <c r="S425" s="186"/>
      <c r="T425" s="186"/>
      <c r="U425" s="186"/>
      <c r="V425" s="187"/>
    </row>
    <row r="426" spans="15:22" x14ac:dyDescent="0.25">
      <c r="O426" s="91"/>
      <c r="P426" s="92"/>
      <c r="Q426" s="92"/>
      <c r="R426" s="92"/>
      <c r="S426" s="186"/>
      <c r="T426" s="186"/>
      <c r="U426" s="186"/>
      <c r="V426" s="187"/>
    </row>
    <row r="427" spans="15:22" x14ac:dyDescent="0.25">
      <c r="O427" s="91"/>
      <c r="P427" s="92"/>
      <c r="Q427" s="92"/>
      <c r="R427" s="92"/>
      <c r="S427" s="186"/>
      <c r="T427" s="186"/>
      <c r="U427" s="186"/>
      <c r="V427" s="187"/>
    </row>
    <row r="428" spans="15:22" x14ac:dyDescent="0.25">
      <c r="O428" s="91"/>
      <c r="P428" s="92"/>
      <c r="Q428" s="92"/>
      <c r="R428" s="92"/>
      <c r="S428" s="186"/>
      <c r="T428" s="186"/>
      <c r="U428" s="186"/>
      <c r="V428" s="187"/>
    </row>
    <row r="429" spans="15:22" x14ac:dyDescent="0.25">
      <c r="O429" s="91"/>
      <c r="P429" s="92"/>
      <c r="Q429" s="92"/>
      <c r="R429" s="92"/>
      <c r="S429" s="186"/>
      <c r="T429" s="186"/>
      <c r="U429" s="186"/>
      <c r="V429" s="187"/>
    </row>
    <row r="430" spans="15:22" x14ac:dyDescent="0.25">
      <c r="O430" s="91"/>
      <c r="P430" s="92"/>
      <c r="Q430" s="92"/>
      <c r="R430" s="92"/>
      <c r="S430" s="186"/>
      <c r="T430" s="186"/>
      <c r="U430" s="186"/>
      <c r="V430" s="187"/>
    </row>
    <row r="431" spans="15:22" x14ac:dyDescent="0.25">
      <c r="O431" s="91"/>
      <c r="P431" s="92"/>
      <c r="Q431" s="92"/>
      <c r="R431" s="92"/>
      <c r="S431" s="186"/>
      <c r="T431" s="186"/>
      <c r="U431" s="186"/>
      <c r="V431" s="187"/>
    </row>
    <row r="432" spans="15:22" x14ac:dyDescent="0.25">
      <c r="O432" s="91"/>
      <c r="P432" s="92"/>
      <c r="Q432" s="92"/>
      <c r="R432" s="92"/>
      <c r="S432" s="186"/>
      <c r="T432" s="186"/>
      <c r="U432" s="186"/>
      <c r="V432" s="187"/>
    </row>
    <row r="433" spans="15:22" x14ac:dyDescent="0.25">
      <c r="O433" s="91"/>
      <c r="P433" s="92"/>
      <c r="Q433" s="92"/>
      <c r="R433" s="92"/>
      <c r="S433" s="186"/>
      <c r="T433" s="186"/>
      <c r="U433" s="186"/>
      <c r="V433" s="187"/>
    </row>
    <row r="434" spans="15:22" x14ac:dyDescent="0.25">
      <c r="O434" s="91"/>
      <c r="P434" s="92"/>
      <c r="Q434" s="92"/>
      <c r="R434" s="92"/>
      <c r="S434" s="186"/>
      <c r="T434" s="186"/>
      <c r="U434" s="186"/>
      <c r="V434" s="187"/>
    </row>
    <row r="435" spans="15:22" x14ac:dyDescent="0.25">
      <c r="O435" s="91"/>
      <c r="P435" s="92"/>
      <c r="Q435" s="92"/>
      <c r="R435" s="92"/>
      <c r="S435" s="186"/>
      <c r="T435" s="186"/>
      <c r="U435" s="186"/>
      <c r="V435" s="187"/>
    </row>
    <row r="436" spans="15:22" x14ac:dyDescent="0.25">
      <c r="O436" s="91"/>
      <c r="P436" s="92"/>
      <c r="Q436" s="92"/>
      <c r="R436" s="92"/>
      <c r="S436" s="186"/>
      <c r="T436" s="186"/>
      <c r="U436" s="186"/>
      <c r="V436" s="187"/>
    </row>
    <row r="437" spans="15:22" x14ac:dyDescent="0.25">
      <c r="O437" s="91"/>
      <c r="P437" s="92"/>
      <c r="Q437" s="92"/>
      <c r="R437" s="92"/>
      <c r="S437" s="186"/>
      <c r="T437" s="186"/>
      <c r="U437" s="186"/>
      <c r="V437" s="187"/>
    </row>
    <row r="438" spans="15:22" x14ac:dyDescent="0.25">
      <c r="O438" s="91"/>
      <c r="P438" s="92"/>
      <c r="Q438" s="92"/>
      <c r="R438" s="92"/>
      <c r="S438" s="186"/>
      <c r="T438" s="186"/>
      <c r="U438" s="186"/>
      <c r="V438" s="187"/>
    </row>
    <row r="439" spans="15:22" x14ac:dyDescent="0.25">
      <c r="O439" s="91"/>
      <c r="P439" s="92"/>
      <c r="Q439" s="92"/>
      <c r="R439" s="92"/>
      <c r="S439" s="186"/>
      <c r="T439" s="186"/>
      <c r="U439" s="186"/>
      <c r="V439" s="187"/>
    </row>
    <row r="440" spans="15:22" x14ac:dyDescent="0.25">
      <c r="O440" s="91"/>
      <c r="P440" s="92"/>
      <c r="Q440" s="92"/>
      <c r="R440" s="92"/>
      <c r="S440" s="186"/>
      <c r="T440" s="186"/>
      <c r="U440" s="186"/>
      <c r="V440" s="187"/>
    </row>
    <row r="441" spans="15:22" x14ac:dyDescent="0.25">
      <c r="O441" s="91"/>
      <c r="P441" s="92"/>
      <c r="Q441" s="92"/>
      <c r="R441" s="92"/>
      <c r="S441" s="186"/>
      <c r="T441" s="186"/>
      <c r="U441" s="186"/>
      <c r="V441" s="187"/>
    </row>
    <row r="442" spans="15:22" x14ac:dyDescent="0.25">
      <c r="O442" s="91"/>
      <c r="P442" s="92"/>
      <c r="Q442" s="92"/>
      <c r="R442" s="92"/>
      <c r="S442" s="186"/>
      <c r="T442" s="186"/>
      <c r="U442" s="186"/>
      <c r="V442" s="187"/>
    </row>
    <row r="443" spans="15:22" x14ac:dyDescent="0.25">
      <c r="O443" s="91"/>
      <c r="P443" s="92"/>
      <c r="Q443" s="92"/>
      <c r="R443" s="92"/>
      <c r="S443" s="186"/>
      <c r="T443" s="186"/>
      <c r="U443" s="186"/>
      <c r="V443" s="187"/>
    </row>
    <row r="444" spans="15:22" x14ac:dyDescent="0.25">
      <c r="O444" s="91"/>
      <c r="P444" s="92"/>
      <c r="Q444" s="92"/>
      <c r="R444" s="92"/>
      <c r="S444" s="186"/>
      <c r="T444" s="186"/>
      <c r="U444" s="186"/>
      <c r="V444" s="187"/>
    </row>
    <row r="445" spans="15:22" x14ac:dyDescent="0.25">
      <c r="O445" s="91"/>
      <c r="P445" s="92"/>
      <c r="Q445" s="92"/>
      <c r="R445" s="92"/>
      <c r="S445" s="186"/>
      <c r="T445" s="186"/>
      <c r="U445" s="186"/>
      <c r="V445" s="187"/>
    </row>
    <row r="446" spans="15:22" x14ac:dyDescent="0.25">
      <c r="O446" s="91"/>
      <c r="P446" s="92"/>
      <c r="Q446" s="92"/>
      <c r="R446" s="92"/>
      <c r="S446" s="186"/>
      <c r="T446" s="186"/>
      <c r="U446" s="186"/>
      <c r="V446" s="187"/>
    </row>
    <row r="447" spans="15:22" x14ac:dyDescent="0.25">
      <c r="O447" s="91"/>
      <c r="P447" s="92"/>
      <c r="Q447" s="92"/>
      <c r="R447" s="92"/>
      <c r="S447" s="186"/>
      <c r="T447" s="186"/>
      <c r="U447" s="186"/>
      <c r="V447" s="187"/>
    </row>
    <row r="448" spans="15:22" x14ac:dyDescent="0.25">
      <c r="O448" s="91"/>
      <c r="P448" s="92"/>
      <c r="Q448" s="92"/>
      <c r="R448" s="92"/>
      <c r="S448" s="186"/>
      <c r="T448" s="186"/>
      <c r="U448" s="186"/>
      <c r="V448" s="187"/>
    </row>
    <row r="449" spans="15:22" x14ac:dyDescent="0.25">
      <c r="O449" s="91"/>
      <c r="P449" s="92"/>
      <c r="Q449" s="92"/>
      <c r="R449" s="92"/>
      <c r="S449" s="186"/>
      <c r="T449" s="186"/>
      <c r="U449" s="186"/>
      <c r="V449" s="187"/>
    </row>
    <row r="450" spans="15:22" x14ac:dyDescent="0.25">
      <c r="O450" s="91"/>
      <c r="P450" s="92"/>
      <c r="Q450" s="92"/>
      <c r="R450" s="92"/>
      <c r="S450" s="186"/>
      <c r="T450" s="186"/>
      <c r="U450" s="186"/>
      <c r="V450" s="187"/>
    </row>
    <row r="451" spans="15:22" x14ac:dyDescent="0.25">
      <c r="O451" s="91"/>
      <c r="P451" s="92"/>
      <c r="Q451" s="92"/>
      <c r="R451" s="92"/>
      <c r="S451" s="186"/>
      <c r="T451" s="186"/>
      <c r="U451" s="186"/>
      <c r="V451" s="187"/>
    </row>
    <row r="452" spans="15:22" x14ac:dyDescent="0.25">
      <c r="O452" s="91"/>
      <c r="P452" s="92"/>
      <c r="Q452" s="92"/>
      <c r="R452" s="92"/>
      <c r="S452" s="186"/>
      <c r="T452" s="186"/>
      <c r="U452" s="186"/>
      <c r="V452" s="187"/>
    </row>
    <row r="453" spans="15:22" x14ac:dyDescent="0.25">
      <c r="O453" s="91"/>
      <c r="P453" s="92"/>
      <c r="Q453" s="92"/>
      <c r="R453" s="92"/>
      <c r="S453" s="186"/>
      <c r="T453" s="186"/>
      <c r="U453" s="186"/>
      <c r="V453" s="187"/>
    </row>
    <row r="454" spans="15:22" x14ac:dyDescent="0.25">
      <c r="O454" s="91"/>
      <c r="P454" s="92"/>
      <c r="Q454" s="92"/>
      <c r="R454" s="92"/>
      <c r="S454" s="186"/>
      <c r="T454" s="186"/>
      <c r="U454" s="186"/>
      <c r="V454" s="187"/>
    </row>
    <row r="455" spans="15:22" x14ac:dyDescent="0.25">
      <c r="O455" s="91"/>
      <c r="P455" s="92"/>
      <c r="Q455" s="92"/>
      <c r="R455" s="92"/>
      <c r="S455" s="186"/>
      <c r="T455" s="186"/>
      <c r="U455" s="186"/>
      <c r="V455" s="187"/>
    </row>
    <row r="456" spans="15:22" x14ac:dyDescent="0.25">
      <c r="O456" s="91"/>
      <c r="P456" s="92"/>
      <c r="Q456" s="92"/>
      <c r="R456" s="92"/>
      <c r="S456" s="186"/>
      <c r="T456" s="186"/>
      <c r="U456" s="186"/>
      <c r="V456" s="187"/>
    </row>
    <row r="457" spans="15:22" x14ac:dyDescent="0.25">
      <c r="O457" s="91"/>
      <c r="P457" s="92"/>
      <c r="Q457" s="92"/>
      <c r="R457" s="92"/>
      <c r="S457" s="186"/>
      <c r="T457" s="186"/>
      <c r="U457" s="186"/>
      <c r="V457" s="187"/>
    </row>
    <row r="458" spans="15:22" x14ac:dyDescent="0.25">
      <c r="O458" s="91"/>
      <c r="P458" s="92"/>
      <c r="Q458" s="92"/>
      <c r="R458" s="92"/>
      <c r="S458" s="186"/>
      <c r="T458" s="186"/>
      <c r="U458" s="186"/>
      <c r="V458" s="187"/>
    </row>
    <row r="459" spans="15:22" x14ac:dyDescent="0.25">
      <c r="O459" s="91"/>
      <c r="P459" s="92"/>
      <c r="Q459" s="92"/>
      <c r="R459" s="92"/>
      <c r="S459" s="186"/>
      <c r="T459" s="186"/>
      <c r="U459" s="186"/>
      <c r="V459" s="187"/>
    </row>
    <row r="460" spans="15:22" x14ac:dyDescent="0.25">
      <c r="O460" s="91"/>
      <c r="P460" s="92"/>
      <c r="Q460" s="92"/>
      <c r="R460" s="92"/>
      <c r="S460" s="186"/>
      <c r="T460" s="186"/>
      <c r="U460" s="186"/>
      <c r="V460" s="187"/>
    </row>
  </sheetData>
  <protectedRanges>
    <protectedRange sqref="C77" name="Диапазон4"/>
    <protectedRange sqref="C78" name="Диапазон4_1"/>
  </protectedRange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1</vt:i4>
      </vt:variant>
    </vt:vector>
  </HeadingPairs>
  <TitlesOfParts>
    <vt:vector size="9" baseType="lpstr">
      <vt:lpstr>tpt</vt:lpstr>
      <vt:lpstr>Р допа</vt:lpstr>
      <vt:lpstr>Убытки</vt:lpstr>
      <vt:lpstr>Тариф</vt:lpstr>
      <vt:lpstr>ОКЭД</vt:lpstr>
      <vt:lpstr>Справочник по клас-м проф риска</vt:lpstr>
      <vt:lpstr>данные</vt:lpstr>
      <vt:lpstr>Лист1</vt:lpstr>
      <vt:lpstr>tpt!Область_печати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2005-07-12T19:20:51Z</dcterms:created>
  <dc:creator>RAMZES.COM</dc:creator>
  <cp:lastModifiedBy>User</cp:lastModifiedBy>
  <cp:lastPrinted>2020-12-03T11:52:59Z</cp:lastPrinted>
  <dcterms:modified xsi:type="dcterms:W3CDTF">2024-01-28T04:51:47Z</dcterms:modified>
</cp:coreProperties>
</file>