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M_IRRI3\Google Drive\ปี 2568\สชป.4\งานจังหวัดสุโขทัย\"/>
    </mc:Choice>
  </mc:AlternateContent>
  <bookViews>
    <workbookView xWindow="0" yWindow="0" windowWidth="28800" windowHeight="12120" activeTab="2"/>
  </bookViews>
  <sheets>
    <sheet name="ชป.325" sheetId="1" r:id="rId1"/>
    <sheet name="325หน้า" sheetId="2" r:id="rId2"/>
    <sheet name="325หลัง" sheetId="3" r:id="rId3"/>
    <sheet name="ราคางานวิเคราะห์" sheetId="4" r:id="rId4"/>
    <sheet name="แผนการดำเนินงาน" sheetId="5" r:id="rId5"/>
    <sheet name="แผนการใช้จ่ายเงิน" sheetId="6" r:id="rId6"/>
  </sheets>
  <definedNames>
    <definedName name="_xlnm.Print_Titles" localSheetId="2">'325หลัง'!$2:$2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6" i="1" l="1"/>
  <c r="G64" i="3" l="1"/>
  <c r="K64" i="3" s="1"/>
  <c r="N8" i="6"/>
  <c r="N9" i="6"/>
  <c r="N10" i="6"/>
  <c r="N7" i="6"/>
  <c r="L48" i="3"/>
  <c r="K48" i="3"/>
  <c r="L46" i="3"/>
  <c r="K44" i="3"/>
  <c r="K43" i="3"/>
  <c r="K41" i="3"/>
  <c r="K39" i="3"/>
  <c r="K37" i="3"/>
  <c r="L36" i="3"/>
  <c r="L28" i="3"/>
  <c r="L27" i="3"/>
  <c r="L26" i="3"/>
  <c r="L25" i="3"/>
  <c r="L24" i="3"/>
  <c r="L21" i="3"/>
  <c r="K19" i="3"/>
  <c r="K18" i="3"/>
  <c r="K15" i="3"/>
  <c r="K13" i="3"/>
  <c r="K11" i="3"/>
  <c r="K10" i="3"/>
  <c r="K7" i="3"/>
  <c r="L7" i="3"/>
  <c r="L6" i="3"/>
  <c r="K6" i="3"/>
  <c r="M17" i="6"/>
  <c r="L17" i="6"/>
  <c r="J17" i="6"/>
  <c r="I17" i="6"/>
  <c r="H17" i="6"/>
  <c r="G17" i="6"/>
  <c r="F17" i="6"/>
  <c r="E17" i="6"/>
  <c r="E18" i="6" s="1"/>
  <c r="J23" i="4"/>
  <c r="K22" i="4" s="1"/>
  <c r="J14" i="4"/>
  <c r="G35" i="3"/>
  <c r="F9" i="2"/>
  <c r="F8" i="2"/>
  <c r="F7" i="2"/>
  <c r="B10" i="2"/>
  <c r="B9" i="2"/>
  <c r="B8" i="2"/>
  <c r="B7" i="2"/>
  <c r="J21" i="4"/>
  <c r="J20" i="4"/>
  <c r="J16" i="4"/>
  <c r="J15" i="4"/>
  <c r="J12" i="4"/>
  <c r="F12" i="4"/>
  <c r="J11" i="4"/>
  <c r="J9" i="4"/>
  <c r="J8" i="4"/>
  <c r="D27" i="3"/>
  <c r="E27" i="3" s="1"/>
  <c r="E28" i="3"/>
  <c r="E44" i="3"/>
  <c r="F44" i="3" s="1"/>
  <c r="E43" i="3"/>
  <c r="F43" i="3" s="1"/>
  <c r="E41" i="3"/>
  <c r="F41" i="3" s="1"/>
  <c r="E39" i="3"/>
  <c r="F39" i="3" s="1"/>
  <c r="E37" i="3"/>
  <c r="E36" i="3"/>
  <c r="F36" i="3" s="1"/>
  <c r="E25" i="3"/>
  <c r="E26" i="3"/>
  <c r="E24" i="3"/>
  <c r="E19" i="3"/>
  <c r="F19" i="3" s="1"/>
  <c r="E18" i="3"/>
  <c r="F18" i="3" s="1"/>
  <c r="E15" i="3"/>
  <c r="F15" i="3" s="1"/>
  <c r="E13" i="3"/>
  <c r="F13" i="3" s="1"/>
  <c r="E11" i="3"/>
  <c r="F11" i="3" s="1"/>
  <c r="E10" i="3"/>
  <c r="F10" i="3" s="1"/>
  <c r="E7" i="3"/>
  <c r="F7" i="3" s="1"/>
  <c r="E6" i="3"/>
  <c r="F6" i="3" s="1"/>
  <c r="N17" i="6" l="1"/>
  <c r="K50" i="3"/>
  <c r="F18" i="6"/>
  <c r="G18" i="6" s="1"/>
  <c r="H18" i="6" s="1"/>
  <c r="I18" i="6" s="1"/>
  <c r="J18" i="6" s="1"/>
  <c r="K17" i="6"/>
  <c r="K19" i="4"/>
  <c r="K18" i="4" s="1"/>
  <c r="K13" i="4"/>
  <c r="K7" i="4"/>
  <c r="K6" i="4" s="1"/>
  <c r="F10" i="2"/>
  <c r="F12" i="2" s="1"/>
  <c r="F14" i="2" s="1"/>
  <c r="E22" i="2" s="1"/>
  <c r="G23" i="3"/>
  <c r="H23" i="3" s="1"/>
  <c r="F46" i="3"/>
  <c r="F37" i="3"/>
  <c r="G5" i="3"/>
  <c r="E21" i="3"/>
  <c r="K18" i="6" l="1"/>
  <c r="L18" i="6" s="1"/>
  <c r="M18" i="6" s="1"/>
  <c r="H35" i="3"/>
  <c r="G9" i="3"/>
  <c r="F21" i="3"/>
  <c r="H64" i="3" l="1"/>
  <c r="F29" i="2" l="1"/>
  <c r="F28" i="2"/>
  <c r="E28" i="2"/>
  <c r="E26" i="2" s="1"/>
  <c r="D17" i="1"/>
  <c r="E21" i="2" l="1"/>
  <c r="E29" i="2"/>
</calcChain>
</file>

<file path=xl/sharedStrings.xml><?xml version="1.0" encoding="utf-8"?>
<sst xmlns="http://schemas.openxmlformats.org/spreadsheetml/2006/main" count="254" uniqueCount="167">
  <si>
    <t>กรมชลประทาน</t>
  </si>
  <si>
    <t>ชป.๓๒๕</t>
  </si>
  <si>
    <t>กระทรวงเกษตรและสหกรณ์</t>
  </si>
  <si>
    <t>แบบประมาณการ</t>
  </si>
  <si>
    <t>โครงการ</t>
  </si>
  <si>
    <t>กอง/สชป.</t>
  </si>
  <si>
    <t>สำนักงานชลประทานที่ ๔</t>
  </si>
  <si>
    <t>งาน</t>
  </si>
  <si>
    <t>ประมาณการ</t>
  </si>
  <si>
    <t>อนุประมาณการ</t>
  </si>
  <si>
    <t>ที่                                                /๒๕67(revise)</t>
  </si>
  <si>
    <t>ค่า</t>
  </si>
  <si>
    <t>ประเภท</t>
  </si>
  <si>
    <t>รายจ่ายไม่ประจำ (ค่าที่ดินและสิ่งก่อสร้าง)</t>
  </si>
  <si>
    <t>รวมเงิน</t>
  </si>
  <si>
    <t>บาท</t>
  </si>
  <si>
    <t>คำชี้แจง</t>
  </si>
  <si>
    <t>เรียน  ผส.ชป.๔  ผ่าน  ผผง.ชป.๔</t>
  </si>
  <si>
    <t>(นายธนารักษ์   บุณยเกียรติ)</t>
  </si>
  <si>
    <t>วิศวกรชลประทานปฏิบัติการ</t>
  </si>
  <si>
    <t xml:space="preserve">            ทำหน้าที่ผู้รักษาบริเวณด้านโยธา</t>
  </si>
  <si>
    <t>ส่วนบริหารจัดการน้ำและบำรุงรักษา</t>
  </si>
  <si>
    <t>ปรับปรุงประตูระบายน้ำ พร้อมระบบบริหารจัดการน้ำ ประตูระบายน้ำคลองระบายน้ำด้านท้าย</t>
  </si>
  <si>
    <t>ประมาณการฉบับนี้ตั้งขึ้น เพื่อเป็นค่าใช้จ่ายในการปรับปรุงประตูระบายน้ำ พร้อมระบบบริหารจัดการน้ำ</t>
  </si>
  <si>
    <t>สรุปค่าใช้จ่าย</t>
  </si>
  <si>
    <t>จำนวน</t>
  </si>
  <si>
    <t>รายการ</t>
  </si>
  <si>
    <t>หน่วย</t>
  </si>
  <si>
    <t>อัตรา</t>
  </si>
  <si>
    <t>จำนวนเงิน</t>
  </si>
  <si>
    <t>รวม</t>
  </si>
  <si>
    <t>รวมทั้งสิ้น</t>
  </si>
  <si>
    <t>รวมเงินงบประมาณทั้งสิ้น</t>
  </si>
  <si>
    <t>หมายเหตุ</t>
  </si>
  <si>
    <t>1.  เงินงบประมาณทั้งสิ้น</t>
  </si>
  <si>
    <t xml:space="preserve">  บาท</t>
  </si>
  <si>
    <t xml:space="preserve">     แยกเป็น  งานจ้างเหมา</t>
  </si>
  <si>
    <t>-</t>
  </si>
  <si>
    <t xml:space="preserve">                งานดำเนินการเอง</t>
  </si>
  <si>
    <t>2.  ขอให้จัดสรรเงินประจำงวด  ดังนี้</t>
  </si>
  <si>
    <t xml:space="preserve">2.1  เงินกันส่วนกลาง  สำนัก/กอง  </t>
  </si>
  <si>
    <t>เป็นเงิน</t>
  </si>
  <si>
    <t xml:space="preserve">     แยกเป็น  1. งานจ้างเหมา</t>
  </si>
  <si>
    <t xml:space="preserve">                2. งานดำเนินการเอง</t>
  </si>
  <si>
    <r>
      <t xml:space="preserve">2.2  โอนเงินไปตั้งจ่าย </t>
    </r>
    <r>
      <rPr>
        <b/>
        <sz val="16"/>
        <rFont val="TH Sarabun New"/>
        <family val="2"/>
      </rPr>
      <t>ณ คลังจังหวัดกำแพงเพชร</t>
    </r>
  </si>
  <si>
    <t>งานจ้างเหมา</t>
  </si>
  <si>
    <t>รายละเอียด</t>
  </si>
  <si>
    <t>เดือน</t>
  </si>
  <si>
    <t>ชุด</t>
  </si>
  <si>
    <t xml:space="preserve"> - เครื่องวัดระบดับน้ำอัตโนมัติ แบบเรดาร์ Spec No. DH115/2558</t>
  </si>
  <si>
    <t xml:space="preserve"> - อุปกรณ์วัดระยะเปิดบานประตูระบายน้ำแบบจานหมุน</t>
  </si>
  <si>
    <t xml:space="preserve">   Spec No.DH117/2558</t>
  </si>
  <si>
    <t>L.S.</t>
  </si>
  <si>
    <t xml:space="preserve"> - อุปกรณ์ตรวจวัดระยะไกล (Remote Terminal Unit: RTU)</t>
  </si>
  <si>
    <t>เครื่อง</t>
  </si>
  <si>
    <t>ระบบ</t>
  </si>
  <si>
    <t>แห่ง</t>
  </si>
  <si>
    <t>รวมงานจ้างเหมา</t>
  </si>
  <si>
    <t>1. ศึกษา ออกแบบ และพัฒนาระบบ</t>
  </si>
  <si>
    <t xml:space="preserve"> - วิเคราะห์ ออกแบบ และพัฒนาระบบควบคุมการปรับบานแบบอัตโนมัติ</t>
  </si>
  <si>
    <t xml:space="preserve"> - วิเคราะห์ ออกแบบ และพัฒนาระบบแสดงผล</t>
  </si>
  <si>
    <t>2. ติดตั้งระบบสื่อสาร และระบบตรวจวัดข้อมูล</t>
  </si>
  <si>
    <t xml:space="preserve"> - Edge/GPRS Modem for Telemetering Spec.S0586-9999-0157</t>
  </si>
  <si>
    <t xml:space="preserve">   Spec No. S0579-9999-0157</t>
  </si>
  <si>
    <t xml:space="preserve"> -  กล้องโทรทัศน์วงจรปิดชนิดเครือข่าย แบบมุมมองคงที่สำหรับติดตั้ง</t>
  </si>
  <si>
    <t xml:space="preserve">   ภายนอกอาคาร แบบที่ 1 สำหรับใช้ในงานรักษาความปลอดภัย </t>
  </si>
  <si>
    <t xml:space="preserve">   วิเคราะห์ภาพ และงานอื่นๆ Spec.No.6502-0311-0071</t>
  </si>
  <si>
    <t xml:space="preserve">   -  เครื่องควบคุมและสำรองไฟฟ้า (UPS) ขนาด 1 KVA</t>
  </si>
  <si>
    <t xml:space="preserve">     Spec No. 6602-1007-0107</t>
  </si>
  <si>
    <t xml:space="preserve"> - ค่าติดตั้งอุปกรณ์ เชื่อมต่อ และปรับแต่งคุณสมบัติอุปกรณ์ </t>
  </si>
  <si>
    <t xml:space="preserve"> - หาค่าสัมประสิทธิ์การไหลผ่านอาคารบังคับน้ำ</t>
  </si>
  <si>
    <t xml:space="preserve"> - ติดตั้งระบบสั่งการและควบคุมอัตราการไหลแบบอัตโนมัติ</t>
  </si>
  <si>
    <t xml:space="preserve"> - ติดตั้งระบบสั่งการและควบคุมระดับน้ำแบบอัตโนมัติ</t>
  </si>
  <si>
    <t>3. ปรับปรุงระบบควบคุมอาคารบังคับน้ำ ปตร. กม.8+855</t>
  </si>
  <si>
    <t>4. ระบบสั่งการและแสดงผล</t>
  </si>
  <si>
    <t xml:space="preserve"> - ค่าเช่าServer 3 ปี</t>
  </si>
  <si>
    <t xml:space="preserve"> -  เครื่องคอมพิวเตอร์ สำหรับงานประมวลผล แบบที่ 2 พร้อมชุดโปรแกรม</t>
  </si>
  <si>
    <t xml:space="preserve">    ระบบปฏิบัติการ Spec.No. 6602-1001-0055</t>
  </si>
  <si>
    <t xml:space="preserve"> - เครื่องคอมพิวเตอร์โน้ตบุ๊ก สำหรับงานประมวลผล พร้อมชุดโปรแกรม</t>
  </si>
  <si>
    <t xml:space="preserve">    ระบบปฏิบัติการ Spec.No. 6602-1001-0059</t>
  </si>
  <si>
    <t xml:space="preserve"> -  เครื่องพิมพ์ Multifunction แบบฉีดหมึกพร้อมติดตั้งถังหมึกพิมพ์ </t>
  </si>
  <si>
    <t xml:space="preserve">  (Ink Tank Printer) สำหรับกระดาษขนาด A3 Spec.No. 6502-1003-0004</t>
  </si>
  <si>
    <t xml:space="preserve"> - เครื่องสำรองไฟฟ้า ขนาด 1 kVA Spec.No.6602-1007-0107</t>
  </si>
  <si>
    <t xml:space="preserve"> - โทรทัศน์ แอล อี ดี (LED TV) แบบ Smart TV ระดับความละเอียดจอภาพ </t>
  </si>
  <si>
    <t xml:space="preserve">   3840 x 2160 พิกเซล ขนาด 82 นิ้ว Spec.No.6301 0404 0009</t>
  </si>
  <si>
    <t xml:space="preserve"> - งานปรับแต่งอุปกรณ์และเชื่อมต่อกับสถานีสนาม</t>
  </si>
  <si>
    <t xml:space="preserve"> - สำรวจรูปตัดลำน้ำ</t>
  </si>
  <si>
    <t xml:space="preserve"> - งานโยงค่าระดับ โดยวิธีการระดับชั้น 3</t>
  </si>
  <si>
    <t>เอกสารประกอบ รายละเอียดราคากลาง</t>
  </si>
  <si>
    <t>ที่</t>
  </si>
  <si>
    <t>คุณสมบัติ</t>
  </si>
  <si>
    <t>ตัวคูณ</t>
  </si>
  <si>
    <t>อัตราค่าจ้าง</t>
  </si>
  <si>
    <t>วงเงิน</t>
  </si>
  <si>
    <t>วุฒิ</t>
  </si>
  <si>
    <t>ประสบการณ์</t>
  </si>
  <si>
    <t>อัตราค่าตอบแทน</t>
  </si>
  <si>
    <t xml:space="preserve"> </t>
  </si>
  <si>
    <t>1.1 ค่าจ้าง</t>
  </si>
  <si>
    <t xml:space="preserve"> - ผู้จัดการโครงการ</t>
  </si>
  <si>
    <t>ป.โท</t>
  </si>
  <si>
    <t>11 ปี</t>
  </si>
  <si>
    <t>คน - เดือน</t>
  </si>
  <si>
    <t xml:space="preserve"> - วิศวกรผู้ช่วย (ด้านเทคโนโลยีสารสนเทศ</t>
  </si>
  <si>
    <t>ป.ตรี</t>
  </si>
  <si>
    <t>5 ปี</t>
  </si>
  <si>
    <t xml:space="preserve">   และการสื่อสาร</t>
  </si>
  <si>
    <t xml:space="preserve"> - วิศวกรผู้ช่วย (ด้านการชลประทาน)</t>
  </si>
  <si>
    <t>ปวส.</t>
  </si>
  <si>
    <t>1.2 ค่าใช้จ่ายตรง</t>
  </si>
  <si>
    <t xml:space="preserve"> - ค่าวัสดุสิ้นเปลือง</t>
  </si>
  <si>
    <t>คน - วัน</t>
  </si>
  <si>
    <t xml:space="preserve"> - ค่าเช่ารถ พร้อมคนขับ และน้ำมันเชื้อเพลิง</t>
  </si>
  <si>
    <t>วัน</t>
  </si>
  <si>
    <t xml:space="preserve"> - อุปกรณ์ในการพัฒนาระบบสั่งการ</t>
  </si>
  <si>
    <t>งานพัฒนาระบบรายงานผล</t>
  </si>
  <si>
    <t xml:space="preserve"> - วิศวกรเทคโนโลยีสารสนเทศและการสื่อสาร</t>
  </si>
  <si>
    <t xml:space="preserve"> - วิศวกรชลประทาน</t>
  </si>
  <si>
    <t xml:space="preserve"> - ช่างเทคนิค (1 คน)</t>
  </si>
  <si>
    <t xml:space="preserve">งานปรับปรุงประตูระบายน้ำ พร้อมระบบบริหารจัดการน้ำ ประตูระบายน้ำคลองระบายน้ำด้านท้าย </t>
  </si>
  <si>
    <t>โดยให้ ผส.ชป.4 หรือ ผจบ.ชป.4 เป็นผู้เบิก</t>
  </si>
  <si>
    <t>งานวิเคราะห์ ออกแบบ และพัฒนาระบบควบคุมการปรับบานแบบอัตโนมัติ</t>
  </si>
  <si>
    <t xml:space="preserve"> - ค่าเดินทาง + ที่พัก (5 คน ๆ ละ 4 วัน)</t>
  </si>
  <si>
    <t>ลำดับ</t>
  </si>
  <si>
    <t>รายการงาน</t>
  </si>
  <si>
    <t>ต.ค.</t>
  </si>
  <si>
    <t>พ.ย.</t>
  </si>
  <si>
    <t>ธ.ค.</t>
  </si>
  <si>
    <t>ม.ค.</t>
  </si>
  <si>
    <t>ก.พ.</t>
  </si>
  <si>
    <t>มี.ค.</t>
  </si>
  <si>
    <t>เม.ย.</t>
  </si>
  <si>
    <t>พ.ค.</t>
  </si>
  <si>
    <t>มิ.ย.</t>
  </si>
  <si>
    <t>ก.ค.</t>
  </si>
  <si>
    <t>ส.ค.</t>
  </si>
  <si>
    <t>ก.ย.</t>
  </si>
  <si>
    <t>จัดทำ</t>
  </si>
  <si>
    <t>ตรวจสอบ</t>
  </si>
  <si>
    <t>ผ่าน</t>
  </si>
  <si>
    <t>(นายอุรินทร์   โสตรโยม)</t>
  </si>
  <si>
    <t>(นายชลเทพ  ทาตรี)</t>
  </si>
  <si>
    <t>วิศวกรชลประทานชำนาญการพิเศษ</t>
  </si>
  <si>
    <t>ผจบ.ชป.3</t>
  </si>
  <si>
    <t>ศึกษา ออกแบบ และพัฒนาระบบ</t>
  </si>
  <si>
    <t>ติดตั้งระบบสื่อสาร และระบบตรวจวัดข้อมูล</t>
  </si>
  <si>
    <t>ปรับปรุงระบบควบคุมอาคารบังคับน้ำ ปตร. กม.8+855</t>
  </si>
  <si>
    <t>ระบบสั่งการและแสดงผล</t>
  </si>
  <si>
    <t>งานปรับปรุงประตูระบายน้ำ พร้อมระบบบริหารจัดการน้ำ ประตูระบายน้ำคลองระบายน้ำด้านท้าย กม.8+885 โครงการชลประทานสุโขทัย</t>
  </si>
  <si>
    <t>กม.8+885 โครงการชลประทานสุโขทัย</t>
  </si>
  <si>
    <t>ประตูระบายน้ำคลองระบายน้ำด้านท้าย กม.8+885 โครงการชลประทานสุโขทัย เนื่องจากประตูระบายน้ำยังไม่ได้รับ</t>
  </si>
  <si>
    <t xml:space="preserve">การพัฒนาและปรับปรุงให้ทันสมัย เพื่อรองรับสถานการณ์ในปัจจุบัน และกรมชลประทานมีนโยบายให้ปรับปรุง พัฒนาอุปกรณ์ </t>
  </si>
  <si>
    <t xml:space="preserve">และระบบบริหารจัดการน้ำให้สามารถใช้งานได้อย่างสะดวกด้วยระบบที่ทันสมัยรองรับสถานการณ์ฉุกเฉินได้ทันท่วงที </t>
  </si>
  <si>
    <t xml:space="preserve">จึงเห็นสมควรปรับปรุงประตูระบายน้ำ พร้อมระบบบริหารจัดการน้ำ ประตูระบายน้ำคลองระบายน้ำด้านท้าย กม.8+885 </t>
  </si>
  <si>
    <t>โครงการชลประทานสุโขทัย เป็นเงินงบประมาณทั้งสิ้น 4,010,000.- บาท (สี่ล้านหนึ่งหมื่นบาทถ้วน) เพื่อเพิ่มประสิทธิภาพ</t>
  </si>
  <si>
    <t>ระบบบริหารจัดการน้ำ ตรวจวัดข้อมูล วิเคระห์ และติดตามสถานการณ์น้ำเพื่อใช้เป็นข้อมูลประกอบการตัดสินใจในการบริหาร</t>
  </si>
  <si>
    <t>จัดการน้ำได้อย่างทันเวลา โดยขอถือจ่ายในปีงบประมาณ พ.ศ. 2567 ตามรายละเอียดที่แนบมาพร้อมนี้</t>
  </si>
  <si>
    <t>แผนการดำเนินกิจกรรม งานปรับปรุงประตูระบายน้ำ พร้อมระบบบริหารจัดการน้ำ ประตูระบายน้ำคลองระบายน้ำด้านท้าย กม.8+885 โครงการชลประทานสุโขทัย</t>
  </si>
  <si>
    <t>ปีงบประมาณ พ.ศ. 2567</t>
  </si>
  <si>
    <t>(พันบาท)</t>
  </si>
  <si>
    <t xml:space="preserve">รวมเงิน </t>
  </si>
  <si>
    <t>รวมงบประมาณ แยกเป็นรายเดือน</t>
  </si>
  <si>
    <t>รวมงบประมาณ สะสม</t>
  </si>
  <si>
    <t>งวดที่ 1</t>
  </si>
  <si>
    <t>งวดที่ 2</t>
  </si>
  <si>
    <t>แผนการใช้จ่ายงบประมาณ งานปรับปรุงประตูระบายน้ำ พร้อมระบบบริหารจัดการน้ำ ประตูระบายน้ำคลองระบายน้ำด้านท้าย กม.8+885 โครงการชลประทานสุโขทัย</t>
  </si>
  <si>
    <t>ตัว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</si>
</sst>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(* #,##0.00_);_(* \(#,##0.00\);_(* &quot;-&quot;??_);_(@_)"/>
    <numFmt numFmtId="164" formatCode="_-* #,##0.00_-;\-* #,##0.00_-;_-* &quot;-&quot;??_-;_-@_-"/>
    <numFmt numFmtId="165" formatCode="_-* #,##0_-;\-* #,##0_-;_-* &quot;-&quot;??_-;_-@_-"/>
    <numFmt numFmtId="166" formatCode="#,#00"/>
    <numFmt numFmtId="167" formatCode="00"/>
    <numFmt numFmtId="168" formatCode="_(* #,##0_);_(* \(#,##0\);_(* &quot;-&quot;??_);_(@_)"/>
  </numFmts>
  <fonts count="22" x14ac:knownFonts="1">
    <font>
      <sz val="16"/>
      <color theme="1"/>
      <name val="TH Sarabun New"/>
      <family val="2"/>
    </font>
    <font>
      <sz val="16"/>
      <color theme="1"/>
      <name val="TH Sarabun New"/>
      <family val="2"/>
    </font>
    <font>
      <b/>
      <sz val="16"/>
      <color theme="1"/>
      <name val="TH Sarabun New"/>
      <family val="2"/>
    </font>
    <font>
      <b/>
      <sz val="16"/>
      <color theme="1"/>
      <name val="TH SarabunIT๙"/>
      <family val="2"/>
    </font>
    <font>
      <sz val="16"/>
      <color theme="1"/>
      <name val="TH SarabunIT๙"/>
      <family val="2"/>
    </font>
    <font>
      <b/>
      <sz val="24"/>
      <color theme="1"/>
      <name val="TH SarabunIT๙"/>
      <family val="2"/>
    </font>
    <font>
      <sz val="15"/>
      <color theme="1"/>
      <name val="TH SarabunIT๙"/>
      <family val="2"/>
    </font>
    <font>
      <sz val="14"/>
      <name val="Cordia New"/>
      <family val="2"/>
    </font>
    <font>
      <sz val="14"/>
      <name val="TH SarabunPSK"/>
      <family val="2"/>
    </font>
    <font>
      <sz val="16"/>
      <name val="TH Sarabun New"/>
      <family val="2"/>
    </font>
    <font>
      <b/>
      <sz val="16"/>
      <name val="TH Sarabun New"/>
      <family val="2"/>
    </font>
    <font>
      <b/>
      <u/>
      <sz val="16"/>
      <name val="TH Sarabun New"/>
      <family val="2"/>
    </font>
    <font>
      <sz val="14"/>
      <name val="TH Sarabun New"/>
      <family val="2"/>
    </font>
    <font>
      <b/>
      <sz val="18"/>
      <name val="TH Sarabun New"/>
      <family val="2"/>
    </font>
    <font>
      <b/>
      <sz val="14"/>
      <name val="TH SarabunPSK"/>
      <family val="2"/>
    </font>
    <font>
      <b/>
      <u val="double"/>
      <sz val="14"/>
      <name val="TH SarabunPSK"/>
      <family val="2"/>
    </font>
    <font>
      <b/>
      <u/>
      <sz val="14"/>
      <name val="TH SarabunPSK"/>
      <family val="2"/>
    </font>
    <font>
      <u val="singleAccounting"/>
      <sz val="14"/>
      <name val="TH SarabunPSK"/>
      <family val="2"/>
    </font>
    <font>
      <b/>
      <sz val="14"/>
      <name val="TH Sarabun New"/>
      <family val="2"/>
    </font>
    <font>
      <sz val="14"/>
      <color theme="1"/>
      <name val="TH Sarabun New"/>
      <family val="2"/>
    </font>
    <font>
      <sz val="16"/>
      <color theme="1"/>
      <name val="TH Sarabun New"/>
      <family val="2"/>
      <charset val="222"/>
    </font>
    <font>
      <b/>
      <u/>
      <sz val="14"/>
      <name val="TH Sarabun New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2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0" fontId="7" fillId="0" borderId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7" fillId="0" borderId="0"/>
    <xf numFmtId="0" fontId="20" fillId="0" borderId="0"/>
    <xf numFmtId="164" fontId="20" fillId="0" borderId="0" applyFont="0" applyFill="0" applyBorder="0" applyAlignment="0" applyProtection="0"/>
  </cellStyleXfs>
  <cellXfs count="269">
    <xf numFmtId="0" fontId="0" fillId="0" borderId="0" xfId="0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right"/>
    </xf>
    <xf numFmtId="0" fontId="4" fillId="0" borderId="1" xfId="0" applyFont="1" applyBorder="1"/>
    <xf numFmtId="0" fontId="4" fillId="0" borderId="2" xfId="0" applyFont="1" applyBorder="1"/>
    <xf numFmtId="4" fontId="4" fillId="0" borderId="2" xfId="0" applyNumberFormat="1" applyFont="1" applyBorder="1"/>
    <xf numFmtId="0" fontId="6" fillId="0" borderId="2" xfId="0" applyFont="1" applyBorder="1"/>
    <xf numFmtId="0" fontId="4" fillId="0" borderId="3" xfId="0" applyFont="1" applyBorder="1"/>
    <xf numFmtId="0" fontId="9" fillId="0" borderId="0" xfId="2" applyFont="1"/>
    <xf numFmtId="0" fontId="9" fillId="0" borderId="5" xfId="2" applyFont="1" applyBorder="1" applyAlignment="1">
      <alignment horizontal="center"/>
    </xf>
    <xf numFmtId="0" fontId="9" fillId="0" borderId="6" xfId="2" applyFont="1" applyBorder="1" applyAlignment="1">
      <alignment horizontal="center"/>
    </xf>
    <xf numFmtId="0" fontId="9" fillId="0" borderId="7" xfId="2" applyFont="1" applyBorder="1" applyAlignment="1">
      <alignment horizontal="center"/>
    </xf>
    <xf numFmtId="0" fontId="9" fillId="0" borderId="8" xfId="2" applyFont="1" applyBorder="1"/>
    <xf numFmtId="4" fontId="10" fillId="0" borderId="9" xfId="2" applyNumberFormat="1" applyFont="1" applyBorder="1" applyAlignment="1">
      <alignment horizontal="left"/>
    </xf>
    <xf numFmtId="0" fontId="9" fillId="0" borderId="9" xfId="2" applyFont="1" applyBorder="1" applyAlignment="1">
      <alignment horizontal="center"/>
    </xf>
    <xf numFmtId="0" fontId="9" fillId="0" borderId="10" xfId="2" applyFont="1" applyBorder="1" applyAlignment="1">
      <alignment horizontal="center"/>
    </xf>
    <xf numFmtId="0" fontId="9" fillId="0" borderId="11" xfId="2" applyFont="1" applyBorder="1"/>
    <xf numFmtId="0" fontId="11" fillId="0" borderId="12" xfId="2" applyFont="1" applyBorder="1" applyAlignment="1">
      <alignment horizontal="left"/>
    </xf>
    <xf numFmtId="0" fontId="9" fillId="0" borderId="12" xfId="2" applyFont="1" applyBorder="1"/>
    <xf numFmtId="2" fontId="9" fillId="0" borderId="11" xfId="2" applyNumberFormat="1" applyFont="1" applyBorder="1" applyAlignment="1">
      <alignment horizontal="center"/>
    </xf>
    <xf numFmtId="0" fontId="9" fillId="0" borderId="12" xfId="2" applyFont="1" applyBorder="1" applyAlignment="1">
      <alignment horizontal="center"/>
    </xf>
    <xf numFmtId="164" fontId="9" fillId="0" borderId="12" xfId="3" applyFont="1" applyBorder="1"/>
    <xf numFmtId="164" fontId="9" fillId="0" borderId="15" xfId="3" applyFont="1" applyBorder="1"/>
    <xf numFmtId="0" fontId="9" fillId="0" borderId="12" xfId="2" applyFont="1" applyBorder="1" applyAlignment="1">
      <alignment horizontal="left"/>
    </xf>
    <xf numFmtId="0" fontId="9" fillId="0" borderId="11" xfId="2" applyFont="1" applyBorder="1" applyAlignment="1">
      <alignment horizontal="center"/>
    </xf>
    <xf numFmtId="0" fontId="10" fillId="0" borderId="12" xfId="2" applyFont="1" applyBorder="1" applyAlignment="1">
      <alignment horizontal="center"/>
    </xf>
    <xf numFmtId="164" fontId="10" fillId="0" borderId="16" xfId="2" applyNumberFormat="1" applyFont="1" applyBorder="1"/>
    <xf numFmtId="3" fontId="9" fillId="0" borderId="11" xfId="3" applyNumberFormat="1" applyFont="1" applyBorder="1" applyAlignment="1">
      <alignment horizontal="center"/>
    </xf>
    <xf numFmtId="0" fontId="9" fillId="0" borderId="17" xfId="2" applyFont="1" applyBorder="1" applyAlignment="1">
      <alignment horizontal="left" indent="7"/>
    </xf>
    <xf numFmtId="3" fontId="9" fillId="0" borderId="12" xfId="3" applyNumberFormat="1" applyFont="1" applyBorder="1" applyAlignment="1">
      <alignment horizontal="center"/>
    </xf>
    <xf numFmtId="164" fontId="9" fillId="0" borderId="18" xfId="3" applyFont="1" applyBorder="1"/>
    <xf numFmtId="164" fontId="9" fillId="0" borderId="19" xfId="2" applyNumberFormat="1" applyFont="1" applyBorder="1"/>
    <xf numFmtId="0" fontId="11" fillId="0" borderId="17" xfId="2" applyFont="1" applyBorder="1" applyAlignment="1">
      <alignment horizontal="left"/>
    </xf>
    <xf numFmtId="3" fontId="9" fillId="0" borderId="15" xfId="3" applyNumberFormat="1" applyFont="1" applyBorder="1" applyAlignment="1">
      <alignment horizontal="center"/>
    </xf>
    <xf numFmtId="164" fontId="9" fillId="0" borderId="18" xfId="2" applyNumberFormat="1" applyFont="1" applyBorder="1"/>
    <xf numFmtId="164" fontId="10" fillId="0" borderId="19" xfId="3" applyFont="1" applyBorder="1"/>
    <xf numFmtId="0" fontId="10" fillId="0" borderId="17" xfId="2" applyFont="1" applyBorder="1" applyAlignment="1">
      <alignment horizontal="left"/>
    </xf>
    <xf numFmtId="164" fontId="10" fillId="0" borderId="12" xfId="2" applyNumberFormat="1" applyFont="1" applyBorder="1" applyAlignment="1">
      <alignment horizontal="right"/>
    </xf>
    <xf numFmtId="164" fontId="10" fillId="0" borderId="20" xfId="3" applyFont="1" applyBorder="1" applyAlignment="1">
      <alignment horizontal="left"/>
    </xf>
    <xf numFmtId="0" fontId="9" fillId="0" borderId="17" xfId="2" applyFont="1" applyBorder="1" applyAlignment="1">
      <alignment horizontal="left"/>
    </xf>
    <xf numFmtId="165" fontId="9" fillId="0" borderId="12" xfId="2" applyNumberFormat="1" applyFont="1" applyBorder="1" applyAlignment="1">
      <alignment horizontal="right"/>
    </xf>
    <xf numFmtId="164" fontId="9" fillId="0" borderId="14" xfId="2" applyNumberFormat="1" applyFont="1" applyBorder="1" applyAlignment="1">
      <alignment horizontal="left"/>
    </xf>
    <xf numFmtId="0" fontId="9" fillId="0" borderId="17" xfId="2" applyFont="1" applyBorder="1" applyAlignment="1"/>
    <xf numFmtId="164" fontId="9" fillId="0" borderId="12" xfId="2" applyNumberFormat="1" applyFont="1" applyBorder="1" applyAlignment="1">
      <alignment horizontal="right"/>
    </xf>
    <xf numFmtId="3" fontId="9" fillId="0" borderId="21" xfId="3" applyNumberFormat="1" applyFont="1" applyBorder="1" applyAlignment="1">
      <alignment horizontal="center"/>
    </xf>
    <xf numFmtId="0" fontId="9" fillId="0" borderId="17" xfId="2" applyFont="1" applyBorder="1" applyAlignment="1">
      <alignment horizontal="left" indent="2"/>
    </xf>
    <xf numFmtId="165" fontId="9" fillId="0" borderId="18" xfId="2" applyNumberFormat="1" applyFont="1" applyBorder="1" applyAlignment="1">
      <alignment horizontal="right"/>
    </xf>
    <xf numFmtId="0" fontId="9" fillId="0" borderId="17" xfId="2" applyFont="1" applyBorder="1" applyAlignment="1">
      <alignment horizontal="right"/>
    </xf>
    <xf numFmtId="165" fontId="9" fillId="0" borderId="12" xfId="2" applyNumberFormat="1" applyFont="1" applyBorder="1" applyAlignment="1">
      <alignment horizontal="left"/>
    </xf>
    <xf numFmtId="0" fontId="9" fillId="0" borderId="22" xfId="2" applyFont="1" applyBorder="1" applyAlignment="1">
      <alignment horizontal="center"/>
    </xf>
    <xf numFmtId="0" fontId="9" fillId="0" borderId="23" xfId="2" applyFont="1" applyBorder="1" applyAlignment="1">
      <alignment horizontal="left"/>
    </xf>
    <xf numFmtId="0" fontId="9" fillId="0" borderId="15" xfId="2" applyFont="1" applyBorder="1" applyAlignment="1">
      <alignment horizontal="center"/>
    </xf>
    <xf numFmtId="165" fontId="9" fillId="0" borderId="15" xfId="2" applyNumberFormat="1" applyFont="1" applyBorder="1" applyAlignment="1">
      <alignment horizontal="left"/>
    </xf>
    <xf numFmtId="0" fontId="9" fillId="0" borderId="24" xfId="2" applyFont="1" applyBorder="1" applyAlignment="1">
      <alignment horizontal="center"/>
    </xf>
    <xf numFmtId="0" fontId="9" fillId="0" borderId="25" xfId="2" applyFont="1" applyBorder="1" applyAlignment="1">
      <alignment horizontal="left"/>
    </xf>
    <xf numFmtId="0" fontId="9" fillId="0" borderId="26" xfId="2" applyFont="1" applyBorder="1" applyAlignment="1">
      <alignment horizontal="center"/>
    </xf>
    <xf numFmtId="3" fontId="9" fillId="0" borderId="26" xfId="3" applyNumberFormat="1" applyFont="1" applyBorder="1" applyAlignment="1">
      <alignment horizontal="center"/>
    </xf>
    <xf numFmtId="165" fontId="9" fillId="0" borderId="26" xfId="2" applyNumberFormat="1" applyFont="1" applyBorder="1" applyAlignment="1">
      <alignment horizontal="left"/>
    </xf>
    <xf numFmtId="164" fontId="9" fillId="0" borderId="27" xfId="2" applyNumberFormat="1" applyFont="1" applyBorder="1" applyAlignment="1">
      <alignment horizontal="left"/>
    </xf>
    <xf numFmtId="0" fontId="8" fillId="0" borderId="0" xfId="0" applyFont="1"/>
    <xf numFmtId="165" fontId="14" fillId="2" borderId="28" xfId="1" applyNumberFormat="1" applyFont="1" applyFill="1" applyBorder="1" applyAlignment="1">
      <alignment horizontal="center"/>
    </xf>
    <xf numFmtId="0" fontId="14" fillId="2" borderId="28" xfId="0" applyFont="1" applyFill="1" applyBorder="1" applyAlignment="1">
      <alignment horizontal="center"/>
    </xf>
    <xf numFmtId="0" fontId="14" fillId="2" borderId="29" xfId="0" applyFont="1" applyFill="1" applyBorder="1" applyAlignment="1">
      <alignment horizontal="centerContinuous"/>
    </xf>
    <xf numFmtId="0" fontId="14" fillId="2" borderId="30" xfId="0" applyFont="1" applyFill="1" applyBorder="1" applyAlignment="1">
      <alignment horizontal="centerContinuous"/>
    </xf>
    <xf numFmtId="0" fontId="8" fillId="2" borderId="30" xfId="0" applyFont="1" applyFill="1" applyBorder="1" applyAlignment="1">
      <alignment horizontal="centerContinuous"/>
    </xf>
    <xf numFmtId="0" fontId="8" fillId="0" borderId="0" xfId="0" applyFont="1" applyAlignment="1">
      <alignment horizontal="center"/>
    </xf>
    <xf numFmtId="165" fontId="8" fillId="2" borderId="13" xfId="1" applyNumberFormat="1" applyFont="1" applyFill="1" applyBorder="1" applyAlignment="1">
      <alignment horizontal="center"/>
    </xf>
    <xf numFmtId="0" fontId="15" fillId="2" borderId="13" xfId="0" applyFont="1" applyFill="1" applyBorder="1" applyAlignment="1">
      <alignment horizontal="left"/>
    </xf>
    <xf numFmtId="0" fontId="8" fillId="2" borderId="13" xfId="0" applyFont="1" applyFill="1" applyBorder="1" applyAlignment="1">
      <alignment horizontal="center"/>
    </xf>
    <xf numFmtId="0" fontId="8" fillId="2" borderId="13" xfId="0" applyFont="1" applyFill="1" applyBorder="1" applyAlignment="1">
      <alignment horizontal="right"/>
    </xf>
    <xf numFmtId="0" fontId="8" fillId="2" borderId="9" xfId="0" applyFont="1" applyFill="1" applyBorder="1" applyAlignment="1">
      <alignment horizontal="center"/>
    </xf>
    <xf numFmtId="0" fontId="8" fillId="2" borderId="31" xfId="0" applyFont="1" applyFill="1" applyBorder="1" applyAlignment="1">
      <alignment horizontal="center"/>
    </xf>
    <xf numFmtId="0" fontId="16" fillId="2" borderId="13" xfId="0" applyFont="1" applyFill="1" applyBorder="1" applyAlignment="1">
      <alignment horizontal="left"/>
    </xf>
    <xf numFmtId="0" fontId="8" fillId="2" borderId="32" xfId="0" applyFont="1" applyFill="1" applyBorder="1" applyAlignment="1">
      <alignment horizontal="center"/>
    </xf>
    <xf numFmtId="165" fontId="14" fillId="2" borderId="15" xfId="0" applyNumberFormat="1" applyFont="1" applyFill="1" applyBorder="1" applyAlignment="1">
      <alignment horizontal="center"/>
    </xf>
    <xf numFmtId="0" fontId="14" fillId="0" borderId="0" xfId="0" applyFont="1"/>
    <xf numFmtId="3" fontId="8" fillId="0" borderId="12" xfId="1" applyNumberFormat="1" applyFont="1" applyFill="1" applyBorder="1" applyAlignment="1">
      <alignment horizontal="center"/>
    </xf>
    <xf numFmtId="0" fontId="8" fillId="2" borderId="12" xfId="0" applyFont="1" applyFill="1" applyBorder="1" applyAlignment="1">
      <alignment horizontal="left" indent="1"/>
    </xf>
    <xf numFmtId="0" fontId="8" fillId="2" borderId="12" xfId="0" applyFont="1" applyFill="1" applyBorder="1" applyAlignment="1">
      <alignment horizontal="center"/>
    </xf>
    <xf numFmtId="166" fontId="8" fillId="2" borderId="12" xfId="0" applyNumberFormat="1" applyFont="1" applyFill="1" applyBorder="1" applyAlignment="1">
      <alignment horizontal="center"/>
    </xf>
    <xf numFmtId="166" fontId="14" fillId="2" borderId="15" xfId="0" applyNumberFormat="1" applyFont="1" applyFill="1" applyBorder="1" applyAlignment="1">
      <alignment horizontal="center"/>
    </xf>
    <xf numFmtId="0" fontId="8" fillId="2" borderId="13" xfId="0" applyFont="1" applyFill="1" applyBorder="1" applyAlignment="1">
      <alignment horizontal="left" indent="1"/>
    </xf>
    <xf numFmtId="165" fontId="8" fillId="2" borderId="12" xfId="1" applyNumberFormat="1" applyFont="1" applyFill="1" applyBorder="1" applyAlignment="1">
      <alignment horizontal="center"/>
    </xf>
    <xf numFmtId="0" fontId="14" fillId="2" borderId="12" xfId="0" applyFont="1" applyFill="1" applyBorder="1" applyAlignment="1">
      <alignment horizontal="right"/>
    </xf>
    <xf numFmtId="165" fontId="8" fillId="2" borderId="12" xfId="0" applyNumberFormat="1" applyFont="1" applyFill="1" applyBorder="1" applyAlignment="1">
      <alignment horizontal="right"/>
    </xf>
    <xf numFmtId="43" fontId="8" fillId="2" borderId="12" xfId="1" applyFont="1" applyFill="1" applyBorder="1" applyAlignment="1">
      <alignment horizontal="center"/>
    </xf>
    <xf numFmtId="165" fontId="8" fillId="2" borderId="12" xfId="0" applyNumberFormat="1" applyFont="1" applyFill="1" applyBorder="1" applyAlignment="1">
      <alignment horizontal="center"/>
    </xf>
    <xf numFmtId="0" fontId="14" fillId="2" borderId="12" xfId="5" applyFont="1" applyFill="1" applyBorder="1" applyAlignment="1">
      <alignment horizontal="left"/>
    </xf>
    <xf numFmtId="165" fontId="14" fillId="2" borderId="12" xfId="0" applyNumberFormat="1" applyFont="1" applyFill="1" applyBorder="1" applyAlignment="1">
      <alignment horizontal="center"/>
    </xf>
    <xf numFmtId="166" fontId="14" fillId="2" borderId="18" xfId="0" applyNumberFormat="1" applyFont="1" applyFill="1" applyBorder="1" applyAlignment="1">
      <alignment horizontal="center"/>
    </xf>
    <xf numFmtId="166" fontId="8" fillId="2" borderId="18" xfId="0" applyNumberFormat="1" applyFont="1" applyFill="1" applyBorder="1" applyAlignment="1">
      <alignment horizontal="center"/>
    </xf>
    <xf numFmtId="0" fontId="8" fillId="0" borderId="12" xfId="0" applyFont="1" applyBorder="1" applyAlignment="1">
      <alignment horizontal="center"/>
    </xf>
    <xf numFmtId="165" fontId="8" fillId="0" borderId="12" xfId="1" applyNumberFormat="1" applyFont="1" applyBorder="1" applyAlignment="1">
      <alignment horizontal="center"/>
    </xf>
    <xf numFmtId="166" fontId="8" fillId="0" borderId="12" xfId="0" applyNumberFormat="1" applyFont="1" applyBorder="1" applyAlignment="1">
      <alignment horizontal="center"/>
    </xf>
    <xf numFmtId="167" fontId="17" fillId="2" borderId="12" xfId="1" applyNumberFormat="1" applyFont="1" applyFill="1" applyBorder="1" applyAlignment="1">
      <alignment horizontal="center"/>
    </xf>
    <xf numFmtId="0" fontId="8" fillId="0" borderId="12" xfId="0" applyFont="1" applyBorder="1" applyAlignment="1">
      <alignment horizontal="left"/>
    </xf>
    <xf numFmtId="165" fontId="8" fillId="0" borderId="12" xfId="0" applyNumberFormat="1" applyFont="1" applyBorder="1" applyAlignment="1">
      <alignment horizontal="right"/>
    </xf>
    <xf numFmtId="165" fontId="8" fillId="0" borderId="12" xfId="0" applyNumberFormat="1" applyFont="1" applyBorder="1" applyAlignment="1">
      <alignment horizontal="center"/>
    </xf>
    <xf numFmtId="166" fontId="8" fillId="0" borderId="18" xfId="0" applyNumberFormat="1" applyFont="1" applyBorder="1" applyAlignment="1">
      <alignment horizontal="center"/>
    </xf>
    <xf numFmtId="0" fontId="8" fillId="0" borderId="18" xfId="0" applyFont="1" applyBorder="1" applyAlignment="1">
      <alignment horizontal="center"/>
    </xf>
    <xf numFmtId="0" fontId="8" fillId="2" borderId="12" xfId="5" applyFont="1" applyFill="1" applyBorder="1" applyAlignment="1">
      <alignment horizontal="left" indent="1"/>
    </xf>
    <xf numFmtId="0" fontId="8" fillId="2" borderId="12" xfId="5" applyFont="1" applyFill="1" applyBorder="1" applyAlignment="1">
      <alignment horizontal="center"/>
    </xf>
    <xf numFmtId="165" fontId="8" fillId="2" borderId="12" xfId="5" applyNumberFormat="1" applyFont="1" applyFill="1" applyBorder="1" applyAlignment="1">
      <alignment horizontal="right"/>
    </xf>
    <xf numFmtId="165" fontId="8" fillId="2" borderId="12" xfId="4" applyNumberFormat="1" applyFont="1" applyFill="1" applyBorder="1" applyAlignment="1">
      <alignment horizontal="center"/>
    </xf>
    <xf numFmtId="166" fontId="8" fillId="2" borderId="18" xfId="5" applyNumberFormat="1" applyFont="1" applyFill="1" applyBorder="1" applyAlignment="1">
      <alignment horizontal="center"/>
    </xf>
    <xf numFmtId="3" fontId="8" fillId="2" borderId="12" xfId="1" applyNumberFormat="1" applyFont="1" applyFill="1" applyBorder="1" applyAlignment="1">
      <alignment horizontal="center"/>
    </xf>
    <xf numFmtId="3" fontId="8" fillId="2" borderId="13" xfId="1" applyNumberFormat="1" applyFont="1" applyFill="1" applyBorder="1" applyAlignment="1">
      <alignment horizontal="center"/>
    </xf>
    <xf numFmtId="165" fontId="8" fillId="2" borderId="13" xfId="0" applyNumberFormat="1" applyFont="1" applyFill="1" applyBorder="1" applyAlignment="1">
      <alignment horizontal="right"/>
    </xf>
    <xf numFmtId="3" fontId="8" fillId="2" borderId="12" xfId="4" applyNumberFormat="1" applyFont="1" applyFill="1" applyBorder="1" applyAlignment="1">
      <alignment horizontal="center"/>
    </xf>
    <xf numFmtId="165" fontId="17" fillId="2" borderId="12" xfId="4" applyNumberFormat="1" applyFont="1" applyFill="1" applyBorder="1" applyAlignment="1">
      <alignment horizontal="center"/>
    </xf>
    <xf numFmtId="0" fontId="8" fillId="2" borderId="12" xfId="5" applyFont="1" applyFill="1" applyBorder="1" applyAlignment="1">
      <alignment horizontal="left"/>
    </xf>
    <xf numFmtId="4" fontId="8" fillId="2" borderId="12" xfId="1" applyNumberFormat="1" applyFont="1" applyFill="1" applyBorder="1" applyAlignment="1">
      <alignment horizontal="center"/>
    </xf>
    <xf numFmtId="0" fontId="14" fillId="2" borderId="13" xfId="0" applyFont="1" applyFill="1" applyBorder="1" applyAlignment="1">
      <alignment horizontal="right"/>
    </xf>
    <xf numFmtId="165" fontId="8" fillId="2" borderId="13" xfId="1" applyNumberFormat="1" applyFont="1" applyFill="1" applyBorder="1" applyAlignment="1">
      <alignment horizontal="right"/>
    </xf>
    <xf numFmtId="43" fontId="8" fillId="2" borderId="13" xfId="1" applyFont="1" applyFill="1" applyBorder="1" applyAlignment="1">
      <alignment horizontal="center"/>
    </xf>
    <xf numFmtId="0" fontId="8" fillId="2" borderId="32" xfId="0" applyFont="1" applyFill="1" applyBorder="1"/>
    <xf numFmtId="165" fontId="14" fillId="2" borderId="35" xfId="0" applyNumberFormat="1" applyFont="1" applyFill="1" applyBorder="1" applyAlignment="1">
      <alignment horizontal="center"/>
    </xf>
    <xf numFmtId="166" fontId="14" fillId="2" borderId="35" xfId="0" applyNumberFormat="1" applyFont="1" applyFill="1" applyBorder="1" applyAlignment="1">
      <alignment horizontal="center"/>
    </xf>
    <xf numFmtId="4" fontId="8" fillId="2" borderId="15" xfId="1" applyNumberFormat="1" applyFont="1" applyFill="1" applyBorder="1" applyAlignment="1">
      <alignment horizontal="center"/>
    </xf>
    <xf numFmtId="165" fontId="8" fillId="2" borderId="34" xfId="1" applyNumberFormat="1" applyFont="1" applyFill="1" applyBorder="1" applyAlignment="1">
      <alignment horizontal="center"/>
    </xf>
    <xf numFmtId="0" fontId="8" fillId="2" borderId="34" xfId="0" applyFont="1" applyFill="1" applyBorder="1" applyAlignment="1">
      <alignment horizontal="left" indent="7"/>
    </xf>
    <xf numFmtId="0" fontId="8" fillId="2" borderId="34" xfId="0" applyFont="1" applyFill="1" applyBorder="1" applyAlignment="1">
      <alignment horizontal="center"/>
    </xf>
    <xf numFmtId="0" fontId="8" fillId="2" borderId="34" xfId="0" applyFont="1" applyFill="1" applyBorder="1" applyAlignment="1">
      <alignment horizontal="right"/>
    </xf>
    <xf numFmtId="0" fontId="8" fillId="2" borderId="36" xfId="0" applyFont="1" applyFill="1" applyBorder="1"/>
    <xf numFmtId="0" fontId="8" fillId="2" borderId="34" xfId="0" applyFont="1" applyFill="1" applyBorder="1"/>
    <xf numFmtId="165" fontId="8" fillId="2" borderId="0" xfId="1" applyNumberFormat="1" applyFont="1" applyFill="1" applyAlignment="1">
      <alignment horizontal="center"/>
    </xf>
    <xf numFmtId="0" fontId="8" fillId="2" borderId="0" xfId="0" applyFont="1" applyFill="1" applyAlignment="1">
      <alignment horizontal="left" indent="2"/>
    </xf>
    <xf numFmtId="0" fontId="8" fillId="2" borderId="0" xfId="0" applyFont="1" applyFill="1"/>
    <xf numFmtId="0" fontId="8" fillId="2" borderId="0" xfId="0" applyFont="1" applyFill="1" applyAlignment="1">
      <alignment horizontal="right"/>
    </xf>
    <xf numFmtId="165" fontId="8" fillId="0" borderId="0" xfId="1" applyNumberFormat="1" applyFont="1" applyAlignment="1">
      <alignment horizontal="center"/>
    </xf>
    <xf numFmtId="0" fontId="8" fillId="0" borderId="0" xfId="0" applyFont="1" applyAlignment="1">
      <alignment horizontal="left" indent="2"/>
    </xf>
    <xf numFmtId="0" fontId="8" fillId="0" borderId="0" xfId="0" applyFont="1" applyAlignment="1">
      <alignment horizontal="right"/>
    </xf>
    <xf numFmtId="4" fontId="12" fillId="0" borderId="12" xfId="1" applyNumberFormat="1" applyFont="1" applyBorder="1" applyAlignment="1">
      <alignment horizontal="center"/>
    </xf>
    <xf numFmtId="0" fontId="18" fillId="0" borderId="12" xfId="5" applyFont="1" applyBorder="1" applyAlignment="1">
      <alignment horizontal="left"/>
    </xf>
    <xf numFmtId="0" fontId="12" fillId="0" borderId="12" xfId="0" applyFont="1" applyBorder="1" applyAlignment="1">
      <alignment horizontal="center"/>
    </xf>
    <xf numFmtId="165" fontId="12" fillId="0" borderId="12" xfId="0" applyNumberFormat="1" applyFont="1" applyBorder="1" applyAlignment="1">
      <alignment horizontal="right"/>
    </xf>
    <xf numFmtId="43" fontId="12" fillId="0" borderId="12" xfId="1" applyFont="1" applyBorder="1" applyAlignment="1">
      <alignment horizontal="center"/>
    </xf>
    <xf numFmtId="0" fontId="12" fillId="0" borderId="18" xfId="0" applyFont="1" applyBorder="1" applyAlignment="1">
      <alignment horizontal="center"/>
    </xf>
    <xf numFmtId="165" fontId="18" fillId="0" borderId="12" xfId="0" applyNumberFormat="1" applyFont="1" applyBorder="1" applyAlignment="1">
      <alignment horizontal="center"/>
    </xf>
    <xf numFmtId="166" fontId="18" fillId="0" borderId="18" xfId="0" applyNumberFormat="1" applyFont="1" applyBorder="1" applyAlignment="1">
      <alignment horizontal="center"/>
    </xf>
    <xf numFmtId="3" fontId="12" fillId="0" borderId="12" xfId="1" applyNumberFormat="1" applyFont="1" applyBorder="1" applyAlignment="1">
      <alignment horizontal="center"/>
    </xf>
    <xf numFmtId="0" fontId="19" fillId="0" borderId="12" xfId="5" applyFont="1" applyFill="1" applyBorder="1" applyAlignment="1">
      <alignment horizontal="left"/>
    </xf>
    <xf numFmtId="0" fontId="19" fillId="0" borderId="12" xfId="5" applyFont="1" applyFill="1" applyBorder="1" applyAlignment="1">
      <alignment horizontal="center"/>
    </xf>
    <xf numFmtId="165" fontId="12" fillId="0" borderId="12" xfId="3" applyNumberFormat="1" applyFont="1" applyBorder="1" applyAlignment="1">
      <alignment horizontal="center"/>
    </xf>
    <xf numFmtId="166" fontId="12" fillId="0" borderId="12" xfId="0" applyNumberFormat="1" applyFont="1" applyBorder="1" applyAlignment="1">
      <alignment horizontal="center"/>
    </xf>
    <xf numFmtId="165" fontId="12" fillId="0" borderId="12" xfId="0" applyNumberFormat="1" applyFont="1" applyBorder="1" applyAlignment="1">
      <alignment horizontal="center"/>
    </xf>
    <xf numFmtId="166" fontId="12" fillId="0" borderId="18" xfId="0" applyNumberFormat="1" applyFont="1" applyBorder="1" applyAlignment="1">
      <alignment horizontal="center"/>
    </xf>
    <xf numFmtId="3" fontId="18" fillId="0" borderId="12" xfId="4" applyNumberFormat="1" applyFont="1" applyBorder="1" applyAlignment="1">
      <alignment horizontal="center"/>
    </xf>
    <xf numFmtId="0" fontId="18" fillId="0" borderId="12" xfId="5" applyFont="1" applyBorder="1" applyAlignment="1">
      <alignment horizontal="center"/>
    </xf>
    <xf numFmtId="165" fontId="18" fillId="0" borderId="12" xfId="5" applyNumberFormat="1" applyFont="1" applyBorder="1" applyAlignment="1">
      <alignment horizontal="right"/>
    </xf>
    <xf numFmtId="165" fontId="18" fillId="0" borderId="12" xfId="4" applyNumberFormat="1" applyFont="1" applyBorder="1" applyAlignment="1">
      <alignment horizontal="center"/>
    </xf>
    <xf numFmtId="166" fontId="18" fillId="0" borderId="18" xfId="5" applyNumberFormat="1" applyFont="1" applyBorder="1" applyAlignment="1">
      <alignment horizontal="center"/>
    </xf>
    <xf numFmtId="0" fontId="12" fillId="0" borderId="12" xfId="0" applyFont="1" applyBorder="1" applyAlignment="1">
      <alignment horizontal="left" indent="1"/>
    </xf>
    <xf numFmtId="165" fontId="12" fillId="0" borderId="12" xfId="1" applyNumberFormat="1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3" fontId="12" fillId="0" borderId="13" xfId="1" applyNumberFormat="1" applyFont="1" applyBorder="1" applyAlignment="1">
      <alignment horizontal="center"/>
    </xf>
    <xf numFmtId="165" fontId="12" fillId="0" borderId="13" xfId="1" applyNumberFormat="1" applyFont="1" applyBorder="1" applyAlignment="1">
      <alignment horizontal="center"/>
    </xf>
    <xf numFmtId="0" fontId="12" fillId="0" borderId="13" xfId="0" applyFont="1" applyBorder="1" applyAlignment="1">
      <alignment horizontal="center"/>
    </xf>
    <xf numFmtId="3" fontId="12" fillId="0" borderId="12" xfId="1" applyNumberFormat="1" applyFont="1" applyFill="1" applyBorder="1" applyAlignment="1">
      <alignment horizontal="center"/>
    </xf>
    <xf numFmtId="0" fontId="12" fillId="0" borderId="12" xfId="0" applyFont="1" applyFill="1" applyBorder="1" applyAlignment="1">
      <alignment horizontal="left" indent="1"/>
    </xf>
    <xf numFmtId="0" fontId="12" fillId="0" borderId="12" xfId="0" applyFont="1" applyFill="1" applyBorder="1" applyAlignment="1">
      <alignment horizontal="center"/>
    </xf>
    <xf numFmtId="165" fontId="12" fillId="0" borderId="12" xfId="0" applyNumberFormat="1" applyFont="1" applyFill="1" applyBorder="1" applyAlignment="1">
      <alignment horizontal="right"/>
    </xf>
    <xf numFmtId="165" fontId="12" fillId="0" borderId="12" xfId="1" applyNumberFormat="1" applyFont="1" applyFill="1" applyBorder="1" applyAlignment="1">
      <alignment horizontal="center"/>
    </xf>
    <xf numFmtId="0" fontId="12" fillId="0" borderId="18" xfId="0" applyFont="1" applyFill="1" applyBorder="1" applyAlignment="1">
      <alignment horizontal="center"/>
    </xf>
    <xf numFmtId="0" fontId="19" fillId="0" borderId="12" xfId="0" applyFont="1" applyFill="1" applyBorder="1" applyAlignment="1">
      <alignment horizontal="left"/>
    </xf>
    <xf numFmtId="0" fontId="19" fillId="0" borderId="12" xfId="0" applyFont="1" applyFill="1" applyBorder="1" applyAlignment="1">
      <alignment horizontal="center"/>
    </xf>
    <xf numFmtId="165" fontId="19" fillId="0" borderId="12" xfId="0" applyNumberFormat="1" applyFont="1" applyFill="1" applyBorder="1" applyAlignment="1">
      <alignment horizontal="right"/>
    </xf>
    <xf numFmtId="165" fontId="19" fillId="0" borderId="12" xfId="4" applyNumberFormat="1" applyFont="1" applyFill="1" applyBorder="1" applyAlignment="1">
      <alignment horizontal="center"/>
    </xf>
    <xf numFmtId="166" fontId="19" fillId="0" borderId="18" xfId="0" applyNumberFormat="1" applyFont="1" applyFill="1" applyBorder="1" applyAlignment="1">
      <alignment horizontal="center"/>
    </xf>
    <xf numFmtId="0" fontId="19" fillId="0" borderId="13" xfId="0" applyFont="1" applyFill="1" applyBorder="1" applyAlignment="1">
      <alignment horizontal="center"/>
    </xf>
    <xf numFmtId="165" fontId="19" fillId="0" borderId="13" xfId="0" applyNumberFormat="1" applyFont="1" applyFill="1" applyBorder="1" applyAlignment="1">
      <alignment horizontal="right"/>
    </xf>
    <xf numFmtId="1" fontId="12" fillId="0" borderId="13" xfId="1" applyNumberFormat="1" applyFont="1" applyBorder="1" applyAlignment="1">
      <alignment horizontal="center"/>
    </xf>
    <xf numFmtId="165" fontId="12" fillId="0" borderId="13" xfId="3" applyNumberFormat="1" applyFont="1" applyBorder="1" applyAlignment="1">
      <alignment horizontal="center"/>
    </xf>
    <xf numFmtId="0" fontId="18" fillId="0" borderId="12" xfId="0" applyFont="1" applyBorder="1" applyAlignment="1">
      <alignment horizontal="left"/>
    </xf>
    <xf numFmtId="166" fontId="18" fillId="0" borderId="12" xfId="0" applyNumberFormat="1" applyFont="1" applyBorder="1" applyAlignment="1">
      <alignment horizontal="center"/>
    </xf>
    <xf numFmtId="0" fontId="12" fillId="0" borderId="13" xfId="0" applyFont="1" applyBorder="1" applyAlignment="1">
      <alignment horizontal="left" indent="1"/>
    </xf>
    <xf numFmtId="165" fontId="12" fillId="0" borderId="13" xfId="0" applyNumberFormat="1" applyFont="1" applyBorder="1" applyAlignment="1">
      <alignment horizontal="right"/>
    </xf>
    <xf numFmtId="165" fontId="12" fillId="0" borderId="15" xfId="0" applyNumberFormat="1" applyFont="1" applyBorder="1" applyAlignment="1">
      <alignment horizontal="center"/>
    </xf>
    <xf numFmtId="166" fontId="12" fillId="0" borderId="15" xfId="0" applyNumberFormat="1" applyFont="1" applyBorder="1" applyAlignment="1">
      <alignment horizontal="center"/>
    </xf>
    <xf numFmtId="166" fontId="12" fillId="0" borderId="21" xfId="0" applyNumberFormat="1" applyFont="1" applyBorder="1" applyAlignment="1">
      <alignment horizontal="center"/>
    </xf>
    <xf numFmtId="3" fontId="19" fillId="0" borderId="12" xfId="1" applyNumberFormat="1" applyFont="1" applyFill="1" applyBorder="1" applyAlignment="1">
      <alignment horizontal="center"/>
    </xf>
    <xf numFmtId="165" fontId="19" fillId="0" borderId="12" xfId="0" applyNumberFormat="1" applyFont="1" applyFill="1" applyBorder="1" applyAlignment="1">
      <alignment horizontal="center"/>
    </xf>
    <xf numFmtId="3" fontId="19" fillId="0" borderId="13" xfId="1" applyNumberFormat="1" applyFont="1" applyFill="1" applyBorder="1" applyAlignment="1">
      <alignment horizontal="center"/>
    </xf>
    <xf numFmtId="165" fontId="19" fillId="0" borderId="15" xfId="0" applyNumberFormat="1" applyFont="1" applyFill="1" applyBorder="1" applyAlignment="1">
      <alignment horizontal="center"/>
    </xf>
    <xf numFmtId="165" fontId="19" fillId="0" borderId="12" xfId="1" applyNumberFormat="1" applyFont="1" applyFill="1" applyBorder="1" applyAlignment="1">
      <alignment horizontal="center"/>
    </xf>
    <xf numFmtId="0" fontId="19" fillId="0" borderId="13" xfId="0" applyFont="1" applyFill="1" applyBorder="1" applyAlignment="1">
      <alignment horizontal="left"/>
    </xf>
    <xf numFmtId="0" fontId="1" fillId="0" borderId="0" xfId="6" applyFont="1"/>
    <xf numFmtId="0" fontId="2" fillId="0" borderId="0" xfId="6" applyFont="1" applyAlignment="1">
      <alignment horizontal="centerContinuous"/>
    </xf>
    <xf numFmtId="0" fontId="1" fillId="0" borderId="0" xfId="0" applyFont="1"/>
    <xf numFmtId="165" fontId="1" fillId="0" borderId="0" xfId="7" applyNumberFormat="1" applyFont="1"/>
    <xf numFmtId="0" fontId="2" fillId="0" borderId="37" xfId="6" applyFont="1" applyBorder="1" applyAlignment="1">
      <alignment horizontal="center"/>
    </xf>
    <xf numFmtId="0" fontId="2" fillId="0" borderId="28" xfId="6" applyFont="1" applyBorder="1" applyAlignment="1">
      <alignment horizontal="centerContinuous"/>
    </xf>
    <xf numFmtId="0" fontId="2" fillId="0" borderId="37" xfId="6" applyFont="1" applyBorder="1" applyAlignment="1">
      <alignment horizontal="centerContinuous"/>
    </xf>
    <xf numFmtId="0" fontId="2" fillId="0" borderId="33" xfId="6" applyFont="1" applyBorder="1" applyAlignment="1">
      <alignment horizontal="center"/>
    </xf>
    <xf numFmtId="0" fontId="2" fillId="0" borderId="33" xfId="6" applyFont="1" applyBorder="1" applyAlignment="1">
      <alignment horizontal="centerContinuous"/>
    </xf>
    <xf numFmtId="164" fontId="2" fillId="0" borderId="33" xfId="6" applyNumberFormat="1" applyFont="1" applyBorder="1" applyAlignment="1">
      <alignment horizontal="centerContinuous"/>
    </xf>
    <xf numFmtId="0" fontId="2" fillId="0" borderId="13" xfId="6" applyFont="1" applyBorder="1" applyAlignment="1">
      <alignment horizontal="center"/>
    </xf>
    <xf numFmtId="0" fontId="2" fillId="0" borderId="13" xfId="6" applyFont="1" applyBorder="1"/>
    <xf numFmtId="0" fontId="1" fillId="0" borderId="13" xfId="6" applyFont="1" applyBorder="1"/>
    <xf numFmtId="164" fontId="1" fillId="0" borderId="13" xfId="6" applyNumberFormat="1" applyFont="1" applyBorder="1"/>
    <xf numFmtId="165" fontId="2" fillId="0" borderId="13" xfId="6" applyNumberFormat="1" applyFont="1" applyBorder="1"/>
    <xf numFmtId="0" fontId="2" fillId="0" borderId="12" xfId="6" applyFont="1" applyBorder="1" applyAlignment="1">
      <alignment horizontal="right"/>
    </xf>
    <xf numFmtId="0" fontId="1" fillId="0" borderId="12" xfId="6" applyFont="1" applyBorder="1" applyAlignment="1">
      <alignment horizontal="left" indent="1"/>
    </xf>
    <xf numFmtId="0" fontId="1" fillId="0" borderId="12" xfId="6" applyFont="1" applyBorder="1"/>
    <xf numFmtId="165" fontId="1" fillId="0" borderId="12" xfId="7" applyNumberFormat="1" applyFont="1" applyBorder="1"/>
    <xf numFmtId="164" fontId="1" fillId="0" borderId="12" xfId="7" applyFont="1" applyBorder="1"/>
    <xf numFmtId="0" fontId="1" fillId="0" borderId="12" xfId="6" applyFont="1" applyBorder="1" applyAlignment="1">
      <alignment horizontal="left" indent="2"/>
    </xf>
    <xf numFmtId="0" fontId="1" fillId="0" borderId="12" xfId="6" applyFont="1" applyBorder="1" applyAlignment="1">
      <alignment horizontal="center"/>
    </xf>
    <xf numFmtId="2" fontId="1" fillId="0" borderId="12" xfId="7" applyNumberFormat="1" applyFont="1" applyBorder="1" applyAlignment="1">
      <alignment horizontal="center"/>
    </xf>
    <xf numFmtId="164" fontId="1" fillId="0" borderId="12" xfId="7" applyFont="1" applyBorder="1" applyAlignment="1">
      <alignment horizontal="center"/>
    </xf>
    <xf numFmtId="0" fontId="2" fillId="0" borderId="34" xfId="6" applyFont="1" applyBorder="1" applyAlignment="1">
      <alignment horizontal="right"/>
    </xf>
    <xf numFmtId="0" fontId="1" fillId="0" borderId="34" xfId="6" applyFont="1" applyBorder="1" applyAlignment="1">
      <alignment horizontal="left" indent="2"/>
    </xf>
    <xf numFmtId="0" fontId="1" fillId="0" borderId="34" xfId="6" applyFont="1" applyBorder="1" applyAlignment="1">
      <alignment horizontal="center"/>
    </xf>
    <xf numFmtId="0" fontId="1" fillId="0" borderId="34" xfId="6" applyFont="1" applyBorder="1"/>
    <xf numFmtId="165" fontId="1" fillId="0" borderId="34" xfId="7" applyNumberFormat="1" applyFont="1" applyBorder="1"/>
    <xf numFmtId="2" fontId="1" fillId="0" borderId="34" xfId="7" applyNumberFormat="1" applyFont="1" applyBorder="1" applyAlignment="1">
      <alignment horizontal="center"/>
    </xf>
    <xf numFmtId="164" fontId="1" fillId="0" borderId="34" xfId="7" applyFont="1" applyBorder="1" applyAlignment="1">
      <alignment horizontal="center"/>
    </xf>
    <xf numFmtId="0" fontId="1" fillId="0" borderId="0" xfId="6" applyFont="1" applyAlignment="1">
      <alignment horizontal="right"/>
    </xf>
    <xf numFmtId="2" fontId="1" fillId="0" borderId="0" xfId="7" applyNumberFormat="1" applyFont="1" applyAlignment="1">
      <alignment horizontal="center"/>
    </xf>
    <xf numFmtId="0" fontId="9" fillId="0" borderId="38" xfId="2" applyFont="1" applyBorder="1"/>
    <xf numFmtId="4" fontId="10" fillId="0" borderId="13" xfId="2" applyNumberFormat="1" applyFont="1" applyBorder="1" applyAlignment="1">
      <alignment horizontal="left"/>
    </xf>
    <xf numFmtId="0" fontId="9" fillId="0" borderId="13" xfId="2" applyFont="1" applyBorder="1" applyAlignment="1">
      <alignment horizontal="center"/>
    </xf>
    <xf numFmtId="0" fontId="9" fillId="0" borderId="14" xfId="2" applyFont="1" applyBorder="1" applyAlignment="1">
      <alignment horizontal="center"/>
    </xf>
    <xf numFmtId="164" fontId="9" fillId="0" borderId="39" xfId="2" applyNumberFormat="1" applyFont="1" applyBorder="1"/>
    <xf numFmtId="0" fontId="10" fillId="0" borderId="12" xfId="2" applyFont="1" applyBorder="1"/>
    <xf numFmtId="164" fontId="10" fillId="0" borderId="15" xfId="3" applyFont="1" applyBorder="1"/>
    <xf numFmtId="164" fontId="10" fillId="0" borderId="40" xfId="2" applyNumberFormat="1" applyFont="1" applyBorder="1"/>
    <xf numFmtId="0" fontId="10" fillId="0" borderId="17" xfId="2" applyFont="1" applyBorder="1" applyAlignment="1">
      <alignment horizontal="center"/>
    </xf>
    <xf numFmtId="164" fontId="9" fillId="0" borderId="21" xfId="3" applyFont="1" applyBorder="1"/>
    <xf numFmtId="164" fontId="10" fillId="0" borderId="41" xfId="2" applyNumberFormat="1" applyFont="1" applyBorder="1"/>
    <xf numFmtId="0" fontId="9" fillId="0" borderId="20" xfId="2" applyFont="1" applyBorder="1"/>
    <xf numFmtId="43" fontId="9" fillId="0" borderId="20" xfId="1" applyFont="1" applyBorder="1"/>
    <xf numFmtId="0" fontId="0" fillId="0" borderId="12" xfId="6" applyFont="1" applyBorder="1" applyAlignment="1">
      <alignment horizontal="left" indent="2"/>
    </xf>
    <xf numFmtId="0" fontId="10" fillId="0" borderId="0" xfId="0" applyFont="1" applyAlignment="1">
      <alignment horizontal="centerContinuous"/>
    </xf>
    <xf numFmtId="0" fontId="12" fillId="0" borderId="0" xfId="0" applyFont="1"/>
    <xf numFmtId="0" fontId="12" fillId="0" borderId="12" xfId="0" applyFont="1" applyBorder="1"/>
    <xf numFmtId="2" fontId="12" fillId="0" borderId="12" xfId="0" applyNumberFormat="1" applyFont="1" applyBorder="1"/>
    <xf numFmtId="0" fontId="12" fillId="0" borderId="13" xfId="0" applyFont="1" applyBorder="1"/>
    <xf numFmtId="0" fontId="12" fillId="0" borderId="15" xfId="0" applyFont="1" applyBorder="1"/>
    <xf numFmtId="2" fontId="12" fillId="0" borderId="15" xfId="0" applyNumberFormat="1" applyFont="1" applyBorder="1"/>
    <xf numFmtId="0" fontId="12" fillId="0" borderId="34" xfId="0" applyFont="1" applyBorder="1"/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centerContinuous"/>
    </xf>
    <xf numFmtId="0" fontId="12" fillId="0" borderId="0" xfId="0" applyFont="1" applyAlignment="1">
      <alignment horizontal="left"/>
    </xf>
    <xf numFmtId="17" fontId="12" fillId="0" borderId="33" xfId="0" applyNumberFormat="1" applyFont="1" applyBorder="1" applyAlignment="1">
      <alignment horizontal="center" vertical="center"/>
    </xf>
    <xf numFmtId="0" fontId="9" fillId="0" borderId="0" xfId="0" applyFont="1"/>
    <xf numFmtId="0" fontId="12" fillId="0" borderId="0" xfId="0" applyFont="1" applyAlignment="1">
      <alignment horizontal="right"/>
    </xf>
    <xf numFmtId="17" fontId="12" fillId="0" borderId="28" xfId="0" applyNumberFormat="1" applyFont="1" applyBorder="1" applyAlignment="1">
      <alignment horizontal="centerContinuous" vertical="center"/>
    </xf>
    <xf numFmtId="43" fontId="12" fillId="0" borderId="13" xfId="1" applyFont="1" applyBorder="1"/>
    <xf numFmtId="43" fontId="12" fillId="0" borderId="12" xfId="1" applyFont="1" applyBorder="1"/>
    <xf numFmtId="43" fontId="12" fillId="0" borderId="15" xfId="1" applyFont="1" applyBorder="1"/>
    <xf numFmtId="0" fontId="21" fillId="0" borderId="12" xfId="0" applyFont="1" applyBorder="1"/>
    <xf numFmtId="43" fontId="12" fillId="0" borderId="34" xfId="1" applyFont="1" applyBorder="1"/>
    <xf numFmtId="165" fontId="0" fillId="0" borderId="0" xfId="0" applyNumberFormat="1"/>
    <xf numFmtId="168" fontId="0" fillId="0" borderId="0" xfId="1" applyNumberFormat="1" applyFont="1"/>
    <xf numFmtId="43" fontId="0" fillId="0" borderId="0" xfId="0" applyNumberFormat="1"/>
    <xf numFmtId="0" fontId="4" fillId="0" borderId="2" xfId="0" applyFont="1" applyBorder="1" applyAlignment="1">
      <alignment horizontal="center"/>
    </xf>
    <xf numFmtId="0" fontId="5" fillId="0" borderId="0" xfId="0" applyFont="1" applyAlignment="1">
      <alignment horizontal="center" vertical="center"/>
    </xf>
    <xf numFmtId="4" fontId="4" fillId="0" borderId="2" xfId="0" applyNumberFormat="1" applyFont="1" applyBorder="1" applyAlignment="1">
      <alignment horizontal="left"/>
    </xf>
    <xf numFmtId="0" fontId="3" fillId="0" borderId="4" xfId="0" applyFont="1" applyBorder="1" applyAlignment="1">
      <alignment horizontal="center"/>
    </xf>
    <xf numFmtId="0" fontId="13" fillId="0" borderId="0" xfId="2" applyFont="1" applyAlignment="1">
      <alignment horizontal="center"/>
    </xf>
    <xf numFmtId="165" fontId="14" fillId="2" borderId="0" xfId="1" applyNumberFormat="1" applyFont="1" applyFill="1" applyAlignment="1">
      <alignment horizontal="center"/>
    </xf>
    <xf numFmtId="17" fontId="12" fillId="0" borderId="37" xfId="0" applyNumberFormat="1" applyFont="1" applyBorder="1" applyAlignment="1">
      <alignment horizontal="center" vertical="center"/>
    </xf>
    <xf numFmtId="17" fontId="12" fillId="0" borderId="33" xfId="0" applyNumberFormat="1" applyFont="1" applyBorder="1" applyAlignment="1">
      <alignment horizontal="center" vertical="center"/>
    </xf>
    <xf numFmtId="0" fontId="12" fillId="0" borderId="37" xfId="0" applyFont="1" applyBorder="1" applyAlignment="1">
      <alignment horizontal="center" vertical="center"/>
    </xf>
    <xf numFmtId="0" fontId="12" fillId="0" borderId="33" xfId="0" applyFont="1" applyBorder="1" applyAlignment="1">
      <alignment horizontal="center" vertical="center"/>
    </xf>
    <xf numFmtId="0" fontId="12" fillId="0" borderId="37" xfId="0" applyFont="1" applyBorder="1" applyAlignment="1">
      <alignment horizontal="center" vertical="center" wrapText="1"/>
    </xf>
    <xf numFmtId="0" fontId="12" fillId="0" borderId="33" xfId="0" applyFont="1" applyBorder="1" applyAlignment="1">
      <alignment horizontal="center" vertical="center" wrapText="1"/>
    </xf>
  </cellXfs>
  <cellStyles count="8">
    <cellStyle name="Comma" xfId="1" builtinId="3"/>
    <cellStyle name="Comma 2" xfId="7"/>
    <cellStyle name="Normal" xfId="0" builtinId="0"/>
    <cellStyle name="Normal 2" xfId="6"/>
    <cellStyle name="เครื่องหมายจุลภาค 2" xfId="3"/>
    <cellStyle name="เครื่องหมายจุลภาค 2 4" xfId="4"/>
    <cellStyle name="ปกติ 2 2" xfId="2"/>
    <cellStyle name="ปกติ 2 3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563879</xdr:colOff>
      <xdr:row>4</xdr:row>
      <xdr:rowOff>66675</xdr:rowOff>
    </xdr:from>
    <xdr:to>
      <xdr:col>6</xdr:col>
      <xdr:colOff>616777</xdr:colOff>
      <xdr:row>6</xdr:row>
      <xdr:rowOff>249075</xdr:rowOff>
    </xdr:to>
    <xdr:sp macro="" textlink="">
      <xdr:nvSpPr>
        <xdr:cNvPr id="2" name="วงเล็บปีกกาซ้าย 1"/>
        <xdr:cNvSpPr/>
      </xdr:nvSpPr>
      <xdr:spPr>
        <a:xfrm>
          <a:off x="3707129" y="1495425"/>
          <a:ext cx="52898" cy="792000"/>
        </a:xfrm>
        <a:prstGeom prst="leftBrace">
          <a:avLst/>
        </a:prstGeom>
        <a:ln w="12700" cap="rnd">
          <a:solidFill>
            <a:schemeClr val="tx1"/>
          </a:solidFill>
          <a:round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 editAs="oneCell">
    <xdr:from>
      <xdr:col>1</xdr:col>
      <xdr:colOff>219075</xdr:colOff>
      <xdr:row>7</xdr:row>
      <xdr:rowOff>28574</xdr:rowOff>
    </xdr:from>
    <xdr:to>
      <xdr:col>2</xdr:col>
      <xdr:colOff>3200</xdr:colOff>
      <xdr:row>10</xdr:row>
      <xdr:rowOff>14174</xdr:rowOff>
    </xdr:to>
    <xdr:sp macro="" textlink="">
      <xdr:nvSpPr>
        <xdr:cNvPr id="3" name="วงเล็บปีกกาขวา 2"/>
        <xdr:cNvSpPr/>
      </xdr:nvSpPr>
      <xdr:spPr>
        <a:xfrm>
          <a:off x="952500" y="2314574"/>
          <a:ext cx="60350" cy="900000"/>
        </a:xfrm>
        <a:prstGeom prst="rightBrace">
          <a:avLst/>
        </a:prstGeom>
        <a:ln w="12700" cap="rnd">
          <a:solidFill>
            <a:schemeClr val="tx1"/>
          </a:solidFill>
          <a:round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 editAs="oneCell">
    <xdr:from>
      <xdr:col>1</xdr:col>
      <xdr:colOff>219075</xdr:colOff>
      <xdr:row>12</xdr:row>
      <xdr:rowOff>47625</xdr:rowOff>
    </xdr:from>
    <xdr:to>
      <xdr:col>2</xdr:col>
      <xdr:colOff>3200</xdr:colOff>
      <xdr:row>14</xdr:row>
      <xdr:rowOff>302025</xdr:rowOff>
    </xdr:to>
    <xdr:sp macro="" textlink="">
      <xdr:nvSpPr>
        <xdr:cNvPr id="4" name="วงเล็บปีกกาขวา 3"/>
        <xdr:cNvSpPr/>
      </xdr:nvSpPr>
      <xdr:spPr>
        <a:xfrm>
          <a:off x="952500" y="3762375"/>
          <a:ext cx="60350" cy="864000"/>
        </a:xfrm>
        <a:prstGeom prst="rightBrace">
          <a:avLst/>
        </a:prstGeom>
        <a:ln w="12700" cap="rnd">
          <a:solidFill>
            <a:schemeClr val="tx1"/>
          </a:solidFill>
          <a:round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 editAs="oneCell">
    <xdr:from>
      <xdr:col>5</xdr:col>
      <xdr:colOff>600075</xdr:colOff>
      <xdr:row>0</xdr:row>
      <xdr:rowOff>66675</xdr:rowOff>
    </xdr:from>
    <xdr:to>
      <xdr:col>6</xdr:col>
      <xdr:colOff>523875</xdr:colOff>
      <xdr:row>2</xdr:row>
      <xdr:rowOff>152400</xdr:rowOff>
    </xdr:to>
    <xdr:pic>
      <xdr:nvPicPr>
        <xdr:cNvPr id="5" name="รูปภาพ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773" t="5161" r="8760" b="7109"/>
        <a:stretch>
          <a:fillRect/>
        </a:stretch>
      </xdr:blipFill>
      <xdr:spPr bwMode="auto">
        <a:xfrm>
          <a:off x="3057525" y="66675"/>
          <a:ext cx="60960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504825</xdr:colOff>
      <xdr:row>21</xdr:row>
      <xdr:rowOff>0</xdr:rowOff>
    </xdr:from>
    <xdr:to>
      <xdr:col>12</xdr:col>
      <xdr:colOff>31425</xdr:colOff>
      <xdr:row>21</xdr:row>
      <xdr:rowOff>0</xdr:rowOff>
    </xdr:to>
    <xdr:cxnSp macro="">
      <xdr:nvCxnSpPr>
        <xdr:cNvPr id="2" name="ตัวเชื่อมต่อตรง 10">
          <a:extLst>
            <a:ext uri="{FF2B5EF4-FFF2-40B4-BE49-F238E27FC236}">
              <a16:creationId xmlns:a16="http://schemas.microsoft.com/office/drawing/2014/main" id="{00000000-0008-0000-0E00-00000B000000}"/>
            </a:ext>
          </a:extLst>
        </xdr:cNvPr>
        <xdr:cNvCxnSpPr/>
      </xdr:nvCxnSpPr>
      <xdr:spPr bwMode="auto">
        <a:xfrm>
          <a:off x="7524750" y="5886450"/>
          <a:ext cx="1584000" cy="0"/>
        </a:xfrm>
        <a:prstGeom prst="line">
          <a:avLst/>
        </a:prstGeom>
        <a:solidFill>
          <a:srgbClr val="FFFFFF"/>
        </a:solidFill>
        <a:ln w="12700" cap="flat" cmpd="sng" algn="ctr">
          <a:solidFill>
            <a:srgbClr val="000000"/>
          </a:solidFill>
          <a:prstDash val="dash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2</xdr:col>
      <xdr:colOff>504825</xdr:colOff>
      <xdr:row>21</xdr:row>
      <xdr:rowOff>0</xdr:rowOff>
    </xdr:from>
    <xdr:to>
      <xdr:col>6</xdr:col>
      <xdr:colOff>31425</xdr:colOff>
      <xdr:row>21</xdr:row>
      <xdr:rowOff>0</xdr:rowOff>
    </xdr:to>
    <xdr:cxnSp macro="">
      <xdr:nvCxnSpPr>
        <xdr:cNvPr id="3" name="ตัวเชื่อมต่อตรง 11">
          <a:extLst>
            <a:ext uri="{FF2B5EF4-FFF2-40B4-BE49-F238E27FC236}">
              <a16:creationId xmlns:a16="http://schemas.microsoft.com/office/drawing/2014/main" id="{00000000-0008-0000-0E00-00000C000000}"/>
            </a:ext>
          </a:extLst>
        </xdr:cNvPr>
        <xdr:cNvCxnSpPr/>
      </xdr:nvCxnSpPr>
      <xdr:spPr bwMode="auto">
        <a:xfrm>
          <a:off x="4438650" y="5886450"/>
          <a:ext cx="1584000" cy="0"/>
        </a:xfrm>
        <a:prstGeom prst="line">
          <a:avLst/>
        </a:prstGeom>
        <a:solidFill>
          <a:srgbClr val="FFFFFF"/>
        </a:solidFill>
        <a:ln w="12700" cap="flat" cmpd="sng" algn="ctr">
          <a:solidFill>
            <a:srgbClr val="000000"/>
          </a:solidFill>
          <a:prstDash val="dash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</xdr:col>
      <xdr:colOff>1019175</xdr:colOff>
      <xdr:row>21</xdr:row>
      <xdr:rowOff>0</xdr:rowOff>
    </xdr:from>
    <xdr:to>
      <xdr:col>1</xdr:col>
      <xdr:colOff>2603175</xdr:colOff>
      <xdr:row>21</xdr:row>
      <xdr:rowOff>0</xdr:rowOff>
    </xdr:to>
    <xdr:cxnSp macro="">
      <xdr:nvCxnSpPr>
        <xdr:cNvPr id="4" name="ตัวเชื่อมต่อตรง 12">
          <a:extLst>
            <a:ext uri="{FF2B5EF4-FFF2-40B4-BE49-F238E27FC236}">
              <a16:creationId xmlns:a16="http://schemas.microsoft.com/office/drawing/2014/main" id="{00000000-0008-0000-0E00-00000D000000}"/>
            </a:ext>
          </a:extLst>
        </xdr:cNvPr>
        <xdr:cNvCxnSpPr/>
      </xdr:nvCxnSpPr>
      <xdr:spPr bwMode="auto">
        <a:xfrm>
          <a:off x="1381125" y="5886450"/>
          <a:ext cx="1584000" cy="0"/>
        </a:xfrm>
        <a:prstGeom prst="line">
          <a:avLst/>
        </a:prstGeom>
        <a:solidFill>
          <a:srgbClr val="FFFFFF"/>
        </a:solidFill>
        <a:ln w="12700" cap="flat" cmpd="sng" algn="ctr">
          <a:solidFill>
            <a:srgbClr val="000000"/>
          </a:solidFill>
          <a:prstDash val="dash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2</xdr:col>
      <xdr:colOff>9524</xdr:colOff>
      <xdr:row>5</xdr:row>
      <xdr:rowOff>85725</xdr:rowOff>
    </xdr:from>
    <xdr:to>
      <xdr:col>6</xdr:col>
      <xdr:colOff>9524</xdr:colOff>
      <xdr:row>5</xdr:row>
      <xdr:rowOff>219075</xdr:rowOff>
    </xdr:to>
    <xdr:sp macro="" textlink="">
      <xdr:nvSpPr>
        <xdr:cNvPr id="5" name="Rectangle 1">
          <a:extLst>
            <a:ext uri="{FF2B5EF4-FFF2-40B4-BE49-F238E27FC236}">
              <a16:creationId xmlns:a16="http://schemas.microsoft.com/office/drawing/2014/main" id="{00000000-0008-0000-0E00-00000E000000}"/>
            </a:ext>
          </a:extLst>
        </xdr:cNvPr>
        <xdr:cNvSpPr/>
      </xdr:nvSpPr>
      <xdr:spPr bwMode="auto">
        <a:xfrm>
          <a:off x="3943349" y="1609725"/>
          <a:ext cx="2057400" cy="133350"/>
        </a:xfrm>
        <a:prstGeom prst="rect">
          <a:avLst/>
        </a:prstGeom>
        <a:solidFill>
          <a:schemeClr val="bg1">
            <a:lumMod val="85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th-TH" sz="1100"/>
        </a:p>
      </xdr:txBody>
    </xdr:sp>
    <xdr:clientData/>
  </xdr:twoCellAnchor>
  <xdr:twoCellAnchor>
    <xdr:from>
      <xdr:col>2</xdr:col>
      <xdr:colOff>9524</xdr:colOff>
      <xdr:row>6</xdr:row>
      <xdr:rowOff>85725</xdr:rowOff>
    </xdr:from>
    <xdr:to>
      <xdr:col>6</xdr:col>
      <xdr:colOff>9524</xdr:colOff>
      <xdr:row>6</xdr:row>
      <xdr:rowOff>219075</xdr:rowOff>
    </xdr:to>
    <xdr:sp macro="" textlink="">
      <xdr:nvSpPr>
        <xdr:cNvPr id="10" name="Rectangle 1">
          <a:extLst>
            <a:ext uri="{FF2B5EF4-FFF2-40B4-BE49-F238E27FC236}">
              <a16:creationId xmlns:a16="http://schemas.microsoft.com/office/drawing/2014/main" id="{00000000-0008-0000-0E00-00000E000000}"/>
            </a:ext>
          </a:extLst>
        </xdr:cNvPr>
        <xdr:cNvSpPr/>
      </xdr:nvSpPr>
      <xdr:spPr bwMode="auto">
        <a:xfrm>
          <a:off x="3943349" y="1609725"/>
          <a:ext cx="2057400" cy="133350"/>
        </a:xfrm>
        <a:prstGeom prst="rect">
          <a:avLst/>
        </a:prstGeom>
        <a:solidFill>
          <a:schemeClr val="bg1">
            <a:lumMod val="85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th-TH" sz="1100"/>
        </a:p>
      </xdr:txBody>
    </xdr:sp>
    <xdr:clientData/>
  </xdr:twoCellAnchor>
  <xdr:twoCellAnchor>
    <xdr:from>
      <xdr:col>2</xdr:col>
      <xdr:colOff>9524</xdr:colOff>
      <xdr:row>7</xdr:row>
      <xdr:rowOff>85725</xdr:rowOff>
    </xdr:from>
    <xdr:to>
      <xdr:col>6</xdr:col>
      <xdr:colOff>9524</xdr:colOff>
      <xdr:row>7</xdr:row>
      <xdr:rowOff>219075</xdr:rowOff>
    </xdr:to>
    <xdr:sp macro="" textlink="">
      <xdr:nvSpPr>
        <xdr:cNvPr id="11" name="Rectangle 1">
          <a:extLst>
            <a:ext uri="{FF2B5EF4-FFF2-40B4-BE49-F238E27FC236}">
              <a16:creationId xmlns:a16="http://schemas.microsoft.com/office/drawing/2014/main" id="{00000000-0008-0000-0E00-00000E000000}"/>
            </a:ext>
          </a:extLst>
        </xdr:cNvPr>
        <xdr:cNvSpPr/>
      </xdr:nvSpPr>
      <xdr:spPr bwMode="auto">
        <a:xfrm>
          <a:off x="3943349" y="1609725"/>
          <a:ext cx="2057400" cy="133350"/>
        </a:xfrm>
        <a:prstGeom prst="rect">
          <a:avLst/>
        </a:prstGeom>
        <a:solidFill>
          <a:schemeClr val="bg1">
            <a:lumMod val="85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th-TH" sz="1100"/>
        </a:p>
      </xdr:txBody>
    </xdr:sp>
    <xdr:clientData/>
  </xdr:twoCellAnchor>
  <xdr:twoCellAnchor>
    <xdr:from>
      <xdr:col>2</xdr:col>
      <xdr:colOff>9524</xdr:colOff>
      <xdr:row>8</xdr:row>
      <xdr:rowOff>85725</xdr:rowOff>
    </xdr:from>
    <xdr:to>
      <xdr:col>6</xdr:col>
      <xdr:colOff>9524</xdr:colOff>
      <xdr:row>8</xdr:row>
      <xdr:rowOff>219075</xdr:rowOff>
    </xdr:to>
    <xdr:sp macro="" textlink="">
      <xdr:nvSpPr>
        <xdr:cNvPr id="12" name="Rectangle 1">
          <a:extLst>
            <a:ext uri="{FF2B5EF4-FFF2-40B4-BE49-F238E27FC236}">
              <a16:creationId xmlns:a16="http://schemas.microsoft.com/office/drawing/2014/main" id="{00000000-0008-0000-0E00-00000E000000}"/>
            </a:ext>
          </a:extLst>
        </xdr:cNvPr>
        <xdr:cNvSpPr/>
      </xdr:nvSpPr>
      <xdr:spPr bwMode="auto">
        <a:xfrm>
          <a:off x="3943349" y="1609725"/>
          <a:ext cx="2057400" cy="133350"/>
        </a:xfrm>
        <a:prstGeom prst="rect">
          <a:avLst/>
        </a:prstGeom>
        <a:solidFill>
          <a:schemeClr val="bg1">
            <a:lumMod val="85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th-TH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504825</xdr:colOff>
      <xdr:row>22</xdr:row>
      <xdr:rowOff>0</xdr:rowOff>
    </xdr:from>
    <xdr:to>
      <xdr:col>13</xdr:col>
      <xdr:colOff>31425</xdr:colOff>
      <xdr:row>22</xdr:row>
      <xdr:rowOff>0</xdr:rowOff>
    </xdr:to>
    <xdr:cxnSp macro="">
      <xdr:nvCxnSpPr>
        <xdr:cNvPr id="2" name="ตัวเชื่อมต่อตรง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CxnSpPr/>
      </xdr:nvCxnSpPr>
      <xdr:spPr bwMode="auto">
        <a:xfrm>
          <a:off x="7448550" y="6962775"/>
          <a:ext cx="2060250" cy="0"/>
        </a:xfrm>
        <a:prstGeom prst="line">
          <a:avLst/>
        </a:prstGeom>
        <a:solidFill>
          <a:srgbClr val="FFFFFF"/>
        </a:solidFill>
        <a:ln w="12700" cap="flat" cmpd="sng" algn="ctr">
          <a:solidFill>
            <a:srgbClr val="000000"/>
          </a:solidFill>
          <a:prstDash val="dash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4</xdr:col>
      <xdr:colOff>504825</xdr:colOff>
      <xdr:row>22</xdr:row>
      <xdr:rowOff>0</xdr:rowOff>
    </xdr:from>
    <xdr:to>
      <xdr:col>8</xdr:col>
      <xdr:colOff>31425</xdr:colOff>
      <xdr:row>22</xdr:row>
      <xdr:rowOff>0</xdr:rowOff>
    </xdr:to>
    <xdr:cxnSp macro="">
      <xdr:nvCxnSpPr>
        <xdr:cNvPr id="3" name="ตัวเชื่อมต่อตรง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CxnSpPr/>
      </xdr:nvCxnSpPr>
      <xdr:spPr bwMode="auto">
        <a:xfrm>
          <a:off x="4133850" y="6962775"/>
          <a:ext cx="1641150" cy="0"/>
        </a:xfrm>
        <a:prstGeom prst="line">
          <a:avLst/>
        </a:prstGeom>
        <a:solidFill>
          <a:srgbClr val="FFFFFF"/>
        </a:solidFill>
        <a:ln w="12700" cap="flat" cmpd="sng" algn="ctr">
          <a:solidFill>
            <a:srgbClr val="000000"/>
          </a:solidFill>
          <a:prstDash val="dash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</xdr:col>
      <xdr:colOff>619125</xdr:colOff>
      <xdr:row>21</xdr:row>
      <xdr:rowOff>266700</xdr:rowOff>
    </xdr:from>
    <xdr:to>
      <xdr:col>1</xdr:col>
      <xdr:colOff>2203125</xdr:colOff>
      <xdr:row>21</xdr:row>
      <xdr:rowOff>266700</xdr:rowOff>
    </xdr:to>
    <xdr:cxnSp macro="">
      <xdr:nvCxnSpPr>
        <xdr:cNvPr id="4" name="ตัวเชื่อมต่อตรง 3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CxnSpPr/>
      </xdr:nvCxnSpPr>
      <xdr:spPr bwMode="auto">
        <a:xfrm>
          <a:off x="971550" y="6953250"/>
          <a:ext cx="1584000" cy="0"/>
        </a:xfrm>
        <a:prstGeom prst="line">
          <a:avLst/>
        </a:prstGeom>
        <a:solidFill>
          <a:srgbClr val="FFFFFF"/>
        </a:solidFill>
        <a:ln w="12700" cap="flat" cmpd="sng" algn="ctr">
          <a:solidFill>
            <a:srgbClr val="000000"/>
          </a:solidFill>
          <a:prstDash val="dash"/>
          <a:round/>
          <a:headEnd type="none" w="med" len="med"/>
          <a:tailEnd type="none" w="med" len="med"/>
        </a:ln>
        <a:effectLst/>
      </xdr:spPr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6" workbookViewId="0">
      <selection activeCell="D11" sqref="D11"/>
    </sheetView>
  </sheetViews>
  <sheetFormatPr defaultRowHeight="24" x14ac:dyDescent="0.55000000000000004"/>
  <cols>
    <col min="1" max="1" width="9.625" style="2" customWidth="1"/>
    <col min="2" max="2" width="3.625" style="2" customWidth="1"/>
    <col min="3" max="3" width="1.625" style="2" customWidth="1"/>
    <col min="4" max="4" width="12.125" style="2" bestFit="1" customWidth="1"/>
    <col min="5" max="5" width="5.25" style="2" customWidth="1"/>
    <col min="6" max="6" width="9" style="2"/>
    <col min="7" max="7" width="9.75" style="2" customWidth="1"/>
    <col min="8" max="8" width="7.5" style="2" customWidth="1"/>
    <col min="9" max="9" width="2.625" style="2" customWidth="1"/>
    <col min="10" max="10" width="9" style="2"/>
    <col min="11" max="11" width="8.125" style="2" customWidth="1"/>
    <col min="12" max="12" width="9.25" style="2" customWidth="1"/>
  </cols>
  <sheetData>
    <row r="1" spans="1:12" x14ac:dyDescent="0.55000000000000004">
      <c r="A1" s="1" t="s">
        <v>0</v>
      </c>
      <c r="L1" s="3" t="s">
        <v>1</v>
      </c>
    </row>
    <row r="2" spans="1:12" x14ac:dyDescent="0.55000000000000004">
      <c r="A2" s="1" t="s">
        <v>2</v>
      </c>
    </row>
    <row r="3" spans="1:12" ht="30.75" x14ac:dyDescent="0.55000000000000004">
      <c r="A3" s="258" t="s">
        <v>3</v>
      </c>
      <c r="B3" s="258"/>
      <c r="C3" s="258"/>
      <c r="D3" s="258"/>
      <c r="E3" s="258"/>
      <c r="F3" s="258"/>
      <c r="G3" s="258"/>
      <c r="H3" s="258"/>
      <c r="I3" s="258"/>
      <c r="J3" s="258"/>
      <c r="K3" s="258"/>
      <c r="L3" s="258"/>
    </row>
    <row r="5" spans="1:12" x14ac:dyDescent="0.55000000000000004">
      <c r="H5" s="1" t="s">
        <v>4</v>
      </c>
      <c r="I5" s="4"/>
      <c r="J5" s="4" t="s">
        <v>21</v>
      </c>
      <c r="K5" s="4"/>
      <c r="L5" s="4"/>
    </row>
    <row r="6" spans="1:12" x14ac:dyDescent="0.55000000000000004">
      <c r="A6" s="1" t="s">
        <v>5</v>
      </c>
      <c r="B6" s="4"/>
      <c r="C6" s="4" t="s">
        <v>6</v>
      </c>
      <c r="D6" s="4"/>
      <c r="E6" s="4"/>
    </row>
    <row r="7" spans="1:12" x14ac:dyDescent="0.55000000000000004">
      <c r="H7" s="1" t="s">
        <v>7</v>
      </c>
      <c r="I7" s="4"/>
      <c r="J7" s="4"/>
      <c r="K7" s="4"/>
      <c r="L7" s="4"/>
    </row>
    <row r="8" spans="1:12" x14ac:dyDescent="0.55000000000000004">
      <c r="A8" s="1" t="s">
        <v>8</v>
      </c>
    </row>
    <row r="9" spans="1:12" x14ac:dyDescent="0.55000000000000004">
      <c r="A9" s="1" t="s">
        <v>9</v>
      </c>
      <c r="C9" s="4"/>
      <c r="D9" s="4" t="s">
        <v>10</v>
      </c>
      <c r="E9" s="4"/>
      <c r="F9" s="4"/>
      <c r="G9" s="4"/>
      <c r="H9" s="4"/>
      <c r="I9" s="4"/>
      <c r="J9" s="4"/>
      <c r="K9" s="4"/>
      <c r="L9" s="4"/>
    </row>
    <row r="10" spans="1:12" x14ac:dyDescent="0.55000000000000004">
      <c r="A10" s="1" t="s">
        <v>11</v>
      </c>
      <c r="C10" s="5"/>
      <c r="D10" s="6" t="s">
        <v>22</v>
      </c>
      <c r="E10" s="5"/>
      <c r="F10" s="5"/>
      <c r="G10" s="5"/>
      <c r="H10" s="5"/>
      <c r="I10" s="5"/>
      <c r="J10" s="5"/>
      <c r="K10" s="5"/>
      <c r="L10" s="5"/>
    </row>
    <row r="11" spans="1:12" x14ac:dyDescent="0.55000000000000004">
      <c r="C11" s="5"/>
      <c r="D11" s="5" t="s">
        <v>149</v>
      </c>
      <c r="E11" s="5"/>
      <c r="F11" s="5"/>
      <c r="G11" s="5"/>
      <c r="H11" s="5"/>
      <c r="I11" s="5"/>
      <c r="J11" s="5"/>
      <c r="K11" s="5"/>
      <c r="L11" s="5"/>
    </row>
    <row r="12" spans="1:12" x14ac:dyDescent="0.55000000000000004">
      <c r="C12" s="5"/>
      <c r="D12" s="5"/>
      <c r="E12" s="5"/>
      <c r="F12" s="5"/>
      <c r="G12" s="5"/>
      <c r="H12" s="5"/>
      <c r="I12" s="5"/>
      <c r="J12" s="5"/>
      <c r="K12" s="5"/>
      <c r="L12" s="5"/>
    </row>
    <row r="13" spans="1:12" x14ac:dyDescent="0.55000000000000004">
      <c r="A13" s="1" t="s">
        <v>4</v>
      </c>
      <c r="C13" s="5"/>
      <c r="D13" s="7"/>
      <c r="E13" s="5"/>
      <c r="F13" s="5"/>
      <c r="G13" s="5"/>
      <c r="H13" s="5"/>
      <c r="I13" s="5"/>
      <c r="J13" s="5"/>
      <c r="K13" s="5"/>
      <c r="L13" s="5"/>
    </row>
    <row r="14" spans="1:12" x14ac:dyDescent="0.55000000000000004">
      <c r="A14" s="1" t="s">
        <v>7</v>
      </c>
      <c r="C14" s="5"/>
      <c r="D14" s="5"/>
      <c r="E14" s="5"/>
      <c r="F14" s="5"/>
      <c r="G14" s="5"/>
      <c r="H14" s="5"/>
      <c r="I14" s="5"/>
      <c r="J14" s="5"/>
      <c r="K14" s="5"/>
      <c r="L14" s="5"/>
    </row>
    <row r="15" spans="1:12" x14ac:dyDescent="0.55000000000000004">
      <c r="A15" s="1" t="s">
        <v>12</v>
      </c>
      <c r="C15" s="5"/>
      <c r="D15" s="5" t="s">
        <v>13</v>
      </c>
      <c r="E15" s="5"/>
      <c r="F15" s="5"/>
      <c r="G15" s="5"/>
      <c r="H15" s="5"/>
      <c r="I15" s="5"/>
      <c r="J15" s="5"/>
      <c r="K15" s="5"/>
      <c r="L15" s="5"/>
    </row>
    <row r="16" spans="1:12" x14ac:dyDescent="0.55000000000000004">
      <c r="A16" s="1" t="s">
        <v>14</v>
      </c>
      <c r="C16" s="5"/>
      <c r="D16" s="259">
        <f>+'325หน้า'!F14</f>
        <v>4010000</v>
      </c>
      <c r="E16" s="259"/>
      <c r="F16" s="5" t="s">
        <v>15</v>
      </c>
      <c r="G16" s="5"/>
      <c r="H16" s="5"/>
      <c r="I16" s="5"/>
      <c r="J16" s="5"/>
      <c r="K16" s="5"/>
      <c r="L16" s="5"/>
    </row>
    <row r="17" spans="1:12" x14ac:dyDescent="0.55000000000000004">
      <c r="C17" s="5"/>
      <c r="D17" s="5" t="str">
        <f>"("&amp;BAHTTEXT(D16)&amp;")"</f>
        <v>(สี่ล้านหนึ่งหมื่นบาทถ้วน)</v>
      </c>
      <c r="E17" s="5"/>
      <c r="F17" s="5"/>
      <c r="G17" s="5"/>
      <c r="H17" s="5"/>
      <c r="I17" s="5"/>
      <c r="J17" s="5"/>
      <c r="K17" s="5"/>
      <c r="L17" s="5"/>
    </row>
    <row r="18" spans="1:12" ht="24.75" thickBot="1" x14ac:dyDescent="0.6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</row>
    <row r="19" spans="1:12" x14ac:dyDescent="0.55000000000000004">
      <c r="A19" s="260" t="s">
        <v>16</v>
      </c>
      <c r="B19" s="260"/>
      <c r="C19" s="260"/>
      <c r="D19" s="260"/>
      <c r="E19" s="260"/>
      <c r="F19" s="260"/>
      <c r="G19" s="260"/>
      <c r="H19" s="260"/>
      <c r="I19" s="260"/>
      <c r="J19" s="260"/>
      <c r="K19" s="260"/>
      <c r="L19" s="260"/>
    </row>
    <row r="20" spans="1:12" x14ac:dyDescent="0.55000000000000004">
      <c r="A20" s="5" t="s">
        <v>17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</row>
    <row r="21" spans="1:12" x14ac:dyDescent="0.55000000000000004">
      <c r="A21" s="5"/>
      <c r="B21" s="5" t="s">
        <v>23</v>
      </c>
      <c r="C21" s="5"/>
      <c r="D21" s="5"/>
      <c r="E21" s="5"/>
      <c r="F21" s="5"/>
      <c r="G21" s="5"/>
      <c r="H21" s="5"/>
      <c r="I21" s="5"/>
      <c r="J21" s="5"/>
      <c r="K21" s="5"/>
      <c r="L21" s="5"/>
    </row>
    <row r="22" spans="1:12" x14ac:dyDescent="0.55000000000000004">
      <c r="A22" s="5" t="s">
        <v>150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</row>
    <row r="23" spans="1:12" x14ac:dyDescent="0.55000000000000004">
      <c r="A23" s="5" t="s">
        <v>151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</row>
    <row r="24" spans="1:12" x14ac:dyDescent="0.55000000000000004">
      <c r="A24" s="5" t="s">
        <v>152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</row>
    <row r="25" spans="1:12" x14ac:dyDescent="0.55000000000000004">
      <c r="A25" s="5" t="s">
        <v>153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</row>
    <row r="26" spans="1:12" x14ac:dyDescent="0.55000000000000004">
      <c r="A26" s="5" t="s">
        <v>154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</row>
    <row r="27" spans="1:12" x14ac:dyDescent="0.55000000000000004">
      <c r="A27" s="5" t="s">
        <v>155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</row>
    <row r="28" spans="1:12" x14ac:dyDescent="0.55000000000000004">
      <c r="A28" s="5" t="s">
        <v>156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</row>
    <row r="29" spans="1:12" x14ac:dyDescent="0.55000000000000004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</row>
    <row r="30" spans="1:12" x14ac:dyDescent="0.55000000000000004">
      <c r="A30" s="5"/>
      <c r="B30" s="5"/>
      <c r="C30" s="5"/>
      <c r="D30" s="5"/>
      <c r="E30" s="5"/>
      <c r="F30" s="257"/>
      <c r="G30" s="257"/>
      <c r="H30" s="257"/>
      <c r="I30" s="257"/>
      <c r="J30" s="257"/>
      <c r="K30" s="5"/>
      <c r="L30" s="5"/>
    </row>
    <row r="31" spans="1:12" x14ac:dyDescent="0.55000000000000004">
      <c r="A31" s="5"/>
      <c r="B31" s="5"/>
      <c r="C31" s="5"/>
      <c r="D31" s="5"/>
      <c r="E31" s="5"/>
      <c r="F31" s="257"/>
      <c r="G31" s="257"/>
      <c r="H31" s="257"/>
      <c r="I31" s="257"/>
      <c r="J31" s="257"/>
      <c r="K31" s="5"/>
      <c r="L31" s="5"/>
    </row>
    <row r="32" spans="1:12" x14ac:dyDescent="0.55000000000000004">
      <c r="A32" s="5"/>
      <c r="B32" s="5"/>
      <c r="C32" s="5"/>
      <c r="D32" s="5"/>
      <c r="E32" s="5"/>
      <c r="F32" s="257" t="s">
        <v>18</v>
      </c>
      <c r="G32" s="257"/>
      <c r="H32" s="257"/>
      <c r="I32" s="257"/>
      <c r="J32" s="257"/>
      <c r="K32" s="5"/>
      <c r="L32" s="5"/>
    </row>
    <row r="33" spans="1:12" x14ac:dyDescent="0.55000000000000004">
      <c r="A33" s="5"/>
      <c r="B33" s="5"/>
      <c r="C33" s="5"/>
      <c r="D33" s="5"/>
      <c r="E33" s="5"/>
      <c r="F33" s="257" t="s">
        <v>19</v>
      </c>
      <c r="G33" s="257"/>
      <c r="H33" s="257"/>
      <c r="I33" s="257"/>
      <c r="J33" s="257"/>
      <c r="K33" s="5"/>
      <c r="L33" s="5"/>
    </row>
    <row r="34" spans="1:12" x14ac:dyDescent="0.55000000000000004">
      <c r="A34" s="5"/>
      <c r="B34" s="5"/>
      <c r="C34" s="5"/>
      <c r="D34" s="5"/>
      <c r="E34" s="5"/>
      <c r="F34" s="5" t="s">
        <v>20</v>
      </c>
      <c r="G34" s="5"/>
      <c r="H34" s="5"/>
      <c r="I34" s="5"/>
      <c r="J34" s="5"/>
      <c r="K34" s="5"/>
      <c r="L34" s="5"/>
    </row>
    <row r="35" spans="1:12" x14ac:dyDescent="0.55000000000000004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</row>
  </sheetData>
  <mergeCells count="7">
    <mergeCell ref="F33:J33"/>
    <mergeCell ref="F32:J32"/>
    <mergeCell ref="A3:L3"/>
    <mergeCell ref="D16:E16"/>
    <mergeCell ref="A19:L19"/>
    <mergeCell ref="F30:J30"/>
    <mergeCell ref="F31:J3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workbookViewId="0">
      <selection activeCell="B6" sqref="B6"/>
    </sheetView>
  </sheetViews>
  <sheetFormatPr defaultRowHeight="24" x14ac:dyDescent="0.55000000000000004"/>
  <cols>
    <col min="1" max="1" width="9" style="9" customWidth="1"/>
    <col min="2" max="2" width="41.875" style="9" customWidth="1"/>
    <col min="3" max="3" width="8.875" style="9" customWidth="1"/>
    <col min="4" max="4" width="8.625" style="9" customWidth="1"/>
    <col min="5" max="5" width="13" style="9" bestFit="1" customWidth="1"/>
    <col min="6" max="6" width="13.5" style="9" customWidth="1"/>
    <col min="7" max="7" width="1.125" customWidth="1"/>
  </cols>
  <sheetData>
    <row r="1" spans="1:6" ht="27" x14ac:dyDescent="0.6">
      <c r="A1" s="261" t="s">
        <v>24</v>
      </c>
      <c r="B1" s="261"/>
      <c r="C1" s="261"/>
      <c r="D1" s="261"/>
      <c r="E1" s="261"/>
      <c r="F1" s="261"/>
    </row>
    <row r="2" spans="1:6" ht="24.75" thickBot="1" x14ac:dyDescent="0.6"/>
    <row r="3" spans="1:6" x14ac:dyDescent="0.55000000000000004">
      <c r="A3" s="10" t="s">
        <v>25</v>
      </c>
      <c r="B3" s="11" t="s">
        <v>26</v>
      </c>
      <c r="C3" s="11" t="s">
        <v>27</v>
      </c>
      <c r="D3" s="11" t="s">
        <v>28</v>
      </c>
      <c r="E3" s="11" t="s">
        <v>29</v>
      </c>
      <c r="F3" s="12" t="s">
        <v>14</v>
      </c>
    </row>
    <row r="4" spans="1:6" x14ac:dyDescent="0.55000000000000004">
      <c r="A4" s="13"/>
      <c r="B4" s="14" t="s">
        <v>119</v>
      </c>
      <c r="C4" s="15"/>
      <c r="D4" s="15"/>
      <c r="E4" s="15"/>
      <c r="F4" s="16"/>
    </row>
    <row r="5" spans="1:6" x14ac:dyDescent="0.55000000000000004">
      <c r="A5" s="220"/>
      <c r="B5" s="221" t="s">
        <v>149</v>
      </c>
      <c r="C5" s="222"/>
      <c r="D5" s="222"/>
      <c r="E5" s="222"/>
      <c r="F5" s="223"/>
    </row>
    <row r="6" spans="1:6" x14ac:dyDescent="0.55000000000000004">
      <c r="A6" s="17"/>
      <c r="B6" s="18" t="s">
        <v>45</v>
      </c>
      <c r="C6" s="19"/>
      <c r="D6" s="19"/>
      <c r="E6" s="19"/>
      <c r="F6" s="231"/>
    </row>
    <row r="7" spans="1:6" x14ac:dyDescent="0.55000000000000004">
      <c r="A7" s="25"/>
      <c r="B7" s="24" t="str">
        <f>+'325หลัง'!B5</f>
        <v>1. ศึกษา ออกแบบ และพัฒนาระบบ</v>
      </c>
      <c r="C7" s="21"/>
      <c r="D7" s="19"/>
      <c r="E7" s="19"/>
      <c r="F7" s="232">
        <f>+'325หลัง'!G5</f>
        <v>1000000</v>
      </c>
    </row>
    <row r="8" spans="1:6" x14ac:dyDescent="0.55000000000000004">
      <c r="A8" s="25"/>
      <c r="B8" s="24" t="str">
        <f>+'325หลัง'!B9</f>
        <v>2. ติดตั้งระบบสื่อสาร และระบบตรวจวัดข้อมูล</v>
      </c>
      <c r="C8" s="21"/>
      <c r="D8" s="19"/>
      <c r="E8" s="19"/>
      <c r="F8" s="232">
        <f>+'325หลัง'!G9</f>
        <v>1169700</v>
      </c>
    </row>
    <row r="9" spans="1:6" x14ac:dyDescent="0.55000000000000004">
      <c r="A9" s="25"/>
      <c r="B9" s="24" t="str">
        <f>+'325หลัง'!B23</f>
        <v>3. ปรับปรุงระบบควบคุมอาคารบังคับน้ำ ปตร. กม.8+855</v>
      </c>
      <c r="C9" s="21"/>
      <c r="D9" s="19"/>
      <c r="E9" s="19"/>
      <c r="F9" s="232">
        <f>+'325หลัง'!G23</f>
        <v>1366000</v>
      </c>
    </row>
    <row r="10" spans="1:6" x14ac:dyDescent="0.55000000000000004">
      <c r="A10" s="25"/>
      <c r="B10" s="24" t="str">
        <f>+'325หลัง'!B35</f>
        <v>4. ระบบสั่งการและแสดงผล</v>
      </c>
      <c r="C10" s="21"/>
      <c r="D10" s="19"/>
      <c r="E10" s="19"/>
      <c r="F10" s="232">
        <f>+'325หลัง'!G35</f>
        <v>474300</v>
      </c>
    </row>
    <row r="11" spans="1:6" x14ac:dyDescent="0.55000000000000004">
      <c r="A11" s="20"/>
      <c r="B11" s="24"/>
      <c r="C11" s="21"/>
      <c r="D11" s="22"/>
      <c r="E11" s="22"/>
      <c r="F11" s="231"/>
    </row>
    <row r="12" spans="1:6" x14ac:dyDescent="0.55000000000000004">
      <c r="A12" s="25"/>
      <c r="B12" s="26" t="s">
        <v>57</v>
      </c>
      <c r="C12" s="225"/>
      <c r="D12" s="225"/>
      <c r="E12" s="226"/>
      <c r="F12" s="227">
        <f>SUM(F7:F11)</f>
        <v>4010000</v>
      </c>
    </row>
    <row r="13" spans="1:6" x14ac:dyDescent="0.55000000000000004">
      <c r="A13" s="25"/>
      <c r="B13" s="21"/>
      <c r="C13" s="19"/>
      <c r="D13" s="19"/>
      <c r="E13" s="23"/>
      <c r="F13" s="224"/>
    </row>
    <row r="14" spans="1:6" ht="24.75" thickBot="1" x14ac:dyDescent="0.6">
      <c r="A14" s="25"/>
      <c r="B14" s="26" t="s">
        <v>32</v>
      </c>
      <c r="C14" s="19"/>
      <c r="D14" s="19"/>
      <c r="E14" s="23"/>
      <c r="F14" s="27">
        <f>+F12</f>
        <v>4010000</v>
      </c>
    </row>
    <row r="15" spans="1:6" ht="24.75" thickTop="1" x14ac:dyDescent="0.55000000000000004">
      <c r="A15" s="25"/>
      <c r="B15" s="228"/>
      <c r="C15" s="19"/>
      <c r="D15" s="19"/>
      <c r="E15" s="229"/>
      <c r="F15" s="230"/>
    </row>
    <row r="16" spans="1:6" x14ac:dyDescent="0.55000000000000004">
      <c r="A16" s="25"/>
      <c r="B16" s="228"/>
      <c r="C16" s="19"/>
      <c r="D16" s="19"/>
      <c r="E16" s="229"/>
      <c r="F16" s="230"/>
    </row>
    <row r="17" spans="1:6" x14ac:dyDescent="0.55000000000000004">
      <c r="A17" s="25"/>
      <c r="B17" s="228"/>
      <c r="C17" s="19"/>
      <c r="D17" s="19"/>
      <c r="E17" s="229"/>
      <c r="F17" s="230"/>
    </row>
    <row r="18" spans="1:6" x14ac:dyDescent="0.55000000000000004">
      <c r="A18" s="25"/>
      <c r="B18" s="228"/>
      <c r="C18" s="19"/>
      <c r="D18" s="19"/>
      <c r="E18" s="229"/>
      <c r="F18" s="230"/>
    </row>
    <row r="19" spans="1:6" x14ac:dyDescent="0.55000000000000004">
      <c r="A19" s="28"/>
      <c r="B19" s="29"/>
      <c r="C19" s="21"/>
      <c r="D19" s="30"/>
      <c r="E19" s="31"/>
      <c r="F19" s="32"/>
    </row>
    <row r="20" spans="1:6" x14ac:dyDescent="0.55000000000000004">
      <c r="A20" s="28"/>
      <c r="B20" s="33" t="s">
        <v>33</v>
      </c>
      <c r="C20" s="21"/>
      <c r="D20" s="34"/>
      <c r="E20" s="35"/>
      <c r="F20" s="36"/>
    </row>
    <row r="21" spans="1:6" x14ac:dyDescent="0.55000000000000004">
      <c r="A21" s="25"/>
      <c r="B21" s="37" t="s">
        <v>34</v>
      </c>
      <c r="C21" s="21"/>
      <c r="D21" s="34"/>
      <c r="E21" s="38">
        <f>+E23</f>
        <v>0</v>
      </c>
      <c r="F21" s="39" t="s">
        <v>35</v>
      </c>
    </row>
    <row r="22" spans="1:6" x14ac:dyDescent="0.55000000000000004">
      <c r="A22" s="25"/>
      <c r="B22" s="40" t="s">
        <v>36</v>
      </c>
      <c r="C22" s="21"/>
      <c r="D22" s="34"/>
      <c r="E22" s="41">
        <f>+F14</f>
        <v>4010000</v>
      </c>
      <c r="F22" s="42" t="s">
        <v>35</v>
      </c>
    </row>
    <row r="23" spans="1:6" x14ac:dyDescent="0.55000000000000004">
      <c r="A23" s="25"/>
      <c r="B23" s="43" t="s">
        <v>38</v>
      </c>
      <c r="C23" s="21"/>
      <c r="D23" s="34"/>
      <c r="E23" s="44">
        <v>0</v>
      </c>
      <c r="F23" s="42" t="s">
        <v>35</v>
      </c>
    </row>
    <row r="24" spans="1:6" x14ac:dyDescent="0.55000000000000004">
      <c r="A24" s="25"/>
      <c r="B24" s="37" t="s">
        <v>39</v>
      </c>
      <c r="C24" s="21"/>
      <c r="D24" s="45"/>
      <c r="E24" s="41"/>
      <c r="F24" s="42"/>
    </row>
    <row r="25" spans="1:6" x14ac:dyDescent="0.55000000000000004">
      <c r="A25" s="25"/>
      <c r="B25" s="46" t="s">
        <v>40</v>
      </c>
      <c r="C25" s="21" t="s">
        <v>41</v>
      </c>
      <c r="D25" s="45"/>
      <c r="E25" s="41" t="s">
        <v>37</v>
      </c>
      <c r="F25" s="42" t="s">
        <v>35</v>
      </c>
    </row>
    <row r="26" spans="1:6" x14ac:dyDescent="0.55000000000000004">
      <c r="A26" s="25"/>
      <c r="B26" s="46" t="s">
        <v>44</v>
      </c>
      <c r="C26" s="21" t="s">
        <v>41</v>
      </c>
      <c r="D26" s="47"/>
      <c r="E26" s="41">
        <f>+E28</f>
        <v>4010000</v>
      </c>
      <c r="F26" s="42" t="s">
        <v>35</v>
      </c>
    </row>
    <row r="27" spans="1:6" x14ac:dyDescent="0.55000000000000004">
      <c r="A27" s="25"/>
      <c r="B27" s="46" t="s">
        <v>120</v>
      </c>
      <c r="C27" s="21"/>
      <c r="D27" s="47"/>
      <c r="E27" s="44"/>
      <c r="F27" s="42"/>
    </row>
    <row r="28" spans="1:6" x14ac:dyDescent="0.55000000000000004">
      <c r="A28" s="25"/>
      <c r="B28" s="40" t="s">
        <v>42</v>
      </c>
      <c r="C28" s="21"/>
      <c r="D28" s="30"/>
      <c r="E28" s="41">
        <f>E22</f>
        <v>4010000</v>
      </c>
      <c r="F28" s="42" t="str">
        <f>F22</f>
        <v xml:space="preserve">  บาท</v>
      </c>
    </row>
    <row r="29" spans="1:6" x14ac:dyDescent="0.55000000000000004">
      <c r="A29" s="25"/>
      <c r="B29" s="43" t="s">
        <v>43</v>
      </c>
      <c r="C29" s="21"/>
      <c r="D29" s="30"/>
      <c r="E29" s="44">
        <f>E23</f>
        <v>0</v>
      </c>
      <c r="F29" s="42" t="str">
        <f>F23</f>
        <v xml:space="preserve">  บาท</v>
      </c>
    </row>
    <row r="30" spans="1:6" x14ac:dyDescent="0.55000000000000004">
      <c r="A30" s="25"/>
      <c r="B30" s="48"/>
      <c r="C30" s="21"/>
      <c r="D30" s="30"/>
      <c r="E30" s="49"/>
      <c r="F30" s="42"/>
    </row>
    <row r="31" spans="1:6" x14ac:dyDescent="0.55000000000000004">
      <c r="A31" s="50"/>
      <c r="B31" s="51"/>
      <c r="C31" s="21"/>
      <c r="D31" s="30"/>
      <c r="E31" s="53"/>
      <c r="F31" s="42"/>
    </row>
    <row r="32" spans="1:6" x14ac:dyDescent="0.55000000000000004">
      <c r="A32" s="50"/>
      <c r="B32" s="51"/>
      <c r="C32" s="52"/>
      <c r="D32" s="34"/>
      <c r="E32" s="53"/>
      <c r="F32" s="42"/>
    </row>
    <row r="33" spans="1:6" x14ac:dyDescent="0.55000000000000004">
      <c r="A33" s="50"/>
      <c r="B33" s="51"/>
      <c r="C33" s="52"/>
      <c r="D33" s="34"/>
      <c r="E33" s="53"/>
      <c r="F33" s="42"/>
    </row>
    <row r="34" spans="1:6" x14ac:dyDescent="0.55000000000000004">
      <c r="A34" s="50"/>
      <c r="B34" s="51"/>
      <c r="C34" s="52"/>
      <c r="D34" s="34"/>
      <c r="E34" s="53"/>
      <c r="F34" s="42"/>
    </row>
    <row r="35" spans="1:6" ht="24.75" thickBot="1" x14ac:dyDescent="0.6">
      <c r="A35" s="54"/>
      <c r="B35" s="55"/>
      <c r="C35" s="56"/>
      <c r="D35" s="57"/>
      <c r="E35" s="58"/>
      <c r="F35" s="59"/>
    </row>
  </sheetData>
  <mergeCells count="1">
    <mergeCell ref="A1:F1"/>
  </mergeCells>
  <pageMargins left="0.28999999999999998" right="0.16" top="0.26" bottom="0.41" header="0.12" footer="0.2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8"/>
  <sheetViews>
    <sheetView tabSelected="1" topLeftCell="A4" workbookViewId="0">
      <selection activeCell="B37" sqref="B37"/>
    </sheetView>
  </sheetViews>
  <sheetFormatPr defaultRowHeight="24" x14ac:dyDescent="0.55000000000000004"/>
  <cols>
    <col min="1" max="1" width="5.125" style="130" customWidth="1"/>
    <col min="2" max="2" width="47" style="131" customWidth="1"/>
    <col min="3" max="3" width="5.875" style="60" customWidth="1"/>
    <col min="4" max="4" width="8.75" style="132" bestFit="1" customWidth="1"/>
    <col min="5" max="5" width="9.375" style="60" customWidth="1"/>
    <col min="6" max="6" width="3.625" style="60" customWidth="1"/>
    <col min="7" max="7" width="10.625" style="60" customWidth="1"/>
    <col min="8" max="8" width="2.875" style="60" customWidth="1"/>
    <col min="9" max="9" width="0.375" style="60" customWidth="1"/>
    <col min="11" max="12" width="12" bestFit="1" customWidth="1"/>
  </cols>
  <sheetData>
    <row r="1" spans="1:12" x14ac:dyDescent="0.55000000000000004">
      <c r="A1" s="262" t="s">
        <v>46</v>
      </c>
      <c r="B1" s="262"/>
      <c r="C1" s="262"/>
      <c r="D1" s="262"/>
      <c r="E1" s="262"/>
      <c r="F1" s="262"/>
      <c r="G1" s="262"/>
      <c r="H1" s="262"/>
    </row>
    <row r="2" spans="1:12" x14ac:dyDescent="0.55000000000000004">
      <c r="A2" s="61" t="s">
        <v>25</v>
      </c>
      <c r="B2" s="62" t="s">
        <v>26</v>
      </c>
      <c r="C2" s="62" t="s">
        <v>27</v>
      </c>
      <c r="D2" s="62" t="s">
        <v>28</v>
      </c>
      <c r="E2" s="63" t="s">
        <v>29</v>
      </c>
      <c r="F2" s="64"/>
      <c r="G2" s="63" t="s">
        <v>14</v>
      </c>
      <c r="H2" s="65"/>
      <c r="I2" s="66"/>
      <c r="K2" t="s">
        <v>163</v>
      </c>
      <c r="L2" t="s">
        <v>164</v>
      </c>
    </row>
    <row r="3" spans="1:12" x14ac:dyDescent="0.55000000000000004">
      <c r="A3" s="67"/>
      <c r="B3" s="68" t="s">
        <v>148</v>
      </c>
      <c r="C3" s="69"/>
      <c r="D3" s="70"/>
      <c r="E3" s="71"/>
      <c r="F3" s="72"/>
      <c r="G3" s="69"/>
      <c r="H3" s="69"/>
      <c r="I3" s="66"/>
    </row>
    <row r="4" spans="1:12" x14ac:dyDescent="0.55000000000000004">
      <c r="A4" s="67"/>
      <c r="B4" s="73" t="s">
        <v>45</v>
      </c>
      <c r="C4" s="69"/>
      <c r="D4" s="70"/>
      <c r="E4" s="69"/>
      <c r="F4" s="74"/>
      <c r="G4" s="69"/>
      <c r="H4" s="69"/>
      <c r="I4" s="66"/>
    </row>
    <row r="5" spans="1:12" x14ac:dyDescent="0.55000000000000004">
      <c r="A5" s="133"/>
      <c r="B5" s="134" t="s">
        <v>58</v>
      </c>
      <c r="C5" s="135"/>
      <c r="D5" s="136"/>
      <c r="E5" s="137"/>
      <c r="F5" s="138"/>
      <c r="G5" s="139">
        <f>SUM(E6:E8)</f>
        <v>1000000</v>
      </c>
      <c r="H5" s="140">
        <v>0</v>
      </c>
      <c r="I5" s="76"/>
    </row>
    <row r="6" spans="1:12" x14ac:dyDescent="0.55000000000000004">
      <c r="A6" s="141">
        <v>1</v>
      </c>
      <c r="B6" s="142" t="s">
        <v>59</v>
      </c>
      <c r="C6" s="143" t="s">
        <v>55</v>
      </c>
      <c r="D6" s="136">
        <v>700000</v>
      </c>
      <c r="E6" s="144">
        <f t="shared" ref="E6:E7" si="0">A6*D6</f>
        <v>700000</v>
      </c>
      <c r="F6" s="145">
        <f t="shared" ref="F6:F7" si="1">MOD(E6,1)*100</f>
        <v>0</v>
      </c>
      <c r="G6" s="146"/>
      <c r="H6" s="147"/>
      <c r="K6">
        <f>+E6*0.3</f>
        <v>210000</v>
      </c>
      <c r="L6">
        <f>+E6*0.7</f>
        <v>489999.99999999994</v>
      </c>
    </row>
    <row r="7" spans="1:12" x14ac:dyDescent="0.55000000000000004">
      <c r="A7" s="141">
        <v>1</v>
      </c>
      <c r="B7" s="142" t="s">
        <v>60</v>
      </c>
      <c r="C7" s="143" t="s">
        <v>55</v>
      </c>
      <c r="D7" s="136">
        <v>300000</v>
      </c>
      <c r="E7" s="144">
        <f t="shared" si="0"/>
        <v>300000</v>
      </c>
      <c r="F7" s="145">
        <f t="shared" si="1"/>
        <v>0</v>
      </c>
      <c r="G7" s="146"/>
      <c r="H7" s="147"/>
      <c r="K7">
        <f>+E7*0.3</f>
        <v>90000</v>
      </c>
      <c r="L7">
        <f>+E7*0.7</f>
        <v>210000</v>
      </c>
    </row>
    <row r="8" spans="1:12" x14ac:dyDescent="0.55000000000000004">
      <c r="A8" s="141"/>
      <c r="B8" s="142"/>
      <c r="C8" s="143"/>
      <c r="D8" s="136"/>
      <c r="E8" s="144"/>
      <c r="F8" s="145"/>
      <c r="G8" s="146"/>
      <c r="H8" s="147"/>
    </row>
    <row r="9" spans="1:12" x14ac:dyDescent="0.55000000000000004">
      <c r="A9" s="148"/>
      <c r="B9" s="134" t="s">
        <v>61</v>
      </c>
      <c r="C9" s="149"/>
      <c r="D9" s="150"/>
      <c r="E9" s="151"/>
      <c r="F9" s="152"/>
      <c r="G9" s="139">
        <f>SUM(E10:E21)</f>
        <v>1169700</v>
      </c>
      <c r="H9" s="140">
        <v>0</v>
      </c>
    </row>
    <row r="10" spans="1:12" x14ac:dyDescent="0.55000000000000004">
      <c r="A10" s="141">
        <v>2</v>
      </c>
      <c r="B10" s="153" t="s">
        <v>62</v>
      </c>
      <c r="C10" s="135" t="s">
        <v>48</v>
      </c>
      <c r="D10" s="154">
        <v>52000</v>
      </c>
      <c r="E10" s="144">
        <f t="shared" ref="E10:E11" si="2">A10*D10</f>
        <v>104000</v>
      </c>
      <c r="F10" s="145">
        <f t="shared" ref="F10:F11" si="3">MOD(E10,1)*100</f>
        <v>0</v>
      </c>
      <c r="G10" s="155"/>
      <c r="H10" s="155"/>
      <c r="K10" s="254">
        <f>+E10</f>
        <v>104000</v>
      </c>
    </row>
    <row r="11" spans="1:12" x14ac:dyDescent="0.55000000000000004">
      <c r="A11" s="156">
        <v>2</v>
      </c>
      <c r="B11" s="153" t="s">
        <v>50</v>
      </c>
      <c r="C11" s="135" t="s">
        <v>54</v>
      </c>
      <c r="D11" s="157">
        <v>77000</v>
      </c>
      <c r="E11" s="144">
        <f t="shared" si="2"/>
        <v>154000</v>
      </c>
      <c r="F11" s="145">
        <f t="shared" si="3"/>
        <v>0</v>
      </c>
      <c r="G11" s="155"/>
      <c r="H11" s="155"/>
      <c r="K11" s="254">
        <f>+E11</f>
        <v>154000</v>
      </c>
    </row>
    <row r="12" spans="1:12" x14ac:dyDescent="0.55000000000000004">
      <c r="A12" s="156"/>
      <c r="B12" s="153" t="s">
        <v>51</v>
      </c>
      <c r="C12" s="158"/>
      <c r="D12" s="157"/>
      <c r="E12" s="144"/>
      <c r="F12" s="147"/>
      <c r="G12" s="155"/>
      <c r="H12" s="155"/>
    </row>
    <row r="13" spans="1:12" x14ac:dyDescent="0.55000000000000004">
      <c r="A13" s="141">
        <v>1</v>
      </c>
      <c r="B13" s="153" t="s">
        <v>53</v>
      </c>
      <c r="C13" s="135" t="s">
        <v>48</v>
      </c>
      <c r="D13" s="136">
        <v>270000</v>
      </c>
      <c r="E13" s="154">
        <f>A13*D13</f>
        <v>270000</v>
      </c>
      <c r="F13" s="145">
        <f>MOD(E13,1)*100</f>
        <v>0</v>
      </c>
      <c r="G13" s="155"/>
      <c r="H13" s="155"/>
      <c r="K13" s="254">
        <f>+E13</f>
        <v>270000</v>
      </c>
    </row>
    <row r="14" spans="1:12" x14ac:dyDescent="0.55000000000000004">
      <c r="A14" s="141"/>
      <c r="B14" s="153" t="s">
        <v>63</v>
      </c>
      <c r="C14" s="135"/>
      <c r="D14" s="136"/>
      <c r="E14" s="154"/>
      <c r="F14" s="138"/>
      <c r="G14" s="155"/>
      <c r="H14" s="155"/>
    </row>
    <row r="15" spans="1:12" x14ac:dyDescent="0.55000000000000004">
      <c r="A15" s="159">
        <v>2</v>
      </c>
      <c r="B15" s="160" t="s">
        <v>64</v>
      </c>
      <c r="C15" s="161" t="s">
        <v>166</v>
      </c>
      <c r="D15" s="162">
        <v>55000</v>
      </c>
      <c r="E15" s="163">
        <f t="shared" ref="E15" si="4">A15*D15</f>
        <v>110000</v>
      </c>
      <c r="F15" s="145">
        <f>MOD(E15,1)*100</f>
        <v>0</v>
      </c>
      <c r="G15" s="155"/>
      <c r="H15" s="155"/>
      <c r="K15" s="254">
        <f>+E15</f>
        <v>110000</v>
      </c>
    </row>
    <row r="16" spans="1:12" x14ac:dyDescent="0.55000000000000004">
      <c r="A16" s="159"/>
      <c r="B16" s="160" t="s">
        <v>65</v>
      </c>
      <c r="C16" s="161"/>
      <c r="D16" s="162"/>
      <c r="E16" s="163"/>
      <c r="F16" s="164"/>
      <c r="G16" s="155"/>
      <c r="H16" s="155"/>
      <c r="I16" s="76"/>
    </row>
    <row r="17" spans="1:12" x14ac:dyDescent="0.55000000000000004">
      <c r="A17" s="159"/>
      <c r="B17" s="160" t="s">
        <v>66</v>
      </c>
      <c r="C17" s="161"/>
      <c r="D17" s="162"/>
      <c r="E17" s="163"/>
      <c r="F17" s="164"/>
      <c r="G17" s="155"/>
      <c r="H17" s="155"/>
    </row>
    <row r="18" spans="1:12" x14ac:dyDescent="0.55000000000000004">
      <c r="A18" s="141">
        <v>2</v>
      </c>
      <c r="B18" s="153" t="s">
        <v>49</v>
      </c>
      <c r="C18" s="135" t="s">
        <v>54</v>
      </c>
      <c r="D18" s="136">
        <v>118000</v>
      </c>
      <c r="E18" s="154">
        <f t="shared" ref="E18:E19" si="5">A18*D18</f>
        <v>236000</v>
      </c>
      <c r="F18" s="145">
        <f>MOD(E18,1)*100</f>
        <v>0</v>
      </c>
      <c r="G18" s="155"/>
      <c r="H18" s="155"/>
      <c r="K18" s="254">
        <f>+E18</f>
        <v>236000</v>
      </c>
    </row>
    <row r="19" spans="1:12" x14ac:dyDescent="0.55000000000000004">
      <c r="A19" s="156">
        <v>1</v>
      </c>
      <c r="B19" s="165" t="s">
        <v>67</v>
      </c>
      <c r="C19" s="166" t="s">
        <v>54</v>
      </c>
      <c r="D19" s="167">
        <v>5700</v>
      </c>
      <c r="E19" s="168">
        <f t="shared" si="5"/>
        <v>5700</v>
      </c>
      <c r="F19" s="169">
        <f t="shared" ref="F19" si="6">MOD(E19,1)*100</f>
        <v>0</v>
      </c>
      <c r="G19" s="155"/>
      <c r="H19" s="155"/>
      <c r="K19" s="254">
        <f>+E19</f>
        <v>5700</v>
      </c>
    </row>
    <row r="20" spans="1:12" x14ac:dyDescent="0.55000000000000004">
      <c r="A20" s="156"/>
      <c r="B20" s="165" t="s">
        <v>68</v>
      </c>
      <c r="C20" s="170"/>
      <c r="D20" s="171"/>
      <c r="E20" s="168"/>
      <c r="F20" s="169"/>
      <c r="G20" s="155"/>
      <c r="H20" s="155"/>
    </row>
    <row r="21" spans="1:12" x14ac:dyDescent="0.55000000000000004">
      <c r="A21" s="172"/>
      <c r="B21" s="153" t="s">
        <v>69</v>
      </c>
      <c r="C21" s="158" t="s">
        <v>52</v>
      </c>
      <c r="D21" s="173"/>
      <c r="E21" s="144">
        <f>ROUNDDOWN(SUM(E10:E19)*0.3,-3)+27000</f>
        <v>290000</v>
      </c>
      <c r="F21" s="145">
        <f>MOD(E21,1)*100</f>
        <v>0</v>
      </c>
      <c r="G21" s="146"/>
      <c r="H21" s="145"/>
      <c r="L21" s="254">
        <f>+E21</f>
        <v>290000</v>
      </c>
    </row>
    <row r="22" spans="1:12" x14ac:dyDescent="0.55000000000000004">
      <c r="A22" s="172"/>
      <c r="B22" s="153"/>
      <c r="C22" s="158"/>
      <c r="D22" s="173"/>
      <c r="E22" s="144"/>
      <c r="F22" s="147"/>
      <c r="G22" s="146"/>
      <c r="H22" s="145"/>
    </row>
    <row r="23" spans="1:12" x14ac:dyDescent="0.55000000000000004">
      <c r="A23" s="133"/>
      <c r="B23" s="174" t="s">
        <v>73</v>
      </c>
      <c r="C23" s="135"/>
      <c r="D23" s="136"/>
      <c r="E23" s="137"/>
      <c r="F23" s="138"/>
      <c r="G23" s="139">
        <f>SUM(E24:E28)</f>
        <v>1366000</v>
      </c>
      <c r="H23" s="175">
        <f>MOD(G23,1)*100</f>
        <v>0</v>
      </c>
    </row>
    <row r="24" spans="1:12" x14ac:dyDescent="0.55000000000000004">
      <c r="A24" s="141">
        <v>1</v>
      </c>
      <c r="B24" s="153" t="s">
        <v>71</v>
      </c>
      <c r="C24" s="135" t="s">
        <v>48</v>
      </c>
      <c r="D24" s="136">
        <v>400000</v>
      </c>
      <c r="E24" s="154">
        <f>D24*A24</f>
        <v>400000</v>
      </c>
      <c r="F24" s="147">
        <v>0</v>
      </c>
      <c r="G24" s="146"/>
      <c r="H24" s="145"/>
      <c r="L24" s="254">
        <f>+E24</f>
        <v>400000</v>
      </c>
    </row>
    <row r="25" spans="1:12" x14ac:dyDescent="0.55000000000000004">
      <c r="A25" s="141">
        <v>1</v>
      </c>
      <c r="B25" s="153" t="s">
        <v>72</v>
      </c>
      <c r="C25" s="135" t="s">
        <v>48</v>
      </c>
      <c r="D25" s="136">
        <v>400000</v>
      </c>
      <c r="E25" s="154">
        <f>D25*A25</f>
        <v>400000</v>
      </c>
      <c r="F25" s="147">
        <v>0</v>
      </c>
      <c r="G25" s="146"/>
      <c r="H25" s="145"/>
      <c r="L25" s="254">
        <f>+E25</f>
        <v>400000</v>
      </c>
    </row>
    <row r="26" spans="1:12" x14ac:dyDescent="0.55000000000000004">
      <c r="A26" s="156">
        <v>1</v>
      </c>
      <c r="B26" s="176" t="s">
        <v>70</v>
      </c>
      <c r="C26" s="158" t="s">
        <v>56</v>
      </c>
      <c r="D26" s="177">
        <v>400000</v>
      </c>
      <c r="E26" s="154">
        <f>D26*A26</f>
        <v>400000</v>
      </c>
      <c r="F26" s="147">
        <v>0</v>
      </c>
      <c r="G26" s="178"/>
      <c r="H26" s="179"/>
      <c r="L26" s="254">
        <f>+E26</f>
        <v>400000</v>
      </c>
    </row>
    <row r="27" spans="1:12" x14ac:dyDescent="0.55000000000000004">
      <c r="A27" s="156">
        <v>1</v>
      </c>
      <c r="B27" s="176" t="s">
        <v>86</v>
      </c>
      <c r="C27" s="158" t="s">
        <v>7</v>
      </c>
      <c r="D27" s="177">
        <f>4010000-3902500</f>
        <v>107500</v>
      </c>
      <c r="E27" s="154">
        <f>D27*A27</f>
        <v>107500</v>
      </c>
      <c r="F27" s="147">
        <v>0</v>
      </c>
      <c r="G27" s="178"/>
      <c r="H27" s="180"/>
      <c r="L27" s="254">
        <f>+E27</f>
        <v>107500</v>
      </c>
    </row>
    <row r="28" spans="1:12" x14ac:dyDescent="0.55000000000000004">
      <c r="A28" s="156">
        <v>1</v>
      </c>
      <c r="B28" s="176" t="s">
        <v>87</v>
      </c>
      <c r="C28" s="158" t="s">
        <v>7</v>
      </c>
      <c r="D28" s="177">
        <v>58500</v>
      </c>
      <c r="E28" s="154">
        <f>D28*A28</f>
        <v>58500</v>
      </c>
      <c r="F28" s="147">
        <v>0</v>
      </c>
      <c r="G28" s="178"/>
      <c r="H28" s="180"/>
      <c r="L28" s="254">
        <f>+E28</f>
        <v>58500</v>
      </c>
    </row>
    <row r="29" spans="1:12" x14ac:dyDescent="0.55000000000000004">
      <c r="A29" s="156"/>
      <c r="B29" s="176"/>
      <c r="C29" s="158"/>
      <c r="D29" s="177"/>
      <c r="E29" s="154"/>
      <c r="F29" s="147"/>
      <c r="G29" s="178"/>
      <c r="H29" s="180"/>
    </row>
    <row r="30" spans="1:12" x14ac:dyDescent="0.55000000000000004">
      <c r="A30" s="156"/>
      <c r="B30" s="176"/>
      <c r="C30" s="158"/>
      <c r="D30" s="177"/>
      <c r="E30" s="154"/>
      <c r="F30" s="147"/>
      <c r="G30" s="178"/>
      <c r="H30" s="180"/>
    </row>
    <row r="31" spans="1:12" x14ac:dyDescent="0.55000000000000004">
      <c r="A31" s="156"/>
      <c r="B31" s="176"/>
      <c r="C31" s="158"/>
      <c r="D31" s="177"/>
      <c r="E31" s="154"/>
      <c r="F31" s="147"/>
      <c r="G31" s="178"/>
      <c r="H31" s="180"/>
    </row>
    <row r="32" spans="1:12" x14ac:dyDescent="0.55000000000000004">
      <c r="A32" s="156"/>
      <c r="B32" s="176"/>
      <c r="C32" s="158"/>
      <c r="D32" s="177"/>
      <c r="E32" s="154"/>
      <c r="F32" s="147"/>
      <c r="G32" s="178"/>
      <c r="H32" s="180"/>
    </row>
    <row r="33" spans="1:12" x14ac:dyDescent="0.55000000000000004">
      <c r="A33" s="156"/>
      <c r="B33" s="176"/>
      <c r="C33" s="158"/>
      <c r="D33" s="177"/>
      <c r="E33" s="154"/>
      <c r="F33" s="147"/>
      <c r="G33" s="178"/>
      <c r="H33" s="180"/>
    </row>
    <row r="34" spans="1:12" x14ac:dyDescent="0.55000000000000004">
      <c r="A34" s="156"/>
      <c r="B34" s="176"/>
      <c r="C34" s="158"/>
      <c r="D34" s="177"/>
      <c r="E34" s="154"/>
      <c r="F34" s="147"/>
      <c r="G34" s="178"/>
      <c r="H34" s="180"/>
    </row>
    <row r="35" spans="1:12" x14ac:dyDescent="0.55000000000000004">
      <c r="A35" s="133"/>
      <c r="B35" s="174" t="s">
        <v>74</v>
      </c>
      <c r="C35" s="135"/>
      <c r="D35" s="136"/>
      <c r="E35" s="137"/>
      <c r="F35" s="138"/>
      <c r="G35" s="139">
        <f>SUM(E36:E46)</f>
        <v>474300</v>
      </c>
      <c r="H35" s="175">
        <f>MOD(G35,1)*100</f>
        <v>0</v>
      </c>
    </row>
    <row r="36" spans="1:12" x14ac:dyDescent="0.55000000000000004">
      <c r="A36" s="181">
        <v>1</v>
      </c>
      <c r="B36" s="165" t="s">
        <v>75</v>
      </c>
      <c r="C36" s="166" t="s">
        <v>48</v>
      </c>
      <c r="D36" s="167">
        <v>100000</v>
      </c>
      <c r="E36" s="168">
        <f t="shared" ref="E36:E39" si="7">A36*D36</f>
        <v>100000</v>
      </c>
      <c r="F36" s="169">
        <f t="shared" ref="F36:F39" si="8">MOD(E36,1)*100</f>
        <v>0</v>
      </c>
      <c r="G36" s="182"/>
      <c r="H36" s="140"/>
      <c r="L36" s="254">
        <f>+E36</f>
        <v>100000</v>
      </c>
    </row>
    <row r="37" spans="1:12" x14ac:dyDescent="0.55000000000000004">
      <c r="A37" s="181">
        <v>2</v>
      </c>
      <c r="B37" s="165" t="s">
        <v>76</v>
      </c>
      <c r="C37" s="166" t="s">
        <v>48</v>
      </c>
      <c r="D37" s="167">
        <v>36200</v>
      </c>
      <c r="E37" s="168">
        <f t="shared" si="7"/>
        <v>72400</v>
      </c>
      <c r="F37" s="169">
        <f t="shared" si="8"/>
        <v>0</v>
      </c>
      <c r="G37" s="182"/>
      <c r="H37" s="147"/>
      <c r="K37" s="254">
        <f>+E37</f>
        <v>72400</v>
      </c>
    </row>
    <row r="38" spans="1:12" x14ac:dyDescent="0.55000000000000004">
      <c r="A38" s="181"/>
      <c r="B38" s="165" t="s">
        <v>77</v>
      </c>
      <c r="C38" s="166"/>
      <c r="D38" s="167"/>
      <c r="E38" s="168"/>
      <c r="F38" s="169"/>
      <c r="G38" s="182"/>
      <c r="H38" s="147"/>
      <c r="I38" s="76"/>
    </row>
    <row r="39" spans="1:12" x14ac:dyDescent="0.55000000000000004">
      <c r="A39" s="181">
        <v>1</v>
      </c>
      <c r="B39" s="165" t="s">
        <v>78</v>
      </c>
      <c r="C39" s="166" t="s">
        <v>48</v>
      </c>
      <c r="D39" s="167">
        <v>28200</v>
      </c>
      <c r="E39" s="168">
        <f t="shared" si="7"/>
        <v>28200</v>
      </c>
      <c r="F39" s="169">
        <f t="shared" si="8"/>
        <v>0</v>
      </c>
      <c r="G39" s="182"/>
      <c r="H39" s="147"/>
      <c r="K39" s="254">
        <f>+E39</f>
        <v>28200</v>
      </c>
    </row>
    <row r="40" spans="1:12" x14ac:dyDescent="0.55000000000000004">
      <c r="A40" s="181"/>
      <c r="B40" s="165" t="s">
        <v>79</v>
      </c>
      <c r="C40" s="166"/>
      <c r="D40" s="167"/>
      <c r="E40" s="168"/>
      <c r="F40" s="169"/>
      <c r="G40" s="182"/>
      <c r="H40" s="147"/>
    </row>
    <row r="41" spans="1:12" x14ac:dyDescent="0.55000000000000004">
      <c r="A41" s="181">
        <v>1</v>
      </c>
      <c r="B41" s="165" t="s">
        <v>80</v>
      </c>
      <c r="C41" s="166" t="s">
        <v>54</v>
      </c>
      <c r="D41" s="167">
        <v>29000</v>
      </c>
      <c r="E41" s="168">
        <f t="shared" ref="E41" si="9">A41*D41</f>
        <v>29000</v>
      </c>
      <c r="F41" s="169">
        <f t="shared" ref="F41" si="10">MOD(E41,1)*100</f>
        <v>0</v>
      </c>
      <c r="G41" s="182"/>
      <c r="H41" s="147"/>
      <c r="K41" s="254">
        <f>+E41</f>
        <v>29000</v>
      </c>
    </row>
    <row r="42" spans="1:12" x14ac:dyDescent="0.55000000000000004">
      <c r="A42" s="181"/>
      <c r="B42" s="165" t="s">
        <v>81</v>
      </c>
      <c r="C42" s="166"/>
      <c r="D42" s="167"/>
      <c r="E42" s="168"/>
      <c r="F42" s="169"/>
      <c r="G42" s="182"/>
      <c r="H42" s="147"/>
    </row>
    <row r="43" spans="1:12" x14ac:dyDescent="0.55000000000000004">
      <c r="A43" s="181">
        <v>1</v>
      </c>
      <c r="B43" s="165" t="s">
        <v>82</v>
      </c>
      <c r="C43" s="166" t="s">
        <v>54</v>
      </c>
      <c r="D43" s="167">
        <v>5700</v>
      </c>
      <c r="E43" s="168">
        <f t="shared" ref="E43:E44" si="11">A43*D43</f>
        <v>5700</v>
      </c>
      <c r="F43" s="169">
        <f t="shared" ref="F43:F44" si="12">MOD(E43,1)*100</f>
        <v>0</v>
      </c>
      <c r="G43" s="182"/>
      <c r="H43" s="147"/>
      <c r="K43" s="254">
        <f>+E43</f>
        <v>5700</v>
      </c>
    </row>
    <row r="44" spans="1:12" x14ac:dyDescent="0.55000000000000004">
      <c r="A44" s="183">
        <v>1</v>
      </c>
      <c r="B44" s="165" t="s">
        <v>83</v>
      </c>
      <c r="C44" s="170"/>
      <c r="D44" s="171">
        <v>119000</v>
      </c>
      <c r="E44" s="168">
        <f t="shared" si="11"/>
        <v>119000</v>
      </c>
      <c r="F44" s="169">
        <f t="shared" si="12"/>
        <v>0</v>
      </c>
      <c r="G44" s="184"/>
      <c r="H44" s="179"/>
      <c r="K44" s="254">
        <f>+E44</f>
        <v>119000</v>
      </c>
    </row>
    <row r="45" spans="1:12" x14ac:dyDescent="0.55000000000000004">
      <c r="A45" s="183"/>
      <c r="B45" s="165" t="s">
        <v>84</v>
      </c>
      <c r="C45" s="170"/>
      <c r="D45" s="171"/>
      <c r="E45" s="185"/>
      <c r="F45" s="169"/>
      <c r="G45" s="184"/>
      <c r="H45" s="179"/>
    </row>
    <row r="46" spans="1:12" x14ac:dyDescent="0.55000000000000004">
      <c r="A46" s="183"/>
      <c r="B46" s="165" t="s">
        <v>85</v>
      </c>
      <c r="C46" s="158" t="s">
        <v>52</v>
      </c>
      <c r="D46" s="171"/>
      <c r="E46" s="144">
        <v>120000</v>
      </c>
      <c r="F46" s="169">
        <f t="shared" ref="F46" si="13">MOD(E46,1)*100</f>
        <v>0</v>
      </c>
      <c r="G46" s="184"/>
      <c r="H46" s="179"/>
      <c r="L46" s="254">
        <f>+E46</f>
        <v>120000</v>
      </c>
    </row>
    <row r="47" spans="1:12" x14ac:dyDescent="0.55000000000000004">
      <c r="A47" s="183"/>
      <c r="B47" s="186"/>
      <c r="C47" s="170"/>
      <c r="D47" s="171"/>
      <c r="E47" s="185"/>
      <c r="F47" s="169"/>
      <c r="G47" s="184"/>
      <c r="H47" s="179"/>
    </row>
    <row r="48" spans="1:12" x14ac:dyDescent="0.55000000000000004">
      <c r="A48" s="183"/>
      <c r="B48" s="186"/>
      <c r="C48" s="170"/>
      <c r="D48" s="171"/>
      <c r="E48" s="185"/>
      <c r="F48" s="169"/>
      <c r="G48" s="184"/>
      <c r="H48" s="179"/>
      <c r="K48" s="255">
        <f>SUM(K6:K46)</f>
        <v>1434000</v>
      </c>
      <c r="L48" s="255">
        <f>SUM(L6:L46)</f>
        <v>2576000</v>
      </c>
    </row>
    <row r="49" spans="1:11" x14ac:dyDescent="0.55000000000000004">
      <c r="A49" s="77"/>
      <c r="B49" s="96"/>
      <c r="C49" s="92"/>
      <c r="D49" s="97"/>
      <c r="E49" s="93"/>
      <c r="F49" s="100"/>
      <c r="G49" s="98"/>
      <c r="H49" s="99"/>
    </row>
    <row r="50" spans="1:11" x14ac:dyDescent="0.55000000000000004">
      <c r="A50" s="77"/>
      <c r="B50" s="96"/>
      <c r="C50" s="92"/>
      <c r="D50" s="97"/>
      <c r="E50" s="93"/>
      <c r="F50" s="94"/>
      <c r="G50" s="98"/>
      <c r="H50" s="99"/>
      <c r="K50" s="256">
        <f>+K48/$G$64*100</f>
        <v>35.760598503740646</v>
      </c>
    </row>
    <row r="51" spans="1:11" x14ac:dyDescent="0.55000000000000004">
      <c r="A51" s="77"/>
      <c r="B51" s="96"/>
      <c r="C51" s="92"/>
      <c r="D51" s="97"/>
      <c r="E51" s="93"/>
      <c r="F51" s="100"/>
      <c r="G51" s="98"/>
      <c r="H51" s="99"/>
    </row>
    <row r="52" spans="1:11" x14ac:dyDescent="0.55000000000000004">
      <c r="A52" s="77"/>
      <c r="B52" s="96"/>
      <c r="C52" s="92"/>
      <c r="D52" s="97"/>
      <c r="E52" s="93"/>
      <c r="F52" s="94"/>
      <c r="G52" s="98"/>
      <c r="H52" s="99"/>
    </row>
    <row r="53" spans="1:11" x14ac:dyDescent="0.55000000000000004">
      <c r="A53" s="77"/>
      <c r="B53" s="96"/>
      <c r="C53" s="92"/>
      <c r="D53" s="97"/>
      <c r="E53" s="93"/>
      <c r="F53" s="100"/>
      <c r="G53" s="98"/>
      <c r="H53" s="99"/>
    </row>
    <row r="54" spans="1:11" x14ac:dyDescent="0.55000000000000004">
      <c r="A54" s="77"/>
      <c r="B54" s="96"/>
      <c r="C54" s="92"/>
      <c r="D54" s="97"/>
      <c r="E54" s="93"/>
      <c r="F54" s="94"/>
      <c r="G54" s="98"/>
      <c r="H54" s="99"/>
    </row>
    <row r="55" spans="1:11" x14ac:dyDescent="0.55000000000000004">
      <c r="A55" s="77"/>
      <c r="B55" s="96"/>
      <c r="C55" s="92"/>
      <c r="D55" s="97"/>
      <c r="E55" s="93"/>
      <c r="F55" s="100"/>
      <c r="G55" s="98"/>
      <c r="H55" s="99"/>
    </row>
    <row r="56" spans="1:11" x14ac:dyDescent="0.55000000000000004">
      <c r="A56" s="106"/>
      <c r="B56" s="78"/>
      <c r="C56" s="79"/>
      <c r="D56" s="85"/>
      <c r="E56" s="83"/>
      <c r="F56" s="91"/>
      <c r="G56" s="87"/>
      <c r="H56" s="80"/>
    </row>
    <row r="57" spans="1:11" x14ac:dyDescent="0.55000000000000004">
      <c r="A57" s="106"/>
      <c r="B57" s="78"/>
      <c r="C57" s="79"/>
      <c r="D57" s="85"/>
      <c r="E57" s="83"/>
      <c r="F57" s="91"/>
      <c r="G57" s="87"/>
      <c r="H57" s="80"/>
    </row>
    <row r="58" spans="1:11" x14ac:dyDescent="0.55000000000000004">
      <c r="A58" s="107"/>
      <c r="B58" s="82"/>
      <c r="C58" s="69"/>
      <c r="D58" s="108"/>
      <c r="E58" s="83"/>
      <c r="F58" s="91"/>
      <c r="G58" s="87"/>
      <c r="H58" s="80"/>
    </row>
    <row r="59" spans="1:11" x14ac:dyDescent="0.55000000000000004">
      <c r="A59" s="109"/>
      <c r="B59" s="88"/>
      <c r="C59" s="102"/>
      <c r="D59" s="103"/>
      <c r="E59" s="104"/>
      <c r="F59" s="105"/>
      <c r="G59" s="89"/>
      <c r="H59" s="90"/>
    </row>
    <row r="60" spans="1:11" ht="25.5" x14ac:dyDescent="0.65">
      <c r="A60" s="109"/>
      <c r="B60" s="101"/>
      <c r="C60" s="102"/>
      <c r="D60" s="103"/>
      <c r="E60" s="110"/>
      <c r="F60" s="95"/>
      <c r="G60" s="87"/>
      <c r="H60" s="80"/>
    </row>
    <row r="61" spans="1:11" x14ac:dyDescent="0.55000000000000004">
      <c r="A61" s="109"/>
      <c r="B61" s="111"/>
      <c r="C61" s="102"/>
      <c r="D61" s="103"/>
      <c r="E61" s="104"/>
      <c r="F61" s="105"/>
      <c r="G61" s="87"/>
      <c r="H61" s="80"/>
    </row>
    <row r="62" spans="1:11" x14ac:dyDescent="0.55000000000000004">
      <c r="A62" s="112"/>
      <c r="B62" s="84"/>
      <c r="C62" s="79"/>
      <c r="D62" s="85"/>
      <c r="E62" s="86"/>
      <c r="F62" s="105"/>
      <c r="G62" s="87"/>
      <c r="H62" s="80"/>
    </row>
    <row r="63" spans="1:11" x14ac:dyDescent="0.55000000000000004">
      <c r="A63" s="112"/>
      <c r="B63" s="84"/>
      <c r="C63" s="79"/>
      <c r="D63" s="85"/>
      <c r="E63" s="86"/>
      <c r="F63" s="105"/>
      <c r="G63" s="87"/>
      <c r="H63" s="80"/>
    </row>
    <row r="64" spans="1:11" ht="24.75" thickBot="1" x14ac:dyDescent="0.6">
      <c r="A64" s="112"/>
      <c r="B64" s="113" t="s">
        <v>31</v>
      </c>
      <c r="C64" s="69"/>
      <c r="D64" s="114"/>
      <c r="E64" s="115"/>
      <c r="F64" s="116"/>
      <c r="G64" s="117">
        <f>SUM(G5:G39)</f>
        <v>4010000</v>
      </c>
      <c r="H64" s="118">
        <f>MOD(G64,1)*100</f>
        <v>0</v>
      </c>
      <c r="K64">
        <f>+G64*0.35</f>
        <v>1403500</v>
      </c>
    </row>
    <row r="65" spans="1:8" ht="24.75" thickTop="1" x14ac:dyDescent="0.55000000000000004">
      <c r="A65" s="119"/>
      <c r="B65" s="119"/>
      <c r="C65" s="119"/>
      <c r="D65" s="119"/>
      <c r="E65" s="119"/>
      <c r="F65" s="119"/>
      <c r="G65" s="75"/>
      <c r="H65" s="81"/>
    </row>
    <row r="66" spans="1:8" x14ac:dyDescent="0.55000000000000004">
      <c r="A66" s="119"/>
      <c r="B66" s="119"/>
      <c r="C66" s="119"/>
      <c r="D66" s="119"/>
      <c r="E66" s="119"/>
      <c r="F66" s="119"/>
      <c r="G66" s="75"/>
      <c r="H66" s="81"/>
    </row>
    <row r="67" spans="1:8" x14ac:dyDescent="0.55000000000000004">
      <c r="A67" s="120"/>
      <c r="B67" s="121"/>
      <c r="C67" s="122"/>
      <c r="D67" s="123"/>
      <c r="E67" s="120"/>
      <c r="F67" s="124"/>
      <c r="G67" s="122"/>
      <c r="H67" s="125"/>
    </row>
    <row r="68" spans="1:8" x14ac:dyDescent="0.55000000000000004">
      <c r="A68" s="126"/>
      <c r="B68" s="127"/>
      <c r="C68" s="128"/>
      <c r="D68" s="129"/>
      <c r="E68" s="128"/>
      <c r="F68" s="128"/>
      <c r="G68" s="128"/>
      <c r="H68" s="128"/>
    </row>
  </sheetData>
  <mergeCells count="1">
    <mergeCell ref="A1:H1"/>
  </mergeCells>
  <pageMargins left="0.37" right="0.19" top="0.26" bottom="0.75" header="0.12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4"/>
  <sheetViews>
    <sheetView workbookViewId="0">
      <selection activeCell="B2" sqref="B2"/>
    </sheetView>
  </sheetViews>
  <sheetFormatPr defaultRowHeight="24" x14ac:dyDescent="0.55000000000000004"/>
  <cols>
    <col min="1" max="1" width="1.125" style="187" customWidth="1"/>
    <col min="2" max="2" width="3.875" style="187" customWidth="1"/>
    <col min="3" max="3" width="40.875" style="187" customWidth="1"/>
    <col min="4" max="4" width="8.625" style="187" customWidth="1"/>
    <col min="5" max="5" width="11.125" style="187" customWidth="1"/>
    <col min="6" max="6" width="13" style="187" bestFit="1" customWidth="1"/>
    <col min="7" max="7" width="11.125" style="187" customWidth="1"/>
    <col min="8" max="8" width="6.625" style="187" customWidth="1"/>
    <col min="9" max="9" width="9.75" style="187" bestFit="1" customWidth="1"/>
    <col min="10" max="10" width="11.875" style="187" customWidth="1"/>
    <col min="11" max="11" width="12.125" style="187" customWidth="1"/>
    <col min="12" max="12" width="1.25" style="187" customWidth="1"/>
    <col min="13" max="16384" width="9" style="189"/>
  </cols>
  <sheetData>
    <row r="1" spans="2:12" x14ac:dyDescent="0.55000000000000004">
      <c r="B1" s="188" t="s">
        <v>88</v>
      </c>
      <c r="C1" s="188"/>
      <c r="D1" s="188"/>
      <c r="E1" s="188"/>
      <c r="F1" s="188"/>
      <c r="G1" s="188"/>
      <c r="H1" s="188"/>
      <c r="I1" s="188"/>
      <c r="J1" s="188"/>
      <c r="K1" s="188"/>
      <c r="L1" s="188"/>
    </row>
    <row r="2" spans="2:12" x14ac:dyDescent="0.55000000000000004">
      <c r="B2" s="188" t="s">
        <v>148</v>
      </c>
      <c r="C2" s="188"/>
      <c r="D2" s="188"/>
      <c r="E2" s="188"/>
      <c r="F2" s="188"/>
      <c r="G2" s="188"/>
      <c r="H2" s="188"/>
      <c r="I2" s="188"/>
      <c r="J2" s="188"/>
      <c r="K2" s="188"/>
      <c r="L2" s="188"/>
    </row>
    <row r="3" spans="2:12" x14ac:dyDescent="0.55000000000000004">
      <c r="K3" s="190"/>
    </row>
    <row r="4" spans="2:12" x14ac:dyDescent="0.55000000000000004">
      <c r="B4" s="191" t="s">
        <v>89</v>
      </c>
      <c r="C4" s="191" t="s">
        <v>26</v>
      </c>
      <c r="D4" s="192" t="s">
        <v>90</v>
      </c>
      <c r="E4" s="192"/>
      <c r="F4" s="193" t="s">
        <v>91</v>
      </c>
      <c r="G4" s="193" t="s">
        <v>92</v>
      </c>
      <c r="H4" s="192" t="s">
        <v>25</v>
      </c>
      <c r="I4" s="192"/>
      <c r="J4" s="193" t="s">
        <v>93</v>
      </c>
      <c r="K4" s="193" t="s">
        <v>30</v>
      </c>
    </row>
    <row r="5" spans="2:12" x14ac:dyDescent="0.55000000000000004">
      <c r="B5" s="194"/>
      <c r="C5" s="194"/>
      <c r="D5" s="195" t="s">
        <v>94</v>
      </c>
      <c r="E5" s="195" t="s">
        <v>95</v>
      </c>
      <c r="F5" s="195" t="s">
        <v>96</v>
      </c>
      <c r="G5" s="195" t="s">
        <v>15</v>
      </c>
      <c r="H5" s="196" t="s">
        <v>97</v>
      </c>
      <c r="I5" s="196" t="s">
        <v>27</v>
      </c>
      <c r="J5" s="195" t="s">
        <v>15</v>
      </c>
      <c r="K5" s="195" t="s">
        <v>97</v>
      </c>
    </row>
    <row r="6" spans="2:12" x14ac:dyDescent="0.55000000000000004">
      <c r="B6" s="197">
        <v>1</v>
      </c>
      <c r="C6" s="198" t="s">
        <v>121</v>
      </c>
      <c r="D6" s="199"/>
      <c r="E6" s="199"/>
      <c r="F6" s="199"/>
      <c r="G6" s="199"/>
      <c r="H6" s="200"/>
      <c r="I6" s="200"/>
      <c r="J6" s="199"/>
      <c r="K6" s="201">
        <f>SUM(K7:K17)</f>
        <v>700000</v>
      </c>
    </row>
    <row r="7" spans="2:12" x14ac:dyDescent="0.55000000000000004">
      <c r="B7" s="202"/>
      <c r="C7" s="203" t="s">
        <v>98</v>
      </c>
      <c r="D7" s="204"/>
      <c r="E7" s="204"/>
      <c r="F7" s="204"/>
      <c r="G7" s="205"/>
      <c r="H7" s="206"/>
      <c r="I7" s="206"/>
      <c r="J7" s="204"/>
      <c r="K7" s="205">
        <f>SUM(J8:J12)</f>
        <v>580800</v>
      </c>
      <c r="L7" s="190"/>
    </row>
    <row r="8" spans="2:12" x14ac:dyDescent="0.55000000000000004">
      <c r="B8" s="202"/>
      <c r="C8" s="207" t="s">
        <v>99</v>
      </c>
      <c r="D8" s="208" t="s">
        <v>100</v>
      </c>
      <c r="E8" s="208" t="s">
        <v>101</v>
      </c>
      <c r="F8" s="208">
        <v>1.43</v>
      </c>
      <c r="G8" s="205">
        <v>96200</v>
      </c>
      <c r="H8" s="209">
        <v>2</v>
      </c>
      <c r="I8" s="210" t="s">
        <v>102</v>
      </c>
      <c r="J8" s="205">
        <f>G8*H8</f>
        <v>192400</v>
      </c>
      <c r="K8" s="205"/>
      <c r="L8" s="190"/>
    </row>
    <row r="9" spans="2:12" x14ac:dyDescent="0.55000000000000004">
      <c r="B9" s="202"/>
      <c r="C9" s="207" t="s">
        <v>103</v>
      </c>
      <c r="D9" s="208" t="s">
        <v>104</v>
      </c>
      <c r="E9" s="208" t="s">
        <v>105</v>
      </c>
      <c r="F9" s="208">
        <v>1.43</v>
      </c>
      <c r="G9" s="205">
        <v>51600</v>
      </c>
      <c r="H9" s="209">
        <v>4</v>
      </c>
      <c r="I9" s="210" t="s">
        <v>102</v>
      </c>
      <c r="J9" s="205">
        <f>G9*H9</f>
        <v>206400</v>
      </c>
      <c r="K9" s="205"/>
      <c r="L9" s="190"/>
    </row>
    <row r="10" spans="2:12" x14ac:dyDescent="0.55000000000000004">
      <c r="B10" s="202"/>
      <c r="C10" s="207" t="s">
        <v>106</v>
      </c>
      <c r="D10" s="208"/>
      <c r="E10" s="208"/>
      <c r="F10" s="208"/>
      <c r="G10" s="205"/>
      <c r="H10" s="209"/>
      <c r="I10" s="210"/>
      <c r="J10" s="205"/>
      <c r="K10" s="205"/>
      <c r="L10" s="190"/>
    </row>
    <row r="11" spans="2:12" x14ac:dyDescent="0.55000000000000004">
      <c r="B11" s="202"/>
      <c r="C11" s="207" t="s">
        <v>107</v>
      </c>
      <c r="D11" s="208" t="s">
        <v>104</v>
      </c>
      <c r="E11" s="208" t="s">
        <v>105</v>
      </c>
      <c r="F11" s="208">
        <v>1.43</v>
      </c>
      <c r="G11" s="205">
        <v>33500</v>
      </c>
      <c r="H11" s="209">
        <v>4</v>
      </c>
      <c r="I11" s="210" t="s">
        <v>102</v>
      </c>
      <c r="J11" s="205">
        <f>G11*H11</f>
        <v>134000</v>
      </c>
      <c r="K11" s="205"/>
      <c r="L11" s="190"/>
    </row>
    <row r="12" spans="2:12" x14ac:dyDescent="0.55000000000000004">
      <c r="B12" s="202"/>
      <c r="C12" s="233" t="s">
        <v>118</v>
      </c>
      <c r="D12" s="208" t="s">
        <v>108</v>
      </c>
      <c r="E12" s="208" t="s">
        <v>105</v>
      </c>
      <c r="F12" s="208">
        <f>F11</f>
        <v>1.43</v>
      </c>
      <c r="G12" s="205">
        <v>12000</v>
      </c>
      <c r="H12" s="209">
        <v>4</v>
      </c>
      <c r="I12" s="210" t="s">
        <v>102</v>
      </c>
      <c r="J12" s="205">
        <f>G12*H12</f>
        <v>48000</v>
      </c>
      <c r="K12" s="205"/>
      <c r="L12" s="190"/>
    </row>
    <row r="13" spans="2:12" x14ac:dyDescent="0.55000000000000004">
      <c r="B13" s="202"/>
      <c r="C13" s="203" t="s">
        <v>109</v>
      </c>
      <c r="D13" s="208"/>
      <c r="E13" s="208"/>
      <c r="F13" s="208"/>
      <c r="G13" s="205"/>
      <c r="H13" s="209"/>
      <c r="I13" s="210"/>
      <c r="J13" s="205"/>
      <c r="K13" s="205">
        <f>SUM(J14:J17)</f>
        <v>119200</v>
      </c>
      <c r="L13" s="190"/>
    </row>
    <row r="14" spans="2:12" x14ac:dyDescent="0.55000000000000004">
      <c r="B14" s="202"/>
      <c r="C14" s="207" t="s">
        <v>110</v>
      </c>
      <c r="D14" s="208"/>
      <c r="E14" s="204"/>
      <c r="F14" s="204"/>
      <c r="G14" s="205"/>
      <c r="H14" s="209"/>
      <c r="I14" s="210" t="s">
        <v>52</v>
      </c>
      <c r="J14" s="205">
        <f>30000+1200</f>
        <v>31200</v>
      </c>
      <c r="K14" s="205"/>
      <c r="L14" s="190"/>
    </row>
    <row r="15" spans="2:12" x14ac:dyDescent="0.55000000000000004">
      <c r="B15" s="202"/>
      <c r="C15" s="233" t="s">
        <v>122</v>
      </c>
      <c r="D15" s="208"/>
      <c r="E15" s="204"/>
      <c r="F15" s="204"/>
      <c r="G15" s="205">
        <v>1500</v>
      </c>
      <c r="H15" s="209">
        <v>20</v>
      </c>
      <c r="I15" s="210" t="s">
        <v>111</v>
      </c>
      <c r="J15" s="205">
        <f>G15*H15</f>
        <v>30000</v>
      </c>
      <c r="K15" s="205"/>
      <c r="L15" s="190"/>
    </row>
    <row r="16" spans="2:12" x14ac:dyDescent="0.55000000000000004">
      <c r="B16" s="202"/>
      <c r="C16" s="207" t="s">
        <v>112</v>
      </c>
      <c r="D16" s="208"/>
      <c r="E16" s="204"/>
      <c r="F16" s="208"/>
      <c r="G16" s="205">
        <v>2000</v>
      </c>
      <c r="H16" s="209">
        <v>4</v>
      </c>
      <c r="I16" s="210" t="s">
        <v>113</v>
      </c>
      <c r="J16" s="205">
        <f>G16*H16</f>
        <v>8000</v>
      </c>
      <c r="K16" s="205"/>
      <c r="L16" s="190"/>
    </row>
    <row r="17" spans="2:12" x14ac:dyDescent="0.55000000000000004">
      <c r="B17" s="202"/>
      <c r="C17" s="207" t="s">
        <v>114</v>
      </c>
      <c r="D17" s="208"/>
      <c r="E17" s="204"/>
      <c r="F17" s="204"/>
      <c r="G17" s="205"/>
      <c r="H17" s="209"/>
      <c r="I17" s="210" t="s">
        <v>52</v>
      </c>
      <c r="J17" s="205">
        <v>50000</v>
      </c>
      <c r="K17" s="205"/>
      <c r="L17" s="190"/>
    </row>
    <row r="18" spans="2:12" x14ac:dyDescent="0.55000000000000004">
      <c r="B18" s="197">
        <v>2</v>
      </c>
      <c r="C18" s="198" t="s">
        <v>115</v>
      </c>
      <c r="D18" s="199"/>
      <c r="E18" s="199"/>
      <c r="F18" s="199"/>
      <c r="G18" s="199"/>
      <c r="H18" s="200"/>
      <c r="I18" s="200"/>
      <c r="J18" s="199"/>
      <c r="K18" s="201">
        <f>SUM(K19:K23)</f>
        <v>300000</v>
      </c>
    </row>
    <row r="19" spans="2:12" x14ac:dyDescent="0.55000000000000004">
      <c r="B19" s="202"/>
      <c r="C19" s="203" t="s">
        <v>98</v>
      </c>
      <c r="D19" s="204"/>
      <c r="E19" s="204"/>
      <c r="F19" s="204"/>
      <c r="G19" s="205"/>
      <c r="H19" s="206"/>
      <c r="I19" s="206"/>
      <c r="J19" s="204"/>
      <c r="K19" s="205">
        <f>SUM(J20:J21)</f>
        <v>255300</v>
      </c>
      <c r="L19" s="190"/>
    </row>
    <row r="20" spans="2:12" x14ac:dyDescent="0.55000000000000004">
      <c r="B20" s="202"/>
      <c r="C20" s="207" t="s">
        <v>116</v>
      </c>
      <c r="D20" s="208" t="s">
        <v>104</v>
      </c>
      <c r="E20" s="208" t="s">
        <v>105</v>
      </c>
      <c r="F20" s="208">
        <v>1.43</v>
      </c>
      <c r="G20" s="205">
        <v>51600</v>
      </c>
      <c r="H20" s="209">
        <v>3</v>
      </c>
      <c r="I20" s="210" t="s">
        <v>102</v>
      </c>
      <c r="J20" s="205">
        <f>G20*H20</f>
        <v>154800</v>
      </c>
      <c r="K20" s="205"/>
      <c r="L20" s="190"/>
    </row>
    <row r="21" spans="2:12" x14ac:dyDescent="0.55000000000000004">
      <c r="B21" s="202"/>
      <c r="C21" s="207" t="s">
        <v>117</v>
      </c>
      <c r="D21" s="208" t="s">
        <v>104</v>
      </c>
      <c r="E21" s="208" t="s">
        <v>105</v>
      </c>
      <c r="F21" s="208">
        <v>1.43</v>
      </c>
      <c r="G21" s="205">
        <v>33500</v>
      </c>
      <c r="H21" s="209">
        <v>3</v>
      </c>
      <c r="I21" s="210" t="s">
        <v>102</v>
      </c>
      <c r="J21" s="205">
        <f>G21*H21</f>
        <v>100500</v>
      </c>
      <c r="K21" s="205"/>
      <c r="L21" s="190"/>
    </row>
    <row r="22" spans="2:12" x14ac:dyDescent="0.55000000000000004">
      <c r="B22" s="202"/>
      <c r="C22" s="203" t="s">
        <v>109</v>
      </c>
      <c r="D22" s="208"/>
      <c r="E22" s="208"/>
      <c r="F22" s="208"/>
      <c r="G22" s="205"/>
      <c r="H22" s="209"/>
      <c r="I22" s="210"/>
      <c r="J22" s="205"/>
      <c r="K22" s="205">
        <f>SUM(J23:J23)</f>
        <v>44700</v>
      </c>
      <c r="L22" s="190"/>
    </row>
    <row r="23" spans="2:12" x14ac:dyDescent="0.55000000000000004">
      <c r="B23" s="202"/>
      <c r="C23" s="207" t="s">
        <v>110</v>
      </c>
      <c r="D23" s="208"/>
      <c r="E23" s="204"/>
      <c r="F23" s="204"/>
      <c r="G23" s="205"/>
      <c r="H23" s="209"/>
      <c r="I23" s="210" t="s">
        <v>52</v>
      </c>
      <c r="J23" s="205">
        <f>18200+20000+6500</f>
        <v>44700</v>
      </c>
      <c r="K23" s="205"/>
      <c r="L23" s="190"/>
    </row>
    <row r="24" spans="2:12" x14ac:dyDescent="0.55000000000000004">
      <c r="B24" s="211"/>
      <c r="C24" s="212"/>
      <c r="D24" s="213"/>
      <c r="E24" s="214"/>
      <c r="F24" s="214"/>
      <c r="G24" s="215"/>
      <c r="H24" s="216"/>
      <c r="I24" s="217"/>
      <c r="J24" s="215"/>
      <c r="K24" s="215"/>
      <c r="L24" s="190"/>
    </row>
    <row r="25" spans="2:12" x14ac:dyDescent="0.55000000000000004">
      <c r="B25" s="218"/>
      <c r="G25" s="190"/>
      <c r="H25" s="219"/>
      <c r="I25" s="190"/>
      <c r="J25" s="190"/>
      <c r="K25" s="190"/>
      <c r="L25" s="190"/>
    </row>
    <row r="26" spans="2:12" x14ac:dyDescent="0.55000000000000004">
      <c r="B26" s="218"/>
      <c r="G26" s="190"/>
      <c r="H26" s="219"/>
      <c r="I26" s="190"/>
      <c r="J26" s="190"/>
      <c r="K26" s="190"/>
      <c r="L26" s="190"/>
    </row>
    <row r="27" spans="2:12" x14ac:dyDescent="0.55000000000000004">
      <c r="B27" s="218"/>
      <c r="G27" s="190"/>
      <c r="H27" s="219"/>
      <c r="I27" s="190"/>
      <c r="J27" s="190"/>
      <c r="K27" s="190"/>
      <c r="L27" s="190"/>
    </row>
    <row r="28" spans="2:12" x14ac:dyDescent="0.55000000000000004">
      <c r="B28" s="218"/>
      <c r="G28" s="190"/>
      <c r="H28" s="219"/>
      <c r="I28" s="190"/>
      <c r="J28" s="190"/>
      <c r="K28" s="190"/>
      <c r="L28" s="190"/>
    </row>
    <row r="29" spans="2:12" x14ac:dyDescent="0.55000000000000004">
      <c r="B29" s="218"/>
      <c r="G29" s="190"/>
      <c r="H29" s="219"/>
      <c r="I29" s="190"/>
      <c r="J29" s="190"/>
      <c r="K29" s="190"/>
      <c r="L29" s="190"/>
    </row>
    <row r="30" spans="2:12" x14ac:dyDescent="0.55000000000000004">
      <c r="G30" s="190"/>
      <c r="H30" s="219"/>
      <c r="I30" s="190"/>
      <c r="J30" s="190"/>
      <c r="K30" s="190"/>
      <c r="L30" s="190"/>
    </row>
    <row r="31" spans="2:12" x14ac:dyDescent="0.55000000000000004">
      <c r="G31" s="190"/>
      <c r="H31" s="219"/>
      <c r="I31" s="190"/>
      <c r="J31" s="190"/>
      <c r="K31" s="190"/>
      <c r="L31" s="190"/>
    </row>
    <row r="32" spans="2:12" x14ac:dyDescent="0.55000000000000004">
      <c r="G32" s="190"/>
      <c r="H32" s="219"/>
      <c r="I32" s="190"/>
      <c r="J32" s="190"/>
      <c r="K32" s="190"/>
      <c r="L32" s="190"/>
    </row>
    <row r="33" spans="7:12" x14ac:dyDescent="0.55000000000000004">
      <c r="G33" s="190"/>
      <c r="H33" s="219"/>
      <c r="I33" s="190"/>
      <c r="J33" s="190"/>
      <c r="K33" s="190"/>
      <c r="L33" s="190"/>
    </row>
    <row r="34" spans="7:12" x14ac:dyDescent="0.55000000000000004">
      <c r="G34" s="190"/>
      <c r="H34" s="219"/>
      <c r="I34" s="190"/>
      <c r="J34" s="190"/>
      <c r="K34" s="190"/>
      <c r="L34" s="190"/>
    </row>
    <row r="35" spans="7:12" x14ac:dyDescent="0.55000000000000004">
      <c r="G35" s="190"/>
      <c r="H35" s="219"/>
      <c r="I35" s="190"/>
      <c r="J35" s="190"/>
      <c r="K35" s="190"/>
      <c r="L35" s="190"/>
    </row>
    <row r="36" spans="7:12" x14ac:dyDescent="0.55000000000000004">
      <c r="G36" s="190"/>
      <c r="H36" s="219"/>
      <c r="I36" s="190"/>
      <c r="J36" s="190"/>
      <c r="K36" s="190"/>
    </row>
    <row r="37" spans="7:12" x14ac:dyDescent="0.55000000000000004">
      <c r="G37" s="190"/>
      <c r="H37" s="219"/>
      <c r="I37" s="190"/>
      <c r="J37" s="190"/>
      <c r="K37" s="190"/>
    </row>
    <row r="38" spans="7:12" x14ac:dyDescent="0.55000000000000004">
      <c r="G38" s="190"/>
      <c r="H38" s="219"/>
      <c r="I38" s="190"/>
      <c r="J38" s="190"/>
      <c r="K38" s="190"/>
    </row>
    <row r="39" spans="7:12" x14ac:dyDescent="0.55000000000000004">
      <c r="G39" s="190"/>
      <c r="H39" s="219"/>
      <c r="I39" s="190"/>
      <c r="J39" s="190"/>
      <c r="K39" s="190"/>
    </row>
    <row r="40" spans="7:12" x14ac:dyDescent="0.55000000000000004">
      <c r="G40" s="190"/>
      <c r="H40" s="219"/>
      <c r="I40" s="190"/>
      <c r="J40" s="190"/>
      <c r="K40" s="190"/>
    </row>
    <row r="41" spans="7:12" x14ac:dyDescent="0.55000000000000004">
      <c r="G41" s="190"/>
      <c r="H41" s="190"/>
      <c r="I41" s="190"/>
      <c r="J41" s="190"/>
      <c r="K41" s="190"/>
    </row>
    <row r="42" spans="7:12" x14ac:dyDescent="0.55000000000000004">
      <c r="G42" s="190"/>
      <c r="H42" s="190"/>
      <c r="I42" s="190"/>
      <c r="J42" s="190"/>
      <c r="K42" s="190"/>
    </row>
    <row r="43" spans="7:12" x14ac:dyDescent="0.55000000000000004">
      <c r="G43" s="190"/>
      <c r="H43" s="190"/>
      <c r="I43" s="190"/>
      <c r="J43" s="190"/>
      <c r="K43" s="190"/>
    </row>
    <row r="44" spans="7:12" x14ac:dyDescent="0.55000000000000004">
      <c r="G44" s="190"/>
      <c r="H44" s="190"/>
      <c r="I44" s="190"/>
      <c r="J44" s="190"/>
      <c r="K44" s="190"/>
    </row>
    <row r="45" spans="7:12" x14ac:dyDescent="0.55000000000000004">
      <c r="G45" s="190"/>
      <c r="H45" s="190"/>
      <c r="I45" s="190"/>
      <c r="J45" s="190"/>
      <c r="K45" s="190"/>
    </row>
    <row r="46" spans="7:12" x14ac:dyDescent="0.55000000000000004">
      <c r="G46" s="190"/>
      <c r="H46" s="190"/>
      <c r="I46" s="190"/>
      <c r="J46" s="190"/>
      <c r="K46" s="190"/>
    </row>
    <row r="47" spans="7:12" x14ac:dyDescent="0.55000000000000004">
      <c r="G47" s="190"/>
      <c r="H47" s="190"/>
      <c r="I47" s="190"/>
      <c r="J47" s="190"/>
      <c r="K47" s="190"/>
    </row>
    <row r="48" spans="7:12" x14ac:dyDescent="0.55000000000000004">
      <c r="G48" s="190"/>
      <c r="H48" s="190"/>
      <c r="I48" s="190"/>
      <c r="J48" s="190"/>
      <c r="K48" s="190"/>
    </row>
    <row r="49" spans="7:11" x14ac:dyDescent="0.55000000000000004">
      <c r="G49" s="190"/>
      <c r="H49" s="190"/>
      <c r="I49" s="190"/>
      <c r="J49" s="190"/>
      <c r="K49" s="190"/>
    </row>
    <row r="50" spans="7:11" x14ac:dyDescent="0.55000000000000004">
      <c r="G50" s="190"/>
      <c r="H50" s="190"/>
      <c r="I50" s="190"/>
      <c r="J50" s="190"/>
      <c r="K50" s="190"/>
    </row>
    <row r="51" spans="7:11" x14ac:dyDescent="0.55000000000000004">
      <c r="G51" s="190"/>
      <c r="H51" s="190"/>
      <c r="I51" s="190"/>
      <c r="J51" s="190"/>
      <c r="K51" s="190"/>
    </row>
    <row r="52" spans="7:11" x14ac:dyDescent="0.55000000000000004">
      <c r="G52" s="190"/>
      <c r="H52" s="190"/>
      <c r="I52" s="190"/>
      <c r="J52" s="190"/>
      <c r="K52" s="190"/>
    </row>
    <row r="53" spans="7:11" x14ac:dyDescent="0.55000000000000004">
      <c r="G53" s="190"/>
      <c r="H53" s="190"/>
      <c r="I53" s="190"/>
      <c r="J53" s="190"/>
      <c r="K53" s="190"/>
    </row>
    <row r="54" spans="7:11" x14ac:dyDescent="0.55000000000000004">
      <c r="G54" s="190"/>
      <c r="H54" s="190"/>
      <c r="I54" s="190"/>
      <c r="J54" s="190"/>
      <c r="K54" s="190"/>
    </row>
    <row r="55" spans="7:11" x14ac:dyDescent="0.55000000000000004">
      <c r="G55" s="190"/>
      <c r="H55" s="190"/>
      <c r="I55" s="190"/>
      <c r="J55" s="190"/>
      <c r="K55" s="190"/>
    </row>
    <row r="56" spans="7:11" x14ac:dyDescent="0.55000000000000004">
      <c r="G56" s="190"/>
      <c r="H56" s="190"/>
      <c r="I56" s="190"/>
      <c r="J56" s="190"/>
      <c r="K56" s="190"/>
    </row>
    <row r="57" spans="7:11" x14ac:dyDescent="0.55000000000000004">
      <c r="G57" s="190"/>
      <c r="H57" s="190"/>
      <c r="I57" s="190"/>
      <c r="J57" s="190"/>
      <c r="K57" s="190"/>
    </row>
    <row r="58" spans="7:11" x14ac:dyDescent="0.55000000000000004">
      <c r="G58" s="190"/>
      <c r="H58" s="190"/>
      <c r="I58" s="190"/>
      <c r="J58" s="190"/>
      <c r="K58" s="190"/>
    </row>
    <row r="59" spans="7:11" x14ac:dyDescent="0.55000000000000004">
      <c r="G59" s="190"/>
      <c r="H59" s="190"/>
      <c r="I59" s="190"/>
      <c r="J59" s="190"/>
      <c r="K59" s="190"/>
    </row>
    <row r="60" spans="7:11" x14ac:dyDescent="0.55000000000000004">
      <c r="G60" s="190"/>
      <c r="H60" s="190"/>
      <c r="I60" s="190"/>
      <c r="J60" s="190"/>
      <c r="K60" s="190"/>
    </row>
    <row r="61" spans="7:11" x14ac:dyDescent="0.55000000000000004">
      <c r="G61" s="190"/>
      <c r="H61" s="190"/>
      <c r="I61" s="190"/>
      <c r="J61" s="190"/>
      <c r="K61" s="190"/>
    </row>
    <row r="62" spans="7:11" x14ac:dyDescent="0.55000000000000004">
      <c r="G62" s="190"/>
      <c r="H62" s="190"/>
      <c r="I62" s="190"/>
      <c r="J62" s="190"/>
      <c r="K62" s="190"/>
    </row>
    <row r="63" spans="7:11" x14ac:dyDescent="0.55000000000000004">
      <c r="G63" s="190"/>
      <c r="H63" s="190"/>
      <c r="I63" s="190"/>
      <c r="J63" s="190"/>
      <c r="K63" s="190"/>
    </row>
    <row r="64" spans="7:11" x14ac:dyDescent="0.55000000000000004">
      <c r="G64" s="190"/>
      <c r="H64" s="190"/>
      <c r="I64" s="190"/>
      <c r="J64" s="190"/>
      <c r="K64" s="190"/>
    </row>
    <row r="65" spans="7:11" x14ac:dyDescent="0.55000000000000004">
      <c r="G65" s="190"/>
      <c r="H65" s="190"/>
      <c r="I65" s="190"/>
      <c r="J65" s="190"/>
      <c r="K65" s="190"/>
    </row>
    <row r="66" spans="7:11" x14ac:dyDescent="0.55000000000000004">
      <c r="G66" s="190"/>
      <c r="H66" s="190"/>
      <c r="I66" s="190"/>
      <c r="J66" s="190"/>
      <c r="K66" s="190"/>
    </row>
    <row r="67" spans="7:11" x14ac:dyDescent="0.55000000000000004">
      <c r="G67" s="190"/>
      <c r="H67" s="190"/>
      <c r="I67" s="190"/>
      <c r="J67" s="190"/>
      <c r="K67" s="190"/>
    </row>
    <row r="68" spans="7:11" x14ac:dyDescent="0.55000000000000004">
      <c r="G68" s="190"/>
      <c r="H68" s="190"/>
      <c r="I68" s="190"/>
      <c r="J68" s="190"/>
      <c r="K68" s="190"/>
    </row>
    <row r="69" spans="7:11" x14ac:dyDescent="0.55000000000000004">
      <c r="G69" s="190"/>
      <c r="H69" s="190"/>
      <c r="I69" s="190"/>
      <c r="J69" s="190"/>
      <c r="K69" s="190"/>
    </row>
    <row r="70" spans="7:11" x14ac:dyDescent="0.55000000000000004">
      <c r="G70" s="190"/>
      <c r="H70" s="190"/>
      <c r="I70" s="190"/>
      <c r="J70" s="190"/>
      <c r="K70" s="190"/>
    </row>
    <row r="71" spans="7:11" x14ac:dyDescent="0.55000000000000004">
      <c r="G71" s="190"/>
      <c r="H71" s="190"/>
      <c r="I71" s="190"/>
      <c r="J71" s="190"/>
      <c r="K71" s="190"/>
    </row>
    <row r="72" spans="7:11" x14ac:dyDescent="0.55000000000000004">
      <c r="G72" s="190"/>
      <c r="H72" s="190"/>
      <c r="I72" s="190"/>
      <c r="J72" s="190"/>
      <c r="K72" s="190"/>
    </row>
    <row r="73" spans="7:11" x14ac:dyDescent="0.55000000000000004">
      <c r="G73" s="190"/>
      <c r="H73" s="190"/>
      <c r="I73" s="190"/>
      <c r="J73" s="190"/>
      <c r="K73" s="190"/>
    </row>
    <row r="74" spans="7:11" x14ac:dyDescent="0.55000000000000004">
      <c r="G74" s="190"/>
      <c r="H74" s="190"/>
      <c r="I74" s="190"/>
      <c r="J74" s="190"/>
      <c r="K74" s="190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workbookViewId="0">
      <selection activeCell="B6" sqref="B6:B9"/>
    </sheetView>
  </sheetViews>
  <sheetFormatPr defaultRowHeight="24" x14ac:dyDescent="0.55000000000000004"/>
  <cols>
    <col min="1" max="1" width="4.75" style="235" customWidth="1"/>
    <col min="2" max="2" width="46.875" style="235" customWidth="1"/>
    <col min="3" max="14" width="6.75" style="235" customWidth="1"/>
    <col min="15" max="15" width="1" style="235" customWidth="1"/>
  </cols>
  <sheetData>
    <row r="1" spans="1:14" x14ac:dyDescent="0.55000000000000004">
      <c r="A1" s="234" t="s">
        <v>157</v>
      </c>
      <c r="B1" s="234"/>
      <c r="C1" s="234"/>
      <c r="D1" s="234"/>
      <c r="E1" s="234"/>
      <c r="F1" s="234"/>
      <c r="G1" s="234"/>
      <c r="H1" s="234"/>
      <c r="I1" s="234"/>
      <c r="J1" s="234"/>
      <c r="K1" s="234"/>
      <c r="L1" s="234"/>
      <c r="M1" s="234"/>
      <c r="N1" s="234"/>
    </row>
    <row r="2" spans="1:14" x14ac:dyDescent="0.55000000000000004">
      <c r="A2" s="234" t="s">
        <v>158</v>
      </c>
      <c r="B2" s="234"/>
      <c r="C2" s="234"/>
      <c r="D2" s="234"/>
      <c r="E2" s="234"/>
      <c r="F2" s="234"/>
      <c r="G2" s="234"/>
      <c r="H2" s="234"/>
      <c r="I2" s="234"/>
      <c r="J2" s="234"/>
      <c r="K2" s="234"/>
      <c r="L2" s="234"/>
      <c r="M2" s="234"/>
      <c r="N2" s="234"/>
    </row>
    <row r="3" spans="1:14" x14ac:dyDescent="0.55000000000000004">
      <c r="A3" s="234"/>
      <c r="B3" s="234"/>
      <c r="C3" s="234"/>
      <c r="D3" s="234"/>
      <c r="E3" s="234"/>
      <c r="F3" s="234"/>
      <c r="G3" s="234"/>
      <c r="H3" s="234"/>
      <c r="I3" s="234"/>
      <c r="J3" s="234"/>
      <c r="K3" s="234"/>
      <c r="L3" s="234"/>
      <c r="M3" s="234"/>
      <c r="N3" s="234"/>
    </row>
    <row r="4" spans="1:14" x14ac:dyDescent="0.55000000000000004">
      <c r="A4" s="265" t="s">
        <v>123</v>
      </c>
      <c r="B4" s="265" t="s">
        <v>124</v>
      </c>
      <c r="C4" s="263" t="s">
        <v>136</v>
      </c>
      <c r="D4" s="263" t="s">
        <v>125</v>
      </c>
      <c r="E4" s="263" t="s">
        <v>126</v>
      </c>
      <c r="F4" s="263" t="s">
        <v>127</v>
      </c>
      <c r="G4" s="263" t="s">
        <v>128</v>
      </c>
      <c r="H4" s="263" t="s">
        <v>129</v>
      </c>
      <c r="I4" s="263" t="s">
        <v>130</v>
      </c>
      <c r="J4" s="263" t="s">
        <v>131</v>
      </c>
      <c r="K4" s="263" t="s">
        <v>132</v>
      </c>
      <c r="L4" s="263" t="s">
        <v>133</v>
      </c>
      <c r="M4" s="263" t="s">
        <v>134</v>
      </c>
      <c r="N4" s="263" t="s">
        <v>135</v>
      </c>
    </row>
    <row r="5" spans="1:14" x14ac:dyDescent="0.55000000000000004">
      <c r="A5" s="266"/>
      <c r="B5" s="266"/>
      <c r="C5" s="264"/>
      <c r="D5" s="264"/>
      <c r="E5" s="264"/>
      <c r="F5" s="264"/>
      <c r="G5" s="264"/>
      <c r="H5" s="264"/>
      <c r="I5" s="264"/>
      <c r="J5" s="264"/>
      <c r="K5" s="264"/>
      <c r="L5" s="264"/>
      <c r="M5" s="264"/>
      <c r="N5" s="264"/>
    </row>
    <row r="6" spans="1:14" x14ac:dyDescent="0.55000000000000004">
      <c r="A6" s="158">
        <v>1</v>
      </c>
      <c r="B6" s="236" t="s">
        <v>144</v>
      </c>
      <c r="C6" s="236"/>
      <c r="D6" s="236"/>
      <c r="E6" s="237"/>
      <c r="F6" s="237"/>
      <c r="G6" s="237"/>
      <c r="H6" s="237"/>
      <c r="I6" s="237"/>
      <c r="J6" s="237"/>
      <c r="K6" s="237"/>
      <c r="L6" s="237"/>
      <c r="M6" s="237"/>
      <c r="N6" s="237"/>
    </row>
    <row r="7" spans="1:14" x14ac:dyDescent="0.55000000000000004">
      <c r="A7" s="158">
        <v>2</v>
      </c>
      <c r="B7" s="238" t="s">
        <v>145</v>
      </c>
      <c r="C7" s="236"/>
      <c r="D7" s="236"/>
      <c r="E7" s="237"/>
      <c r="F7" s="237"/>
      <c r="G7" s="237"/>
      <c r="H7" s="238"/>
      <c r="I7" s="238"/>
      <c r="J7" s="238"/>
      <c r="K7" s="238"/>
      <c r="L7" s="238"/>
      <c r="M7" s="238"/>
      <c r="N7" s="238"/>
    </row>
    <row r="8" spans="1:14" x14ac:dyDescent="0.55000000000000004">
      <c r="A8" s="158">
        <v>3</v>
      </c>
      <c r="B8" s="238" t="s">
        <v>146</v>
      </c>
      <c r="C8" s="236"/>
      <c r="D8" s="236"/>
      <c r="E8" s="237"/>
      <c r="F8" s="237"/>
      <c r="G8" s="237"/>
      <c r="H8" s="238"/>
      <c r="I8" s="238"/>
      <c r="J8" s="238"/>
      <c r="K8" s="238"/>
      <c r="L8" s="238"/>
      <c r="M8" s="238"/>
      <c r="N8" s="238"/>
    </row>
    <row r="9" spans="1:14" x14ac:dyDescent="0.55000000000000004">
      <c r="A9" s="158">
        <v>4</v>
      </c>
      <c r="B9" s="238" t="s">
        <v>147</v>
      </c>
      <c r="C9" s="236"/>
      <c r="D9" s="236"/>
      <c r="E9" s="237"/>
      <c r="F9" s="237"/>
      <c r="G9" s="237"/>
      <c r="H9" s="238"/>
      <c r="I9" s="238"/>
      <c r="J9" s="238"/>
      <c r="K9" s="238"/>
      <c r="L9" s="238"/>
      <c r="M9" s="238"/>
      <c r="N9" s="238"/>
    </row>
    <row r="10" spans="1:14" x14ac:dyDescent="0.55000000000000004">
      <c r="A10" s="158"/>
      <c r="B10" s="238"/>
      <c r="C10" s="238"/>
      <c r="D10" s="238"/>
      <c r="E10" s="238"/>
      <c r="F10" s="238"/>
      <c r="G10" s="238"/>
      <c r="H10" s="238"/>
      <c r="I10" s="238"/>
      <c r="J10" s="238"/>
      <c r="K10" s="238"/>
      <c r="L10" s="238"/>
      <c r="M10" s="238"/>
      <c r="N10" s="238"/>
    </row>
    <row r="11" spans="1:14" x14ac:dyDescent="0.55000000000000004">
      <c r="A11" s="135"/>
      <c r="B11" s="236"/>
      <c r="C11" s="236"/>
      <c r="D11" s="236"/>
      <c r="E11" s="237"/>
      <c r="F11" s="237"/>
      <c r="G11" s="237"/>
      <c r="H11" s="237"/>
      <c r="I11" s="237"/>
      <c r="J11" s="237"/>
      <c r="K11" s="237"/>
      <c r="L11" s="237"/>
      <c r="M11" s="237"/>
      <c r="N11" s="237"/>
    </row>
    <row r="12" spans="1:14" x14ac:dyDescent="0.55000000000000004">
      <c r="A12" s="135"/>
      <c r="B12" s="236"/>
      <c r="C12" s="236"/>
      <c r="D12" s="236"/>
      <c r="E12" s="236"/>
      <c r="F12" s="237"/>
      <c r="G12" s="237"/>
      <c r="H12" s="237"/>
      <c r="I12" s="237"/>
      <c r="J12" s="237"/>
      <c r="K12" s="237"/>
      <c r="L12" s="237"/>
      <c r="M12" s="237"/>
      <c r="N12" s="237"/>
    </row>
    <row r="13" spans="1:14" x14ac:dyDescent="0.55000000000000004">
      <c r="A13" s="135"/>
      <c r="B13" s="236"/>
      <c r="C13" s="236"/>
      <c r="D13" s="236"/>
      <c r="E13" s="236"/>
      <c r="F13" s="237"/>
      <c r="G13" s="237"/>
      <c r="H13" s="237"/>
      <c r="I13" s="237"/>
      <c r="J13" s="237"/>
      <c r="K13" s="237"/>
      <c r="L13" s="237"/>
      <c r="M13" s="237"/>
      <c r="N13" s="237"/>
    </row>
    <row r="14" spans="1:14" x14ac:dyDescent="0.55000000000000004">
      <c r="A14" s="155"/>
      <c r="B14" s="239"/>
      <c r="C14" s="239"/>
      <c r="D14" s="239"/>
      <c r="E14" s="239"/>
      <c r="F14" s="240"/>
      <c r="G14" s="240"/>
      <c r="H14" s="240"/>
      <c r="I14" s="240"/>
      <c r="J14" s="240"/>
      <c r="K14" s="240"/>
      <c r="L14" s="240"/>
      <c r="M14" s="240"/>
      <c r="N14" s="240"/>
    </row>
    <row r="15" spans="1:14" x14ac:dyDescent="0.55000000000000004">
      <c r="A15" s="155"/>
      <c r="B15" s="239"/>
      <c r="C15" s="239"/>
      <c r="D15" s="239"/>
      <c r="E15" s="239"/>
      <c r="F15" s="240"/>
      <c r="G15" s="240"/>
      <c r="H15" s="240"/>
      <c r="I15" s="240"/>
      <c r="J15" s="240"/>
      <c r="K15" s="240"/>
      <c r="L15" s="240"/>
      <c r="M15" s="240"/>
      <c r="N15" s="240"/>
    </row>
    <row r="16" spans="1:14" x14ac:dyDescent="0.55000000000000004">
      <c r="A16" s="155"/>
      <c r="B16" s="239"/>
      <c r="C16" s="239"/>
      <c r="D16" s="239"/>
      <c r="E16" s="239"/>
      <c r="F16" s="240"/>
      <c r="G16" s="240"/>
      <c r="H16" s="240"/>
      <c r="I16" s="240"/>
      <c r="J16" s="240"/>
      <c r="K16" s="240"/>
      <c r="L16" s="240"/>
      <c r="M16" s="240"/>
      <c r="N16" s="240"/>
    </row>
    <row r="17" spans="1:14" x14ac:dyDescent="0.55000000000000004">
      <c r="A17" s="241"/>
      <c r="B17" s="241"/>
      <c r="C17" s="241"/>
      <c r="D17" s="241"/>
      <c r="E17" s="241"/>
      <c r="F17" s="241"/>
      <c r="G17" s="241"/>
      <c r="H17" s="241"/>
      <c r="I17" s="241"/>
      <c r="J17" s="241"/>
      <c r="K17" s="241"/>
      <c r="L17" s="241"/>
      <c r="M17" s="241"/>
      <c r="N17" s="241"/>
    </row>
    <row r="18" spans="1:14" x14ac:dyDescent="0.55000000000000004">
      <c r="B18" s="242"/>
    </row>
    <row r="19" spans="1:14" x14ac:dyDescent="0.55000000000000004">
      <c r="B19" s="242" t="s">
        <v>137</v>
      </c>
      <c r="D19" s="243" t="s">
        <v>138</v>
      </c>
      <c r="E19" s="243"/>
      <c r="F19" s="243"/>
      <c r="J19" s="243" t="s">
        <v>139</v>
      </c>
      <c r="K19" s="243"/>
      <c r="L19" s="243"/>
    </row>
    <row r="20" spans="1:14" x14ac:dyDescent="0.55000000000000004">
      <c r="D20" s="243"/>
      <c r="E20" s="243"/>
      <c r="F20" s="243"/>
      <c r="J20" s="243"/>
      <c r="K20" s="243"/>
      <c r="L20" s="243"/>
    </row>
    <row r="21" spans="1:14" x14ac:dyDescent="0.55000000000000004">
      <c r="D21" s="243"/>
      <c r="E21" s="243"/>
      <c r="F21" s="243"/>
      <c r="J21" s="243"/>
      <c r="K21" s="243"/>
      <c r="L21" s="243"/>
    </row>
    <row r="22" spans="1:14" x14ac:dyDescent="0.55000000000000004">
      <c r="B22" s="242" t="s">
        <v>140</v>
      </c>
      <c r="D22" s="243" t="s">
        <v>140</v>
      </c>
      <c r="E22" s="243"/>
      <c r="F22" s="243"/>
      <c r="J22" s="243" t="s">
        <v>141</v>
      </c>
      <c r="K22" s="243"/>
      <c r="L22" s="243"/>
      <c r="M22" s="244" t="s">
        <v>97</v>
      </c>
      <c r="N22" s="244"/>
    </row>
    <row r="23" spans="1:14" x14ac:dyDescent="0.55000000000000004">
      <c r="B23" s="242" t="s">
        <v>142</v>
      </c>
      <c r="D23" s="243" t="s">
        <v>142</v>
      </c>
      <c r="E23" s="243"/>
      <c r="F23" s="243"/>
      <c r="J23" s="243" t="s">
        <v>143</v>
      </c>
      <c r="K23" s="243"/>
      <c r="L23" s="243"/>
      <c r="M23" s="244" t="s">
        <v>97</v>
      </c>
      <c r="N23" s="244"/>
    </row>
  </sheetData>
  <mergeCells count="14">
    <mergeCell ref="M4:M5"/>
    <mergeCell ref="N4:N5"/>
    <mergeCell ref="G4:G5"/>
    <mergeCell ref="H4:H5"/>
    <mergeCell ref="I4:I5"/>
    <mergeCell ref="J4:J5"/>
    <mergeCell ref="K4:K5"/>
    <mergeCell ref="L4:L5"/>
    <mergeCell ref="F4:F5"/>
    <mergeCell ref="A4:A5"/>
    <mergeCell ref="B4:B5"/>
    <mergeCell ref="C4:C5"/>
    <mergeCell ref="D4:D5"/>
    <mergeCell ref="E4:E5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"/>
  <sheetViews>
    <sheetView workbookViewId="0">
      <selection activeCell="A2" sqref="A2"/>
    </sheetView>
  </sheetViews>
  <sheetFormatPr defaultRowHeight="24" x14ac:dyDescent="0.55000000000000004"/>
  <cols>
    <col min="1" max="1" width="4.625" style="235" customWidth="1"/>
    <col min="2" max="2" width="36.75" style="235" customWidth="1"/>
    <col min="3" max="3" width="6" style="235" customWidth="1"/>
    <col min="4" max="4" width="7.125" style="235" customWidth="1"/>
    <col min="5" max="12" width="7.875" style="235" bestFit="1" customWidth="1"/>
    <col min="13" max="14" width="8.75" style="235" bestFit="1" customWidth="1"/>
    <col min="15" max="15" width="1.125" style="235" customWidth="1"/>
  </cols>
  <sheetData>
    <row r="1" spans="1:15" x14ac:dyDescent="0.55000000000000004">
      <c r="A1" s="234" t="s">
        <v>165</v>
      </c>
      <c r="B1" s="234"/>
      <c r="C1" s="234"/>
      <c r="D1" s="234"/>
      <c r="E1" s="234"/>
      <c r="F1" s="234"/>
      <c r="G1" s="234"/>
      <c r="H1" s="234"/>
      <c r="I1" s="234"/>
      <c r="J1" s="234"/>
      <c r="K1" s="234"/>
      <c r="L1" s="234"/>
      <c r="M1" s="234"/>
      <c r="N1" s="234"/>
      <c r="O1" s="246"/>
    </row>
    <row r="2" spans="1:15" x14ac:dyDescent="0.55000000000000004">
      <c r="A2" s="234" t="s">
        <v>158</v>
      </c>
      <c r="B2" s="234"/>
      <c r="C2" s="234"/>
      <c r="D2" s="234"/>
      <c r="E2" s="234"/>
      <c r="F2" s="234"/>
      <c r="G2" s="234"/>
      <c r="H2" s="234"/>
      <c r="I2" s="234"/>
      <c r="J2" s="234"/>
      <c r="K2" s="234"/>
      <c r="L2" s="234"/>
      <c r="M2" s="234"/>
      <c r="N2" s="234"/>
      <c r="O2" s="246"/>
    </row>
    <row r="3" spans="1:15" x14ac:dyDescent="0.55000000000000004">
      <c r="N3" s="247" t="s">
        <v>159</v>
      </c>
    </row>
    <row r="4" spans="1:15" x14ac:dyDescent="0.55000000000000004">
      <c r="A4" s="265" t="s">
        <v>123</v>
      </c>
      <c r="B4" s="265" t="s">
        <v>124</v>
      </c>
      <c r="C4" s="248" t="s">
        <v>47</v>
      </c>
      <c r="D4" s="248"/>
      <c r="E4" s="248"/>
      <c r="F4" s="248"/>
      <c r="G4" s="248"/>
      <c r="H4" s="248"/>
      <c r="I4" s="248"/>
      <c r="J4" s="248"/>
      <c r="K4" s="248"/>
      <c r="L4" s="248"/>
      <c r="M4" s="248"/>
      <c r="N4" s="267" t="s">
        <v>160</v>
      </c>
    </row>
    <row r="5" spans="1:15" x14ac:dyDescent="0.55000000000000004">
      <c r="A5" s="266"/>
      <c r="B5" s="266"/>
      <c r="C5" s="245" t="s">
        <v>136</v>
      </c>
      <c r="D5" s="245" t="s">
        <v>125</v>
      </c>
      <c r="E5" s="245" t="s">
        <v>126</v>
      </c>
      <c r="F5" s="245" t="s">
        <v>127</v>
      </c>
      <c r="G5" s="245" t="s">
        <v>128</v>
      </c>
      <c r="H5" s="245" t="s">
        <v>129</v>
      </c>
      <c r="I5" s="245" t="s">
        <v>130</v>
      </c>
      <c r="J5" s="245" t="s">
        <v>131</v>
      </c>
      <c r="K5" s="245" t="s">
        <v>132</v>
      </c>
      <c r="L5" s="245" t="s">
        <v>133</v>
      </c>
      <c r="M5" s="245" t="s">
        <v>134</v>
      </c>
      <c r="N5" s="268"/>
    </row>
    <row r="6" spans="1:15" x14ac:dyDescent="0.55000000000000004">
      <c r="A6" s="155"/>
      <c r="B6" s="252" t="s">
        <v>45</v>
      </c>
      <c r="C6" s="251"/>
      <c r="D6" s="251"/>
      <c r="E6" s="251"/>
      <c r="F6" s="251"/>
      <c r="G6" s="251"/>
      <c r="H6" s="251"/>
      <c r="I6" s="251"/>
      <c r="J6" s="251"/>
      <c r="K6" s="251"/>
      <c r="L6" s="251"/>
      <c r="M6" s="251"/>
      <c r="N6" s="251"/>
    </row>
    <row r="7" spans="1:15" x14ac:dyDescent="0.55000000000000004">
      <c r="A7" s="155">
        <v>1</v>
      </c>
      <c r="B7" s="236" t="s">
        <v>144</v>
      </c>
      <c r="C7" s="251"/>
      <c r="D7" s="251"/>
      <c r="E7" s="251">
        <v>300</v>
      </c>
      <c r="F7" s="250">
        <v>700</v>
      </c>
      <c r="G7" s="250"/>
      <c r="H7" s="250"/>
      <c r="I7" s="250"/>
      <c r="J7" s="250"/>
      <c r="K7" s="250"/>
      <c r="L7" s="250"/>
      <c r="M7" s="250"/>
      <c r="N7" s="250">
        <f>SUM(C7:M7)</f>
        <v>1000</v>
      </c>
    </row>
    <row r="8" spans="1:15" x14ac:dyDescent="0.55000000000000004">
      <c r="A8" s="155">
        <v>2</v>
      </c>
      <c r="B8" s="238" t="s">
        <v>145</v>
      </c>
      <c r="C8" s="251"/>
      <c r="D8" s="251"/>
      <c r="E8" s="251">
        <v>879.7</v>
      </c>
      <c r="F8" s="251">
        <v>290</v>
      </c>
      <c r="G8" s="251"/>
      <c r="H8" s="251"/>
      <c r="I8" s="251"/>
      <c r="J8" s="251"/>
      <c r="K8" s="251"/>
      <c r="L8" s="251"/>
      <c r="M8" s="251"/>
      <c r="N8" s="250">
        <f>SUM(C8:M8)</f>
        <v>1169.7</v>
      </c>
    </row>
    <row r="9" spans="1:15" x14ac:dyDescent="0.55000000000000004">
      <c r="A9" s="155">
        <v>3</v>
      </c>
      <c r="B9" s="238" t="s">
        <v>146</v>
      </c>
      <c r="C9" s="251"/>
      <c r="D9" s="251"/>
      <c r="E9" s="251"/>
      <c r="F9" s="251">
        <v>1366</v>
      </c>
      <c r="G9" s="251"/>
      <c r="H9" s="251"/>
      <c r="I9" s="251"/>
      <c r="J9" s="251"/>
      <c r="K9" s="251"/>
      <c r="L9" s="251"/>
      <c r="M9" s="251"/>
      <c r="N9" s="250">
        <f>SUM(C9:M9)</f>
        <v>1366</v>
      </c>
    </row>
    <row r="10" spans="1:15" x14ac:dyDescent="0.55000000000000004">
      <c r="A10" s="155">
        <v>4</v>
      </c>
      <c r="B10" s="238" t="s">
        <v>147</v>
      </c>
      <c r="C10" s="251"/>
      <c r="D10" s="251"/>
      <c r="E10" s="251">
        <v>254.3</v>
      </c>
      <c r="F10" s="251">
        <v>220</v>
      </c>
      <c r="G10" s="251"/>
      <c r="H10" s="251"/>
      <c r="I10" s="251"/>
      <c r="J10" s="251"/>
      <c r="K10" s="251"/>
      <c r="L10" s="251"/>
      <c r="M10" s="251"/>
      <c r="N10" s="250">
        <f>SUM(C10:M10)</f>
        <v>474.3</v>
      </c>
    </row>
    <row r="11" spans="1:15" x14ac:dyDescent="0.55000000000000004">
      <c r="A11" s="155"/>
      <c r="B11" s="238"/>
      <c r="C11" s="251"/>
      <c r="D11" s="250"/>
      <c r="E11" s="251"/>
      <c r="F11" s="251"/>
      <c r="G11" s="251"/>
      <c r="H11" s="251"/>
      <c r="I11" s="251"/>
      <c r="J11" s="251"/>
      <c r="K11" s="251"/>
      <c r="L11" s="251"/>
      <c r="M11" s="251"/>
      <c r="N11" s="250"/>
    </row>
    <row r="12" spans="1:15" x14ac:dyDescent="0.55000000000000004">
      <c r="A12" s="155"/>
      <c r="B12" s="238"/>
      <c r="C12" s="251"/>
      <c r="D12" s="251"/>
      <c r="E12" s="251"/>
      <c r="F12" s="251"/>
      <c r="G12" s="251"/>
      <c r="H12" s="251"/>
      <c r="I12" s="251"/>
      <c r="J12" s="251"/>
      <c r="K12" s="251"/>
      <c r="L12" s="251"/>
      <c r="M12" s="251"/>
      <c r="N12" s="250"/>
    </row>
    <row r="13" spans="1:15" x14ac:dyDescent="0.55000000000000004">
      <c r="A13" s="155"/>
      <c r="B13" s="238"/>
      <c r="C13" s="251"/>
      <c r="D13" s="251"/>
      <c r="E13" s="251"/>
      <c r="F13" s="251"/>
      <c r="G13" s="251"/>
      <c r="H13" s="251"/>
      <c r="I13" s="251"/>
      <c r="J13" s="251"/>
      <c r="K13" s="251"/>
      <c r="L13" s="251"/>
      <c r="M13" s="251"/>
      <c r="N13" s="250"/>
    </row>
    <row r="14" spans="1:15" x14ac:dyDescent="0.55000000000000004">
      <c r="A14" s="155"/>
      <c r="B14" s="239"/>
      <c r="C14" s="251"/>
      <c r="D14" s="250"/>
      <c r="E14" s="251"/>
      <c r="F14" s="251"/>
      <c r="G14" s="251"/>
      <c r="H14" s="251"/>
      <c r="I14" s="251"/>
      <c r="J14" s="251"/>
      <c r="K14" s="251"/>
      <c r="L14" s="251"/>
      <c r="M14" s="251"/>
      <c r="N14" s="250"/>
    </row>
    <row r="15" spans="1:15" x14ac:dyDescent="0.55000000000000004">
      <c r="A15" s="155"/>
      <c r="B15" s="239"/>
      <c r="C15" s="251"/>
      <c r="D15" s="251"/>
      <c r="E15" s="251"/>
      <c r="F15" s="251"/>
      <c r="G15" s="251"/>
      <c r="H15" s="251"/>
      <c r="I15" s="251"/>
      <c r="J15" s="251"/>
      <c r="K15" s="251"/>
      <c r="L15" s="251"/>
      <c r="M15" s="251"/>
      <c r="N15" s="250"/>
    </row>
    <row r="16" spans="1:15" x14ac:dyDescent="0.55000000000000004">
      <c r="A16" s="241"/>
      <c r="B16" s="241"/>
      <c r="C16" s="253"/>
      <c r="D16" s="253"/>
      <c r="E16" s="253"/>
      <c r="F16" s="253"/>
      <c r="G16" s="253"/>
      <c r="H16" s="253"/>
      <c r="I16" s="253"/>
      <c r="J16" s="253"/>
      <c r="K16" s="253"/>
      <c r="L16" s="253"/>
      <c r="M16" s="253"/>
      <c r="N16" s="253"/>
    </row>
    <row r="17" spans="1:14" x14ac:dyDescent="0.55000000000000004">
      <c r="A17" s="238"/>
      <c r="B17" s="238" t="s">
        <v>161</v>
      </c>
      <c r="C17" s="249"/>
      <c r="D17" s="249"/>
      <c r="E17" s="249">
        <f t="shared" ref="E17:N17" si="0">SUM(E7:E16)</f>
        <v>1434</v>
      </c>
      <c r="F17" s="249">
        <f t="shared" si="0"/>
        <v>2576</v>
      </c>
      <c r="G17" s="249">
        <f t="shared" si="0"/>
        <v>0</v>
      </c>
      <c r="H17" s="249">
        <f t="shared" si="0"/>
        <v>0</v>
      </c>
      <c r="I17" s="249">
        <f t="shared" si="0"/>
        <v>0</v>
      </c>
      <c r="J17" s="249">
        <f t="shared" si="0"/>
        <v>0</v>
      </c>
      <c r="K17" s="249">
        <f t="shared" si="0"/>
        <v>0</v>
      </c>
      <c r="L17" s="249">
        <f t="shared" si="0"/>
        <v>0</v>
      </c>
      <c r="M17" s="249">
        <f t="shared" si="0"/>
        <v>0</v>
      </c>
      <c r="N17" s="249">
        <f t="shared" si="0"/>
        <v>4010</v>
      </c>
    </row>
    <row r="18" spans="1:14" x14ac:dyDescent="0.55000000000000004">
      <c r="A18" s="241"/>
      <c r="B18" s="241" t="s">
        <v>162</v>
      </c>
      <c r="C18" s="253"/>
      <c r="D18" s="253"/>
      <c r="E18" s="253">
        <f>D18+E17</f>
        <v>1434</v>
      </c>
      <c r="F18" s="253">
        <f>E18+F17</f>
        <v>4010</v>
      </c>
      <c r="G18" s="253">
        <f>F18+G17</f>
        <v>4010</v>
      </c>
      <c r="H18" s="253">
        <f>G18+H17</f>
        <v>4010</v>
      </c>
      <c r="I18" s="253">
        <f>H18+I17</f>
        <v>4010</v>
      </c>
      <c r="J18" s="253">
        <f t="shared" ref="J18:M18" si="1">I18+J17</f>
        <v>4010</v>
      </c>
      <c r="K18" s="253">
        <f t="shared" si="1"/>
        <v>4010</v>
      </c>
      <c r="L18" s="253">
        <f t="shared" si="1"/>
        <v>4010</v>
      </c>
      <c r="M18" s="253">
        <f t="shared" si="1"/>
        <v>4010</v>
      </c>
      <c r="N18" s="253"/>
    </row>
    <row r="19" spans="1:14" x14ac:dyDescent="0.55000000000000004">
      <c r="B19" s="242"/>
    </row>
    <row r="20" spans="1:14" x14ac:dyDescent="0.55000000000000004">
      <c r="B20" s="242" t="s">
        <v>137</v>
      </c>
      <c r="F20" s="243" t="s">
        <v>138</v>
      </c>
      <c r="G20" s="243"/>
      <c r="H20" s="243"/>
      <c r="L20" s="243" t="s">
        <v>139</v>
      </c>
      <c r="M20" s="243"/>
    </row>
    <row r="21" spans="1:14" x14ac:dyDescent="0.55000000000000004">
      <c r="F21" s="243"/>
      <c r="G21" s="243"/>
      <c r="H21" s="243"/>
      <c r="L21" s="243"/>
      <c r="M21" s="243"/>
    </row>
    <row r="22" spans="1:14" x14ac:dyDescent="0.55000000000000004">
      <c r="F22" s="243"/>
      <c r="G22" s="243"/>
      <c r="H22" s="243"/>
      <c r="L22" s="243"/>
      <c r="M22" s="243"/>
    </row>
    <row r="23" spans="1:14" x14ac:dyDescent="0.55000000000000004">
      <c r="B23" s="242" t="s">
        <v>140</v>
      </c>
      <c r="F23" s="243" t="s">
        <v>140</v>
      </c>
      <c r="G23" s="243"/>
      <c r="H23" s="243"/>
      <c r="L23" s="243" t="s">
        <v>141</v>
      </c>
      <c r="M23" s="243"/>
    </row>
    <row r="24" spans="1:14" x14ac:dyDescent="0.55000000000000004">
      <c r="B24" s="242" t="s">
        <v>142</v>
      </c>
      <c r="F24" s="243" t="s">
        <v>142</v>
      </c>
      <c r="G24" s="243"/>
      <c r="H24" s="243"/>
      <c r="L24" s="243" t="s">
        <v>143</v>
      </c>
      <c r="M24" s="243"/>
    </row>
  </sheetData>
  <mergeCells count="3">
    <mergeCell ref="A4:A5"/>
    <mergeCell ref="B4:B5"/>
    <mergeCell ref="N4:N5"/>
  </mergeCells>
  <pageMargins left="0.21" right="0.2" top="0.3" bottom="0.3" header="0.14000000000000001" footer="0.15"/>
  <pageSetup paperSize="9" orientation="landscape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ชป.325</vt:lpstr>
      <vt:lpstr>325หน้า</vt:lpstr>
      <vt:lpstr>325หลัง</vt:lpstr>
      <vt:lpstr>ราคางานวิเคราะห์</vt:lpstr>
      <vt:lpstr>แผนการดำเนินงาน</vt:lpstr>
      <vt:lpstr>แผนการใช้จ่ายเงิน</vt:lpstr>
      <vt:lpstr>'325หลัง'!Print_Titles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WM_IRRI3</dc:creator>
  <cp:lastModifiedBy>WM_IRRI3</cp:lastModifiedBy>
  <cp:lastPrinted>2024-09-04T06:26:27Z</cp:lastPrinted>
  <dcterms:created xsi:type="dcterms:W3CDTF">2024-09-04T04:17:49Z</dcterms:created>
  <dcterms:modified xsi:type="dcterms:W3CDTF">2024-09-26T06:29:13Z</dcterms:modified>
</cp:coreProperties>
</file>