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-projects\ELToD_Debugger\data\"/>
    </mc:Choice>
  </mc:AlternateContent>
  <bookViews>
    <workbookView xWindow="0" yWindow="0" windowWidth="28800" windowHeight="13275" tabRatio="531" activeTab="1" xr2:uid="{609EE2DA-4BEC-4923-B605-B82132AAFA1B}"/>
  </bookViews>
  <sheets>
    <sheet name="Summary_Notes" sheetId="1" r:id="rId1"/>
    <sheet name="Logit_Utility" sheetId="3" r:id="rId2"/>
    <sheet name="Akcelik_VDF" sheetId="2" r:id="rId3"/>
    <sheet name="Assignment_RGAP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0" i="3" l="1"/>
  <c r="U59" i="3"/>
  <c r="S60" i="3"/>
  <c r="T59" i="3"/>
  <c r="R60" i="3"/>
  <c r="R59" i="3"/>
  <c r="M25" i="3"/>
  <c r="O25" i="3" s="1"/>
  <c r="O58" i="3"/>
  <c r="M31" i="3"/>
  <c r="O22" i="3" l="1"/>
  <c r="D57" i="3"/>
  <c r="B66" i="3"/>
  <c r="B65" i="3"/>
  <c r="B64" i="3"/>
  <c r="B63" i="3"/>
  <c r="B67" i="3"/>
  <c r="B69" i="3"/>
  <c r="B68" i="3"/>
  <c r="U55" i="3"/>
  <c r="S55" i="3"/>
  <c r="M55" i="3"/>
  <c r="G57" i="3"/>
  <c r="C57" i="3"/>
  <c r="P40" i="3"/>
  <c r="O40" i="3"/>
  <c r="Q22" i="3"/>
  <c r="Q23" i="3"/>
  <c r="O23" i="3"/>
  <c r="E57" i="3"/>
  <c r="F57" i="3"/>
  <c r="B79" i="3"/>
  <c r="B80" i="3"/>
  <c r="B81" i="3"/>
  <c r="B82" i="3"/>
  <c r="B83" i="3"/>
  <c r="B84" i="3"/>
  <c r="B71" i="3"/>
  <c r="B72" i="3"/>
  <c r="B73" i="3"/>
  <c r="G59" i="3" s="1"/>
  <c r="B74" i="3"/>
  <c r="B75" i="3"/>
  <c r="B76" i="3"/>
  <c r="B77" i="3"/>
  <c r="B78" i="3"/>
  <c r="B70" i="3"/>
  <c r="P23" i="3"/>
  <c r="E58" i="3" l="1"/>
  <c r="D58" i="3"/>
  <c r="C59" i="3"/>
  <c r="F59" i="3"/>
  <c r="E59" i="3"/>
  <c r="D59" i="3"/>
  <c r="D60" i="3" s="1"/>
  <c r="F58" i="3"/>
  <c r="C58" i="3"/>
  <c r="C60" i="3" s="1"/>
  <c r="G58" i="3"/>
  <c r="G60" i="3" s="1"/>
  <c r="E60" i="3"/>
  <c r="O46" i="3"/>
  <c r="M26" i="3"/>
  <c r="U39" i="3"/>
  <c r="U31" i="3"/>
  <c r="U32" i="3" s="1"/>
  <c r="X39" i="3"/>
  <c r="X45" i="3"/>
  <c r="U45" i="3" s="1"/>
  <c r="V45" i="3" s="1"/>
  <c r="U48" i="3"/>
  <c r="U36" i="3"/>
  <c r="U37" i="3" s="1"/>
  <c r="T20" i="3"/>
  <c r="S48" i="3"/>
  <c r="S49" i="3" s="1"/>
  <c r="S43" i="3"/>
  <c r="S36" i="3"/>
  <c r="S37" i="3" s="1"/>
  <c r="S31" i="3"/>
  <c r="S32" i="3" s="1"/>
  <c r="P22" i="3"/>
  <c r="U22" i="3" s="1"/>
  <c r="M43" i="3"/>
  <c r="M48" i="3"/>
  <c r="M49" i="3" s="1"/>
  <c r="M36" i="3"/>
  <c r="M37" i="3" s="1"/>
  <c r="M32" i="3"/>
  <c r="F60" i="3" l="1"/>
  <c r="G61" i="3" s="1"/>
  <c r="U25" i="3"/>
  <c r="U26" i="3" s="1"/>
  <c r="V39" i="3"/>
  <c r="U43" i="3"/>
  <c r="S25" i="3"/>
  <c r="S26" i="3" s="1"/>
  <c r="S56" i="3"/>
  <c r="M56" i="3"/>
  <c r="M58" i="3" s="1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C11" i="2"/>
  <c r="F5" i="2"/>
  <c r="F22" i="2" s="1"/>
  <c r="H22" i="2" s="1"/>
  <c r="E5" i="2"/>
  <c r="E13" i="2" s="1"/>
  <c r="G13" i="2" s="1"/>
  <c r="C8" i="2"/>
  <c r="S58" i="3" l="1"/>
  <c r="E12" i="2"/>
  <c r="E31" i="2"/>
  <c r="E39" i="2"/>
  <c r="E11" i="2"/>
  <c r="E38" i="2"/>
  <c r="E37" i="2"/>
  <c r="E36" i="2"/>
  <c r="E35" i="2"/>
  <c r="E34" i="2"/>
  <c r="E33" i="2"/>
  <c r="E3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F19" i="2"/>
  <c r="H19" i="2" s="1"/>
  <c r="F16" i="2"/>
  <c r="H16" i="2" s="1"/>
  <c r="F21" i="2"/>
  <c r="H21" i="2" s="1"/>
  <c r="F20" i="2"/>
  <c r="H20" i="2" s="1"/>
  <c r="F18" i="2"/>
  <c r="H18" i="2" s="1"/>
  <c r="F17" i="2"/>
  <c r="H17" i="2" s="1"/>
  <c r="F14" i="2"/>
  <c r="H14" i="2" s="1"/>
  <c r="F13" i="2"/>
  <c r="H13" i="2" s="1"/>
  <c r="F12" i="2"/>
  <c r="H12" i="2" s="1"/>
  <c r="F34" i="2"/>
  <c r="H34" i="2" s="1"/>
  <c r="F31" i="2"/>
  <c r="H31" i="2" s="1"/>
  <c r="F28" i="2"/>
  <c r="H28" i="2" s="1"/>
  <c r="F27" i="2"/>
  <c r="H27" i="2" s="1"/>
  <c r="F15" i="2"/>
  <c r="H15" i="2" s="1"/>
  <c r="F38" i="2"/>
  <c r="H38" i="2" s="1"/>
  <c r="F35" i="2"/>
  <c r="H35" i="2" s="1"/>
  <c r="F33" i="2"/>
  <c r="H33" i="2" s="1"/>
  <c r="F29" i="2"/>
  <c r="H29" i="2" s="1"/>
  <c r="F26" i="2"/>
  <c r="H26" i="2" s="1"/>
  <c r="F25" i="2"/>
  <c r="H25" i="2" s="1"/>
  <c r="F37" i="2"/>
  <c r="H37" i="2" s="1"/>
  <c r="F24" i="2"/>
  <c r="H24" i="2" s="1"/>
  <c r="F11" i="2"/>
  <c r="H11" i="2" s="1"/>
  <c r="F39" i="2"/>
  <c r="H39" i="2" s="1"/>
  <c r="F36" i="2"/>
  <c r="H36" i="2" s="1"/>
  <c r="F32" i="2"/>
  <c r="H32" i="2" s="1"/>
  <c r="F30" i="2"/>
  <c r="H30" i="2" s="1"/>
  <c r="F23" i="2"/>
  <c r="H23" i="2" s="1"/>
  <c r="I4" i="1"/>
  <c r="D4" i="1"/>
  <c r="B33" i="2"/>
  <c r="I13" i="2" l="1"/>
  <c r="G17" i="2"/>
  <c r="I17" i="2"/>
  <c r="G18" i="2"/>
  <c r="I18" i="2"/>
  <c r="G20" i="2"/>
  <c r="I20" i="2"/>
  <c r="I25" i="2"/>
  <c r="G25" i="2"/>
  <c r="G24" i="2"/>
  <c r="I24" i="2"/>
  <c r="I29" i="2"/>
  <c r="G29" i="2"/>
  <c r="G30" i="2"/>
  <c r="I30" i="2"/>
  <c r="G33" i="2"/>
  <c r="I33" i="2"/>
  <c r="G16" i="2"/>
  <c r="I16" i="2"/>
  <c r="I35" i="2"/>
  <c r="G35" i="2"/>
  <c r="G22" i="2"/>
  <c r="I22" i="2"/>
  <c r="G11" i="2"/>
  <c r="I11" i="2"/>
  <c r="G19" i="2"/>
  <c r="I19" i="2"/>
  <c r="G21" i="2"/>
  <c r="I21" i="2"/>
  <c r="I26" i="2"/>
  <c r="G26" i="2"/>
  <c r="G32" i="2"/>
  <c r="I32" i="2"/>
  <c r="I34" i="2"/>
  <c r="G34" i="2"/>
  <c r="I36" i="2"/>
  <c r="G36" i="2"/>
  <c r="G38" i="2"/>
  <c r="I38" i="2"/>
  <c r="G39" i="2"/>
  <c r="I39" i="2"/>
  <c r="I15" i="2"/>
  <c r="G15" i="2"/>
  <c r="I28" i="2"/>
  <c r="G28" i="2"/>
  <c r="I31" i="2"/>
  <c r="G31" i="2"/>
  <c r="G14" i="2"/>
  <c r="I14" i="2"/>
  <c r="G27" i="2"/>
  <c r="I27" i="2"/>
  <c r="I12" i="2"/>
  <c r="G12" i="2"/>
  <c r="G23" i="2"/>
  <c r="I23" i="2"/>
  <c r="G37" i="2"/>
  <c r="I37" i="2"/>
  <c r="B29" i="2"/>
  <c r="B26" i="2"/>
  <c r="D11" i="2"/>
  <c r="B23" i="2"/>
  <c r="B21" i="2"/>
  <c r="B19" i="2"/>
  <c r="B17" i="2"/>
  <c r="C26" i="2"/>
  <c r="D26" i="2" s="1"/>
  <c r="B16" i="2"/>
  <c r="C25" i="2"/>
  <c r="D25" i="2" s="1"/>
  <c r="B15" i="2"/>
  <c r="C24" i="2"/>
  <c r="D24" i="2" s="1"/>
  <c r="B14" i="2"/>
  <c r="C23" i="2"/>
  <c r="D23" i="2" s="1"/>
  <c r="B13" i="2"/>
  <c r="C22" i="2"/>
  <c r="D22" i="2" s="1"/>
  <c r="B12" i="2"/>
  <c r="B27" i="2"/>
  <c r="B25" i="2"/>
  <c r="B22" i="2"/>
  <c r="C30" i="2"/>
  <c r="D30" i="2" s="1"/>
  <c r="C29" i="2"/>
  <c r="D29" i="2" s="1"/>
  <c r="C28" i="2"/>
  <c r="D28" i="2" s="1"/>
  <c r="C27" i="2"/>
  <c r="D27" i="2" s="1"/>
  <c r="C21" i="2"/>
  <c r="D21" i="2" s="1"/>
  <c r="C39" i="2"/>
  <c r="D39" i="2" s="1"/>
  <c r="B24" i="2"/>
  <c r="C32" i="2"/>
  <c r="D32" i="2" s="1"/>
  <c r="C31" i="2"/>
  <c r="D31" i="2" s="1"/>
  <c r="B20" i="2"/>
  <c r="B18" i="2"/>
  <c r="C20" i="2"/>
  <c r="D20" i="2" s="1"/>
  <c r="B39" i="2"/>
  <c r="C19" i="2"/>
  <c r="D19" i="2" s="1"/>
  <c r="C38" i="2"/>
  <c r="D38" i="2" s="1"/>
  <c r="C18" i="2"/>
  <c r="D18" i="2" s="1"/>
  <c r="B38" i="2"/>
  <c r="C17" i="2"/>
  <c r="D17" i="2" s="1"/>
  <c r="C37" i="2"/>
  <c r="D37" i="2" s="1"/>
  <c r="C16" i="2"/>
  <c r="D16" i="2" s="1"/>
  <c r="B37" i="2"/>
  <c r="B28" i="2"/>
  <c r="C15" i="2"/>
  <c r="D15" i="2" s="1"/>
  <c r="C36" i="2"/>
  <c r="D36" i="2" s="1"/>
  <c r="C14" i="2"/>
  <c r="D14" i="2" s="1"/>
  <c r="B36" i="2"/>
  <c r="C13" i="2"/>
  <c r="D13" i="2" s="1"/>
  <c r="C35" i="2"/>
  <c r="D35" i="2" s="1"/>
  <c r="C12" i="2"/>
  <c r="D12" i="2" s="1"/>
  <c r="B35" i="2"/>
  <c r="B11" i="2"/>
  <c r="C34" i="2"/>
  <c r="D34" i="2" s="1"/>
  <c r="B32" i="2"/>
  <c r="B34" i="2"/>
  <c r="B31" i="2"/>
  <c r="C33" i="2"/>
  <c r="D33" i="2" s="1"/>
  <c r="B30" i="2"/>
  <c r="V40" i="3" l="1"/>
  <c r="W40" i="3" s="1"/>
  <c r="X40" i="3" s="1"/>
  <c r="V46" i="3"/>
  <c r="W46" i="3" s="1"/>
  <c r="X46" i="3" s="1"/>
  <c r="U49" i="3"/>
  <c r="U56" i="3" s="1"/>
  <c r="U58" i="3" s="1"/>
</calcChain>
</file>

<file path=xl/sharedStrings.xml><?xml version="1.0" encoding="utf-8"?>
<sst xmlns="http://schemas.openxmlformats.org/spreadsheetml/2006/main" count="401" uniqueCount="157">
  <si>
    <t>GL</t>
  </si>
  <si>
    <t>EL</t>
  </si>
  <si>
    <t>A-B</t>
  </si>
  <si>
    <t>vol</t>
  </si>
  <si>
    <t>speed</t>
  </si>
  <si>
    <t>301-302</t>
  </si>
  <si>
    <t>123-210</t>
  </si>
  <si>
    <t>Congested</t>
  </si>
  <si>
    <t>Uncongested</t>
  </si>
  <si>
    <t>volume</t>
  </si>
  <si>
    <t>v/c</t>
  </si>
  <si>
    <t>pb</t>
  </si>
  <si>
    <t>T</t>
  </si>
  <si>
    <t>offset</t>
  </si>
  <si>
    <t>P</t>
  </si>
  <si>
    <t>LW.CGTIME = T0*(1/LI.SPEED + ({Akcelik pb}*{Akcelik T}*((V/C+{Akcelik Offset}-1)+((V/C+{Akcelik Offset}-1)^2+(8*0.1*(V/C+{Akcelik Offset})/(C*{Akcelik T})))^0.5)))/(1/LI.SPEED)</t>
  </si>
  <si>
    <t>Tf</t>
  </si>
  <si>
    <t>To</t>
  </si>
  <si>
    <t>C</t>
  </si>
  <si>
    <t>Congested Speed</t>
  </si>
  <si>
    <t>Distance</t>
  </si>
  <si>
    <t>path based speed</t>
  </si>
  <si>
    <t>Corridor</t>
  </si>
  <si>
    <t>GL_Tf</t>
  </si>
  <si>
    <t>EL_Tf</t>
  </si>
  <si>
    <t>Dist</t>
  </si>
  <si>
    <t>Time</t>
  </si>
  <si>
    <t>Speed</t>
  </si>
  <si>
    <t>EL_path</t>
  </si>
  <si>
    <t>GL_path</t>
  </si>
  <si>
    <t>Cpacity</t>
  </si>
  <si>
    <t>GL_CSP</t>
  </si>
  <si>
    <t>EL_CSP</t>
  </si>
  <si>
    <t>MATs</t>
  </si>
  <si>
    <t>SKIM@HR@.MAT</t>
  </si>
  <si>
    <t>REV@HR@.MAT</t>
  </si>
  <si>
    <t>EL Trips</t>
  </si>
  <si>
    <t>VOL_SOV</t>
  </si>
  <si>
    <t>SOV_VOL</t>
  </si>
  <si>
    <t>VOL_HOV</t>
  </si>
  <si>
    <t>HOV_VOL</t>
  </si>
  <si>
    <t>EL_SHARE_SOV</t>
  </si>
  <si>
    <t>SOV_TOLL</t>
  </si>
  <si>
    <t>VMT_SOV</t>
  </si>
  <si>
    <t>SOV_REV</t>
  </si>
  <si>
    <t>VMT_HOV</t>
  </si>
  <si>
    <t>HOV_TOLL</t>
  </si>
  <si>
    <t>HOV_REV</t>
  </si>
  <si>
    <t>MW[101]</t>
  </si>
  <si>
    <r>
      <t>1/(1+EXP(-1*_TollConstant-</t>
    </r>
    <r>
      <rPr>
        <b/>
        <sz val="11"/>
        <color theme="1"/>
        <rFont val="Calibri"/>
        <family val="2"/>
        <scheme val="minor"/>
      </rPr>
      <t>{Travel Time Coefficient}</t>
    </r>
    <r>
      <rPr>
        <sz val="11"/>
        <color theme="1"/>
        <rFont val="Calibri"/>
        <family val="2"/>
        <scheme val="minor"/>
      </rPr>
      <t>*(MW[27]-MW[17])-</t>
    </r>
    <r>
      <rPr>
        <b/>
        <sz val="11"/>
        <color theme="1"/>
        <rFont val="Calibri"/>
        <family val="2"/>
        <scheme val="minor"/>
      </rPr>
      <t>{Toll Coefficient}</t>
    </r>
    <r>
      <rPr>
        <sz val="11"/>
        <color theme="1"/>
        <rFont val="Calibri"/>
        <family val="2"/>
        <scheme val="minor"/>
      </rPr>
      <t>*(MW[23]-MW[13])-</t>
    </r>
    <r>
      <rPr>
        <b/>
        <sz val="11"/>
        <color theme="1"/>
        <rFont val="Calibri"/>
        <family val="2"/>
        <scheme val="minor"/>
      </rPr>
      <t>{Reliability Coefficient}*{Travel Time Coefficient}*{Reliability Time Coefficient}</t>
    </r>
    <r>
      <rPr>
        <sz val="11"/>
        <color theme="1"/>
        <rFont val="Calibri"/>
        <family val="2"/>
        <scheme val="minor"/>
      </rPr>
      <t>*((MW[15]-MW[11])*MW[12]^(-1*</t>
    </r>
    <r>
      <rPr>
        <b/>
        <sz val="11"/>
        <color theme="1"/>
        <rFont val="Calibri"/>
        <family val="2"/>
        <scheme val="minor"/>
      </rPr>
      <t>{Reliability Distance Coefficient}</t>
    </r>
    <r>
      <rPr>
        <sz val="11"/>
        <color theme="1"/>
        <rFont val="Calibri"/>
        <family val="2"/>
        <scheme val="minor"/>
      </rPr>
      <t>)-(MW[25]-MW[21])*MW[22]^(-1*</t>
    </r>
    <r>
      <rPr>
        <b/>
        <sz val="11"/>
        <color theme="1"/>
        <rFont val="Calibri"/>
        <family val="2"/>
        <scheme val="minor"/>
      </rPr>
      <t>{Reliability Distance Coefficient}</t>
    </r>
    <r>
      <rPr>
        <sz val="11"/>
        <color theme="1"/>
        <rFont val="Calibri"/>
        <family val="2"/>
        <scheme val="minor"/>
      </rPr>
      <t>))+MIN(MAX</t>
    </r>
    <r>
      <rPr>
        <b/>
        <sz val="11"/>
        <color theme="1"/>
        <rFont val="Calibri"/>
        <family val="2"/>
        <scheme val="minor"/>
      </rPr>
      <t>({Distance Penalty Y}-{Distance Penalty Y}*(</t>
    </r>
    <r>
      <rPr>
        <sz val="11"/>
        <color theme="1"/>
        <rFont val="Calibri"/>
        <family val="2"/>
        <scheme val="minor"/>
      </rPr>
      <t>MW[26]-</t>
    </r>
    <r>
      <rPr>
        <b/>
        <sz val="11"/>
        <color theme="1"/>
        <rFont val="Calibri"/>
        <family val="2"/>
        <scheme val="minor"/>
      </rPr>
      <t xml:space="preserve">{Distance Penalty X1})/({Distance Penalty X2}-{Distance Penalty X1}),0),{Distance Penalty Y}))) </t>
    </r>
    <r>
      <rPr>
        <sz val="11"/>
        <color theme="1"/>
        <rFont val="Calibri"/>
        <family val="2"/>
        <scheme val="minor"/>
      </rPr>
      <t xml:space="preserve"> </t>
    </r>
  </si>
  <si>
    <t>GU</t>
  </si>
  <si>
    <t>TOLL</t>
  </si>
  <si>
    <t>F_TOLL</t>
  </si>
  <si>
    <t>Congested Time</t>
  </si>
  <si>
    <t>NTL_FFTime</t>
  </si>
  <si>
    <t>NTL_Time</t>
  </si>
  <si>
    <t>Toll</t>
  </si>
  <si>
    <t>TL_FFTime</t>
  </si>
  <si>
    <t>Toll Revenue</t>
  </si>
  <si>
    <t>TL_Time</t>
  </si>
  <si>
    <t>Perceived Time</t>
  </si>
  <si>
    <t>NTL_Pcv_Time</t>
  </si>
  <si>
    <t>Free Flow Time</t>
  </si>
  <si>
    <t>TL_Pcv_Time</t>
  </si>
  <si>
    <t>Toll Distance</t>
  </si>
  <si>
    <t>NTL_Dist</t>
  </si>
  <si>
    <t>CM_Time</t>
  </si>
  <si>
    <t>TL_Dist</t>
  </si>
  <si>
    <t>TOLLSEGLEN</t>
  </si>
  <si>
    <t>TL_ONLY_Dist</t>
  </si>
  <si>
    <t>NTL_Toll</t>
  </si>
  <si>
    <t>Total_SOV</t>
  </si>
  <si>
    <t>TL_Toll</t>
  </si>
  <si>
    <t>probability EL</t>
  </si>
  <si>
    <t>Share</t>
  </si>
  <si>
    <t>GU Trips</t>
  </si>
  <si>
    <t>Total Trips</t>
  </si>
  <si>
    <t>EL Forced Trips</t>
  </si>
  <si>
    <t>Trip_NTL</t>
  </si>
  <si>
    <t>Trip_TL</t>
  </si>
  <si>
    <t>Trip_TL_F</t>
  </si>
  <si>
    <t>F_TL_FFTime</t>
  </si>
  <si>
    <t>F_TL_Time</t>
  </si>
  <si>
    <t>F_TL_PcvTime</t>
  </si>
  <si>
    <t>F_TL_Dist</t>
  </si>
  <si>
    <t>F_TL_Toll</t>
  </si>
  <si>
    <t>F_TL_ONLY_Dist</t>
  </si>
  <si>
    <t>Constant</t>
  </si>
  <si>
    <t>CM_Time_NTL</t>
  </si>
  <si>
    <t>CM_Time_TL</t>
  </si>
  <si>
    <t>Weighted Perceived Time</t>
  </si>
  <si>
    <t>Perceived Time Max VC Ratio</t>
  </si>
  <si>
    <t>Perceived Time Coefficient Alpha</t>
  </si>
  <si>
    <t>Perceived Time Min VC Ratio</t>
  </si>
  <si>
    <t>LW.TIMEWEIGHT</t>
  </si>
  <si>
    <t>LW.PERCV_TIME</t>
  </si>
  <si>
    <t xml:space="preserve">LW.CGTIME * LW.TIMEWEIGHT </t>
  </si>
  <si>
    <t>LW.CM_TIME</t>
  </si>
  <si>
    <t>LW.CGTIME * LW.TIMEWEIGHT * LW.TWGT_1LANE</t>
  </si>
  <si>
    <t>Old Policy - Hour 8 - Assignment Log</t>
  </si>
  <si>
    <t>New Policy - Hour 8 - Assignment Log</t>
  </si>
  <si>
    <t>Iter</t>
  </si>
  <si>
    <t>Vcost</t>
  </si>
  <si>
    <t>VDist</t>
  </si>
  <si>
    <t>VTime</t>
  </si>
  <si>
    <t>AAD</t>
  </si>
  <si>
    <t>RAAD</t>
  </si>
  <si>
    <t>PDiff</t>
  </si>
  <si>
    <t>RMSE</t>
  </si>
  <si>
    <t>Gap</t>
  </si>
  <si>
    <t>RelGap</t>
  </si>
  <si>
    <t>Factor</t>
  </si>
  <si>
    <t>--</t>
  </si>
  <si>
    <t>TODO:</t>
  </si>
  <si>
    <t>Convert this spread sheet into a debugger</t>
  </si>
  <si>
    <t>For any given IJ pair:</t>
  </si>
  <si>
    <t>Compute Logit Utility (final iteration)</t>
  </si>
  <si>
    <t>Check Relative Gap convergence</t>
  </si>
  <si>
    <t>Display VDF curves</t>
  </si>
  <si>
    <t>Toll Constant</t>
  </si>
  <si>
    <t>Coeff Time</t>
  </si>
  <si>
    <t>Coeff Toll</t>
  </si>
  <si>
    <t>TL_CMTime</t>
  </si>
  <si>
    <t>NTL_CMTime</t>
  </si>
  <si>
    <t>Diff_Toll</t>
  </si>
  <si>
    <t>Coeff Rel</t>
  </si>
  <si>
    <t>Coeff Rel Time</t>
  </si>
  <si>
    <t>Coeff Rel Dist</t>
  </si>
  <si>
    <t>{Travel Time Coefficient}*(MW[27]-MW[17])</t>
  </si>
  <si>
    <t>{Toll Coefficient}*(MW[23]-MW[13])</t>
  </si>
  <si>
    <t>Diff_CMTime</t>
  </si>
  <si>
    <t>{Reliability Coefficient}*{Travel Time Coefficient}*{Reliability Time Coefficient}*</t>
  </si>
  <si>
    <t>((MW[15]-MW[11])*MW[12]^(-1*{Reliability Distance Coefficient})</t>
  </si>
  <si>
    <t>(MW[25]-MW[21])*MW[22]^(-1*{Reliability Distance Coefficient}))</t>
  </si>
  <si>
    <t>MIN(MAX({Distance Penalty Y}-{Distance Penalty Y}*(MW[46]-{Distance Penalty X1})/({Distance Penalty X2}-{Distance Penalty X1}),0),{Distance Penalty Y})</t>
  </si>
  <si>
    <t>Distance Penalty Y</t>
  </si>
  <si>
    <t>Distance Penalty X1</t>
  </si>
  <si>
    <t>Distance Penalty X2</t>
  </si>
  <si>
    <t>product_coeff</t>
  </si>
  <si>
    <t>Rel_NTL</t>
  </si>
  <si>
    <t>Rel_Toll</t>
  </si>
  <si>
    <t>Rel_Dist</t>
  </si>
  <si>
    <t>Reliability</t>
  </si>
  <si>
    <t>Toll_Term</t>
  </si>
  <si>
    <t>Time_Term</t>
  </si>
  <si>
    <t xml:space="preserve">reducing </t>
  </si>
  <si>
    <t>SB (8:00 AM)</t>
  </si>
  <si>
    <t>Probability EL Trips</t>
  </si>
  <si>
    <r>
      <t>({Perceived Time Max VC Ratio}-1)/(1+EXP(-{Perceived Time Coefficient Alpha}*(</t>
    </r>
    <r>
      <rPr>
        <sz val="11"/>
        <color rgb="FFFF0000"/>
        <rFont val="Calibri"/>
        <family val="2"/>
        <scheme val="minor"/>
      </rPr>
      <t>V/C</t>
    </r>
    <r>
      <rPr>
        <sz val="11"/>
        <color theme="1"/>
        <rFont val="Calibri"/>
        <family val="2"/>
        <scheme val="minor"/>
      </rPr>
      <t>-{Perceived Time Min VC Ratio}))) + 1</t>
    </r>
  </si>
  <si>
    <t>GL_TIME</t>
  </si>
  <si>
    <t>EL_TIME</t>
  </si>
  <si>
    <t>Weight</t>
  </si>
  <si>
    <t>V/C</t>
  </si>
  <si>
    <t>Diff</t>
  </si>
  <si>
    <t>EL_TIME_EXWGT</t>
  </si>
  <si>
    <t>EXWGT = 1.28</t>
  </si>
  <si>
    <t xml:space="preserve">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</si>
</sst>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-0.499984740745262"/>
      <name val="Courier New"/>
      <family val="3"/>
    </font>
    <font>
      <sz val="11"/>
      <color rgb="FF0070C0"/>
      <name val="Courier New"/>
      <family val="3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9" xfId="0" quotePrefix="1" applyFill="1" applyBorder="1"/>
    <xf numFmtId="0" fontId="0" fillId="0" borderId="10" xfId="0" applyFill="1" applyBorder="1" applyAlignment="1">
      <alignment wrapText="1"/>
    </xf>
    <xf numFmtId="0" fontId="0" fillId="0" borderId="11" xfId="0" applyFill="1" applyBorder="1"/>
    <xf numFmtId="3" fontId="0" fillId="3" borderId="0" xfId="0" applyNumberFormat="1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11" fontId="0" fillId="0" borderId="0" xfId="0" applyNumberFormat="1"/>
    <xf numFmtId="0" fontId="3" fillId="8" borderId="0" xfId="0" applyFont="1" applyFill="1"/>
    <xf numFmtId="0" fontId="0" fillId="0" borderId="0" xfId="0" applyAlignment="1">
      <alignment vertical="center"/>
    </xf>
    <xf numFmtId="0" fontId="0" fillId="0" borderId="14" xfId="0" applyBorder="1"/>
    <xf numFmtId="0" fontId="6" fillId="0" borderId="15" xfId="0" applyFont="1" applyBorder="1"/>
    <xf numFmtId="0" fontId="6" fillId="0" borderId="17" xfId="0" applyFont="1" applyBorder="1"/>
    <xf numFmtId="0" fontId="9" fillId="7" borderId="0" xfId="0" applyFont="1" applyFill="1" applyBorder="1"/>
    <xf numFmtId="2" fontId="9" fillId="7" borderId="17" xfId="0" applyNumberFormat="1" applyFont="1" applyFill="1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0" fillId="9" borderId="19" xfId="0" applyFont="1" applyFill="1" applyBorder="1"/>
    <xf numFmtId="0" fontId="10" fillId="9" borderId="20" xfId="0" applyFont="1" applyFill="1" applyBorder="1"/>
    <xf numFmtId="0" fontId="0" fillId="0" borderId="21" xfId="0" applyBorder="1" applyAlignment="1">
      <alignment horizontal="center" vertical="center"/>
    </xf>
    <xf numFmtId="0" fontId="10" fillId="9" borderId="22" xfId="0" applyFont="1" applyFill="1" applyBorder="1"/>
    <xf numFmtId="0" fontId="7" fillId="0" borderId="15" xfId="0" applyFont="1" applyBorder="1" applyAlignment="1">
      <alignment vertical="center"/>
    </xf>
    <xf numFmtId="0" fontId="8" fillId="0" borderId="17" xfId="0" applyFont="1" applyBorder="1"/>
    <xf numFmtId="0" fontId="0" fillId="0" borderId="10" xfId="0" quotePrefix="1" applyFill="1" applyBorder="1"/>
    <xf numFmtId="0" fontId="0" fillId="11" borderId="0" xfId="0" applyFill="1" applyBorder="1"/>
    <xf numFmtId="0" fontId="11" fillId="10" borderId="21" xfId="0" applyFont="1" applyFill="1" applyBorder="1" applyAlignment="1">
      <alignment vertical="center" wrapText="1"/>
    </xf>
    <xf numFmtId="0" fontId="11" fillId="10" borderId="22" xfId="0" applyFont="1" applyFill="1" applyBorder="1"/>
    <xf numFmtId="49" fontId="0" fillId="11" borderId="13" xfId="0" applyNumberFormat="1" applyFill="1" applyBorder="1" applyAlignment="1">
      <alignment horizontal="center" vertical="center" wrapText="1"/>
    </xf>
    <xf numFmtId="49" fontId="0" fillId="11" borderId="14" xfId="0" applyNumberFormat="1" applyFill="1" applyBorder="1" applyAlignment="1">
      <alignment horizontal="center" vertical="center" wrapText="1"/>
    </xf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0" xfId="0" applyFill="1" applyBorder="1" applyAlignment="1">
      <alignment vertical="center" wrapText="1"/>
    </xf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165" fontId="0" fillId="0" borderId="0" xfId="0" applyNumberFormat="1"/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6" fillId="0" borderId="25" xfId="0" applyFont="1" applyBorder="1"/>
    <xf numFmtId="2" fontId="9" fillId="7" borderId="25" xfId="0" applyNumberFormat="1" applyFont="1" applyFill="1" applyBorder="1"/>
    <xf numFmtId="0" fontId="10" fillId="9" borderId="26" xfId="0" applyFont="1" applyFill="1" applyBorder="1"/>
    <xf numFmtId="0" fontId="8" fillId="0" borderId="25" xfId="0" applyFont="1" applyBorder="1"/>
    <xf numFmtId="0" fontId="6" fillId="0" borderId="24" xfId="0" applyFont="1" applyBorder="1"/>
    <xf numFmtId="0" fontId="0" fillId="0" borderId="25" xfId="0" applyBorder="1"/>
    <xf numFmtId="0" fontId="12" fillId="0" borderId="25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2" fontId="7" fillId="0" borderId="24" xfId="0" applyNumberFormat="1" applyFont="1" applyBorder="1" applyAlignment="1">
      <alignment vertical="center"/>
    </xf>
    <xf numFmtId="2" fontId="7" fillId="0" borderId="25" xfId="0" applyNumberFormat="1" applyFont="1" applyBorder="1" applyAlignment="1">
      <alignment vertical="center"/>
    </xf>
    <xf numFmtId="166" fontId="10" fillId="9" borderId="26" xfId="0" applyNumberFormat="1" applyFont="1" applyFill="1" applyBorder="1"/>
    <xf numFmtId="0" fontId="10" fillId="9" borderId="12" xfId="0" applyFont="1" applyFill="1" applyBorder="1"/>
    <xf numFmtId="9" fontId="11" fillId="10" borderId="12" xfId="1" applyFont="1" applyFill="1" applyBorder="1"/>
    <xf numFmtId="9" fontId="11" fillId="10" borderId="23" xfId="1" applyFont="1" applyFill="1" applyBorder="1"/>
    <xf numFmtId="167" fontId="0" fillId="0" borderId="0" xfId="0" applyNumberFormat="1"/>
    <xf numFmtId="1" fontId="0" fillId="0" borderId="0" xfId="0" applyNumberFormat="1"/>
    <xf numFmtId="2" fontId="12" fillId="0" borderId="25" xfId="0" applyNumberFormat="1" applyFont="1" applyBorder="1" applyAlignment="1">
      <alignment vertical="center"/>
    </xf>
    <xf numFmtId="2" fontId="7" fillId="0" borderId="17" xfId="0" applyNumberFormat="1" applyFont="1" applyBorder="1" applyAlignment="1">
      <alignment vertical="center"/>
    </xf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/>
    <xf numFmtId="0" fontId="1" fillId="12" borderId="18" xfId="0" applyFont="1" applyFill="1" applyBorder="1"/>
    <xf numFmtId="0" fontId="1" fillId="11" borderId="18" xfId="0" applyFont="1" applyFill="1" applyBorder="1"/>
    <xf numFmtId="0" fontId="1" fillId="11" borderId="19" xfId="0" applyFont="1" applyFill="1" applyBorder="1"/>
    <xf numFmtId="0" fontId="1" fillId="11" borderId="20" xfId="0" applyFont="1" applyFill="1" applyBorder="1"/>
    <xf numFmtId="167" fontId="1" fillId="12" borderId="19" xfId="0" applyNumberFormat="1" applyFont="1" applyFill="1" applyBorder="1"/>
    <xf numFmtId="167" fontId="1" fillId="12" borderId="20" xfId="0" applyNumberFormat="1" applyFont="1" applyFill="1" applyBorder="1"/>
    <xf numFmtId="49" fontId="0" fillId="0" borderId="0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1" fillId="12" borderId="0" xfId="0" applyFont="1" applyFill="1" applyBorder="1"/>
    <xf numFmtId="164" fontId="10" fillId="9" borderId="2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13" fillId="0" borderId="14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/>
    <xf numFmtId="0" fontId="14" fillId="0" borderId="14" xfId="0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Akcelik Volume</a:t>
            </a:r>
            <a:r>
              <a:rPr lang="en-US" b="1" baseline="0"/>
              <a:t> Delay Function</a:t>
            </a:r>
            <a:endParaRPr lang="en-US" b="1"/>
          </a:p>
        </c:rich>
      </c:tx>
      <c:layout>
        <c:manualLayout>
          <c:xMode val="edge"/>
          <c:yMode val="edge"/>
          <c:x val="0.37263119672184158"/>
          <c:y val="2.3937766331211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694308689439"/>
          <c:y val="8.878517532246244E-2"/>
          <c:w val="0.87799301736290103"/>
          <c:h val="0.70278058831867163"/>
        </c:manualLayout>
      </c:layout>
      <c:lineChart>
        <c:grouping val="standard"/>
        <c:varyColors val="0"/>
        <c:ser>
          <c:idx val="0"/>
          <c:order val="0"/>
          <c:tx>
            <c:strRef>
              <c:f>Akcelik_VDF!$B$10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Akcelik_VDF!$B$11:$B$39</c:f>
              <c:numCache>
                <c:formatCode>0.00</c:formatCode>
                <c:ptCount val="29"/>
                <c:pt idx="0">
                  <c:v>4.46</c:v>
                </c:pt>
                <c:pt idx="1">
                  <c:v>4.46</c:v>
                </c:pt>
                <c:pt idx="2">
                  <c:v>4.46</c:v>
                </c:pt>
                <c:pt idx="3">
                  <c:v>4.46</c:v>
                </c:pt>
                <c:pt idx="4">
                  <c:v>4.46</c:v>
                </c:pt>
                <c:pt idx="5">
                  <c:v>4.46</c:v>
                </c:pt>
                <c:pt idx="6">
                  <c:v>4.46</c:v>
                </c:pt>
                <c:pt idx="7">
                  <c:v>4.46</c:v>
                </c:pt>
                <c:pt idx="8">
                  <c:v>4.46</c:v>
                </c:pt>
                <c:pt idx="9">
                  <c:v>4.46</c:v>
                </c:pt>
                <c:pt idx="10">
                  <c:v>4.46</c:v>
                </c:pt>
                <c:pt idx="11">
                  <c:v>4.46</c:v>
                </c:pt>
                <c:pt idx="12">
                  <c:v>4.46</c:v>
                </c:pt>
                <c:pt idx="13">
                  <c:v>4.46</c:v>
                </c:pt>
                <c:pt idx="14">
                  <c:v>4.46</c:v>
                </c:pt>
                <c:pt idx="15">
                  <c:v>4.46</c:v>
                </c:pt>
                <c:pt idx="16">
                  <c:v>4.46</c:v>
                </c:pt>
                <c:pt idx="17">
                  <c:v>4.46</c:v>
                </c:pt>
                <c:pt idx="18">
                  <c:v>4.46</c:v>
                </c:pt>
                <c:pt idx="19">
                  <c:v>4.46</c:v>
                </c:pt>
                <c:pt idx="20">
                  <c:v>4.46</c:v>
                </c:pt>
                <c:pt idx="21">
                  <c:v>4.46</c:v>
                </c:pt>
                <c:pt idx="22">
                  <c:v>4.46</c:v>
                </c:pt>
                <c:pt idx="23">
                  <c:v>4.46</c:v>
                </c:pt>
                <c:pt idx="24">
                  <c:v>4.46</c:v>
                </c:pt>
                <c:pt idx="25">
                  <c:v>4.46</c:v>
                </c:pt>
                <c:pt idx="26">
                  <c:v>4.46</c:v>
                </c:pt>
                <c:pt idx="27">
                  <c:v>4.46</c:v>
                </c:pt>
                <c:pt idx="28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7E6-9F4B-D8FAD53C3EAE}"/>
            </c:ext>
          </c:extLst>
        </c:ser>
        <c:ser>
          <c:idx val="1"/>
          <c:order val="1"/>
          <c:tx>
            <c:strRef>
              <c:f>Akcelik_VDF!$C$10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Akcelik_VDF!$C$11:$C$39</c:f>
              <c:numCache>
                <c:formatCode>0.000</c:formatCode>
                <c:ptCount val="29"/>
                <c:pt idx="0">
                  <c:v>4.4616009743293912</c:v>
                </c:pt>
                <c:pt idx="1">
                  <c:v>4.4621346035552705</c:v>
                </c:pt>
                <c:pt idx="2">
                  <c:v>4.4627444430599219</c:v>
                </c:pt>
                <c:pt idx="3">
                  <c:v>4.46344806998101</c:v>
                </c:pt>
                <c:pt idx="4">
                  <c:v>4.4642689152787574</c:v>
                </c:pt>
                <c:pt idx="5">
                  <c:v>4.4652389210748398</c:v>
                </c:pt>
                <c:pt idx="6">
                  <c:v>4.4664027894406999</c:v>
                </c:pt>
                <c:pt idx="7">
                  <c:v>4.4678250572544442</c:v>
                </c:pt>
                <c:pt idx="8">
                  <c:v>4.4696024620109256</c:v>
                </c:pt>
                <c:pt idx="9">
                  <c:v>4.4718868678063703</c:v>
                </c:pt>
                <c:pt idx="10">
                  <c:v>4.4749310046962707</c:v>
                </c:pt>
                <c:pt idx="11">
                  <c:v>4.4791887198020044</c:v>
                </c:pt>
                <c:pt idx="12">
                  <c:v>4.4855640782499417</c:v>
                </c:pt>
                <c:pt idx="13">
                  <c:v>4.4961503832244185</c:v>
                </c:pt>
                <c:pt idx="14">
                  <c:v>4.517114491126784</c:v>
                </c:pt>
                <c:pt idx="15">
                  <c:v>4.5772727894765604</c:v>
                </c:pt>
                <c:pt idx="16">
                  <c:v>5.0923544608070417</c:v>
                </c:pt>
                <c:pt idx="17">
                  <c:v>7.7111440093399439</c:v>
                </c:pt>
                <c:pt idx="18">
                  <c:v>10.773667805476137</c:v>
                </c:pt>
                <c:pt idx="19">
                  <c:v>13.874843402810161</c:v>
                </c:pt>
                <c:pt idx="20">
                  <c:v>16.986307107816621</c:v>
                </c:pt>
                <c:pt idx="21">
                  <c:v>20.101955097812432</c:v>
                </c:pt>
                <c:pt idx="22">
                  <c:v>23.219710119720187</c:v>
                </c:pt>
                <c:pt idx="23">
                  <c:v>26.338673681293592</c:v>
                </c:pt>
                <c:pt idx="24">
                  <c:v>29.458394279547864</c:v>
                </c:pt>
                <c:pt idx="25">
                  <c:v>32.578620308947542</c:v>
                </c:pt>
                <c:pt idx="26">
                  <c:v>35.699200499262716</c:v>
                </c:pt>
                <c:pt idx="27">
                  <c:v>38.820038450546292</c:v>
                </c:pt>
                <c:pt idx="28">
                  <c:v>41.941069829262581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7E6-9F4B-D8FAD53C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19616"/>
        <c:axId val="548819944"/>
      </c:lineChart>
      <c:catAx>
        <c:axId val="5488196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9944"/>
        <c:crosses val="autoZero"/>
        <c:auto val="1"/>
        <c:lblAlgn val="ctr"/>
        <c:lblOffset val="100"/>
        <c:noMultiLvlLbl val="0"/>
      </c:catAx>
      <c:valAx>
        <c:axId val="5488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55030333237581"/>
          <c:y val="0.34919169514067111"/>
          <c:w val="0.11731489754873815"/>
          <c:h val="4.039526341344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31203127449763"/>
          <c:y val="2.568218298555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79254435231509E-2"/>
          <c:y val="8.2993603654816894E-2"/>
          <c:w val="0.87335834493768039"/>
          <c:h val="0.80537102561617513"/>
        </c:manualLayout>
      </c:layout>
      <c:lineChart>
        <c:grouping val="standard"/>
        <c:varyColors val="0"/>
        <c:ser>
          <c:idx val="0"/>
          <c:order val="0"/>
          <c:tx>
            <c:strRef>
              <c:f>Akcelik_VDF!$D$10</c:f>
              <c:strCache>
                <c:ptCount val="1"/>
                <c:pt idx="0">
                  <c:v>Congested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Akcelik_VDF!$D$11:$D$39</c:f>
              <c:numCache>
                <c:formatCode>General</c:formatCode>
                <c:ptCount val="29"/>
                <c:pt idx="0">
                  <c:v>64.81978143360719</c:v>
                </c:pt>
                <c:pt idx="1">
                  <c:v>64.812029598922393</c:v>
                </c:pt>
                <c:pt idx="2">
                  <c:v>64.803172955542891</c:v>
                </c:pt>
                <c:pt idx="3">
                  <c:v>64.792957253164701</c:v>
                </c:pt>
                <c:pt idx="4">
                  <c:v>64.781043769613916</c:v>
                </c:pt>
                <c:pt idx="5">
                  <c:v>64.766971065097209</c:v>
                </c:pt>
                <c:pt idx="6">
                  <c:v>64.750093897423611</c:v>
                </c:pt>
                <c:pt idx="7">
                  <c:v>64.729481636803044</c:v>
                </c:pt>
                <c:pt idx="8">
                  <c:v>64.703740983238504</c:v>
                </c:pt>
                <c:pt idx="9">
                  <c:v>64.670687910730535</c:v>
                </c:pt>
                <c:pt idx="10">
                  <c:v>64.626694734845202</c:v>
                </c:pt>
                <c:pt idx="11">
                  <c:v>64.565263508875702</c:v>
                </c:pt>
                <c:pt idx="12">
                  <c:v>64.473496522388871</c:v>
                </c:pt>
                <c:pt idx="13">
                  <c:v>64.321691969875786</c:v>
                </c:pt>
                <c:pt idx="14">
                  <c:v>64.023172440745412</c:v>
                </c:pt>
                <c:pt idx="15">
                  <c:v>63.181727046045658</c:v>
                </c:pt>
                <c:pt idx="16">
                  <c:v>56.791019208464</c:v>
                </c:pt>
                <c:pt idx="17">
                  <c:v>37.504162761026542</c:v>
                </c:pt>
                <c:pt idx="18">
                  <c:v>26.84322602308221</c:v>
                </c:pt>
                <c:pt idx="19">
                  <c:v>20.843478488660026</c:v>
                </c:pt>
                <c:pt idx="20">
                  <c:v>17.025478119780274</c:v>
                </c:pt>
                <c:pt idx="21">
                  <c:v>14.386660331933179</c:v>
                </c:pt>
                <c:pt idx="22">
                  <c:v>12.454935850141659</c:v>
                </c:pt>
                <c:pt idx="23">
                  <c:v>10.98005174821682</c:v>
                </c:pt>
                <c:pt idx="24">
                  <c:v>9.8172357004802357</c:v>
                </c:pt>
                <c:pt idx="25">
                  <c:v>8.876987338858326</c:v>
                </c:pt>
                <c:pt idx="26">
                  <c:v>8.1010217583436575</c:v>
                </c:pt>
                <c:pt idx="27">
                  <c:v>7.4497607818812011</c:v>
                </c:pt>
                <c:pt idx="28">
                  <c:v>6.8953892014986984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388-BFC1-E4A2431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3664"/>
        <c:axId val="743855960"/>
      </c:lineChart>
      <c:catAx>
        <c:axId val="743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960"/>
        <c:crosses val="autoZero"/>
        <c:auto val="1"/>
        <c:lblAlgn val="ctr"/>
        <c:lblOffset val="100"/>
        <c:noMultiLvlLbl val="0"/>
      </c:catAx>
      <c:valAx>
        <c:axId val="7438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Congested Speed</a:t>
                </a:r>
              </a:p>
            </c:rich>
          </c:tx>
          <c:layout>
            <c:manualLayout>
              <c:xMode val="edge"/>
              <c:yMode val="edge"/>
              <c:x val="1.6993704771093219E-2"/>
              <c:y val="0.3735711563882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Akcelik Volume</a:t>
            </a:r>
            <a:r>
              <a:rPr lang="en-US" b="1" baseline="0"/>
              <a:t> Delay Function - Time</a:t>
            </a:r>
            <a:endParaRPr lang="en-US" b="1"/>
          </a:p>
        </c:rich>
      </c:tx>
      <c:layout>
        <c:manualLayout>
          <c:xMode val="edge"/>
          <c:yMode val="edge"/>
          <c:x val="0.37432351096460231"/>
          <c:y val="1.3704510591323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694308689439"/>
          <c:y val="8.878517532246244E-2"/>
          <c:w val="0.87799301736290103"/>
          <c:h val="0.70278058831867163"/>
        </c:manualLayout>
      </c:layout>
      <c:lineChart>
        <c:grouping val="standard"/>
        <c:varyColors val="0"/>
        <c:ser>
          <c:idx val="1"/>
          <c:order val="0"/>
          <c:tx>
            <c:strRef>
              <c:f>Akcelik_VDF!$F$10</c:f>
              <c:strCache>
                <c:ptCount val="1"/>
                <c:pt idx="0">
                  <c:v>GL_Tf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Akcelik_VDF!$F$11:$F$39</c:f>
              <c:numCache>
                <c:formatCode>General</c:formatCode>
                <c:ptCount val="29"/>
                <c:pt idx="0">
                  <c:v>14.206320024562411</c:v>
                </c:pt>
                <c:pt idx="1">
                  <c:v>14.207659961501417</c:v>
                </c:pt>
                <c:pt idx="2">
                  <c:v>14.209191262581347</c:v>
                </c:pt>
                <c:pt idx="3">
                  <c:v>14.21095806446105</c:v>
                </c:pt>
                <c:pt idx="4">
                  <c:v>14.213019203134241</c:v>
                </c:pt>
                <c:pt idx="5">
                  <c:v>14.215454886837366</c:v>
                </c:pt>
                <c:pt idx="6">
                  <c:v>14.218377365415224</c:v>
                </c:pt>
                <c:pt idx="7">
                  <c:v>14.221948696668255</c:v>
                </c:pt>
                <c:pt idx="8">
                  <c:v>14.226411799988687</c:v>
                </c:pt>
                <c:pt idx="9">
                  <c:v>14.232148030959639</c:v>
                </c:pt>
                <c:pt idx="10">
                  <c:v>14.23979205272601</c:v>
                </c:pt>
                <c:pt idx="11">
                  <c:v>14.250483626587702</c:v>
                </c:pt>
                <c:pt idx="12">
                  <c:v>14.266493320941361</c:v>
                </c:pt>
                <c:pt idx="13">
                  <c:v>14.293079195851446</c:v>
                </c:pt>
                <c:pt idx="14">
                  <c:v>14.345736344015041</c:v>
                </c:pt>
                <c:pt idx="15">
                  <c:v>14.496951824763107</c:v>
                </c:pt>
                <c:pt idx="16">
                  <c:v>15.804318877425356</c:v>
                </c:pt>
                <c:pt idx="17">
                  <c:v>22.506797387623337</c:v>
                </c:pt>
                <c:pt idx="18">
                  <c:v>30.337268481360933</c:v>
                </c:pt>
                <c:pt idx="19">
                  <c:v>38.264956207639898</c:v>
                </c:pt>
                <c:pt idx="20">
                  <c:v>46.218493738877015</c:v>
                </c:pt>
                <c:pt idx="21">
                  <c:v>54.182541651176706</c:v>
                </c:pt>
                <c:pt idx="22">
                  <c:v>62.151881500490923</c:v>
                </c:pt>
                <c:pt idx="23">
                  <c:v>70.124256470616658</c:v>
                </c:pt>
                <c:pt idx="24">
                  <c:v>78.098532584172261</c:v>
                </c:pt>
                <c:pt idx="25">
                  <c:v>86.074077952449187</c:v>
                </c:pt>
                <c:pt idx="26">
                  <c:v>94.050512684993066</c:v>
                </c:pt>
                <c:pt idx="27">
                  <c:v>102.0275946951494</c:v>
                </c:pt>
                <c:pt idx="28">
                  <c:v>110.00516242675624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6BC-8570-64F2961BAD04}"/>
            </c:ext>
          </c:extLst>
        </c:ser>
        <c:ser>
          <c:idx val="2"/>
          <c:order val="1"/>
          <c:tx>
            <c:strRef>
              <c:f>Akcelik_VDF!$E$10</c:f>
              <c:strCache>
                <c:ptCount val="1"/>
                <c:pt idx="0">
                  <c:v>EL_Tf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Akcelik_VDF!$E$11:$E$39</c:f>
              <c:numCache>
                <c:formatCode>General</c:formatCode>
                <c:ptCount val="29"/>
                <c:pt idx="0">
                  <c:v>14.047713367796556</c:v>
                </c:pt>
                <c:pt idx="1">
                  <c:v>14.049151075036693</c:v>
                </c:pt>
                <c:pt idx="2">
                  <c:v>14.050794105221229</c:v>
                </c:pt>
                <c:pt idx="3">
                  <c:v>14.052689812597281</c:v>
                </c:pt>
                <c:pt idx="4">
                  <c:v>14.054901321328515</c:v>
                </c:pt>
                <c:pt idx="5">
                  <c:v>14.057514683730524</c:v>
                </c:pt>
                <c:pt idx="6">
                  <c:v>14.060650325060136</c:v>
                </c:pt>
                <c:pt idx="7">
                  <c:v>14.064482099831963</c:v>
                </c:pt>
                <c:pt idx="8">
                  <c:v>14.069270597249595</c:v>
                </c:pt>
                <c:pt idx="9">
                  <c:v>14.075424883179823</c:v>
                </c:pt>
                <c:pt idx="10">
                  <c:v>14.083625664470274</c:v>
                </c:pt>
                <c:pt idx="11">
                  <c:v>14.095095184915461</c:v>
                </c:pt>
                <c:pt idx="12">
                  <c:v>14.112267633791904</c:v>
                </c:pt>
                <c:pt idx="13">
                  <c:v>14.140776888660309</c:v>
                </c:pt>
                <c:pt idx="14">
                  <c:v>14.197204295919855</c:v>
                </c:pt>
                <c:pt idx="15">
                  <c:v>14.358764058436368</c:v>
                </c:pt>
                <c:pt idx="16">
                  <c:v>15.702841781752834</c:v>
                </c:pt>
                <c:pt idx="17">
                  <c:v>22.370626576785956</c:v>
                </c:pt>
                <c:pt idx="18">
                  <c:v>30.190989713601557</c:v>
                </c:pt>
                <c:pt idx="19">
                  <c:v>38.114958126170428</c:v>
                </c:pt>
                <c:pt idx="20">
                  <c:v>46.066590730126862</c:v>
                </c:pt>
                <c:pt idx="21">
                  <c:v>54.029484542239885</c:v>
                </c:pt>
                <c:pt idx="22">
                  <c:v>61.998051176628309</c:v>
                </c:pt>
                <c:pt idx="23">
                  <c:v>69.969872250740593</c:v>
                </c:pt>
                <c:pt idx="24">
                  <c:v>77.943732172099757</c:v>
                </c:pt>
                <c:pt idx="25">
                  <c:v>85.918953425315053</c:v>
                </c:pt>
                <c:pt idx="26">
                  <c:v>93.895128630192474</c:v>
                </c:pt>
                <c:pt idx="27">
                  <c:v>101.87199815574336</c:v>
                </c:pt>
                <c:pt idx="28">
                  <c:v>109.8493887247331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2-46BC-8570-64F2961BAD04}"/>
            </c:ext>
          </c:extLst>
        </c:ser>
        <c:ser>
          <c:idx val="0"/>
          <c:order val="2"/>
          <c:tx>
            <c:strRef>
              <c:f>Akcelik_VDF!$B$10</c:f>
              <c:strCache>
                <c:ptCount val="1"/>
                <c:pt idx="0">
                  <c:v>To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Akcelik_VDF!$B$11:$B$39</c:f>
              <c:numCache>
                <c:formatCode>0.00</c:formatCode>
                <c:ptCount val="29"/>
                <c:pt idx="0">
                  <c:v>4.46</c:v>
                </c:pt>
                <c:pt idx="1">
                  <c:v>4.46</c:v>
                </c:pt>
                <c:pt idx="2">
                  <c:v>4.46</c:v>
                </c:pt>
                <c:pt idx="3">
                  <c:v>4.46</c:v>
                </c:pt>
                <c:pt idx="4">
                  <c:v>4.46</c:v>
                </c:pt>
                <c:pt idx="5">
                  <c:v>4.46</c:v>
                </c:pt>
                <c:pt idx="6">
                  <c:v>4.46</c:v>
                </c:pt>
                <c:pt idx="7">
                  <c:v>4.46</c:v>
                </c:pt>
                <c:pt idx="8">
                  <c:v>4.46</c:v>
                </c:pt>
                <c:pt idx="9">
                  <c:v>4.46</c:v>
                </c:pt>
                <c:pt idx="10">
                  <c:v>4.46</c:v>
                </c:pt>
                <c:pt idx="11">
                  <c:v>4.46</c:v>
                </c:pt>
                <c:pt idx="12">
                  <c:v>4.46</c:v>
                </c:pt>
                <c:pt idx="13">
                  <c:v>4.46</c:v>
                </c:pt>
                <c:pt idx="14">
                  <c:v>4.46</c:v>
                </c:pt>
                <c:pt idx="15">
                  <c:v>4.46</c:v>
                </c:pt>
                <c:pt idx="16">
                  <c:v>4.46</c:v>
                </c:pt>
                <c:pt idx="17">
                  <c:v>4.46</c:v>
                </c:pt>
                <c:pt idx="18">
                  <c:v>4.46</c:v>
                </c:pt>
                <c:pt idx="19">
                  <c:v>4.46</c:v>
                </c:pt>
                <c:pt idx="20">
                  <c:v>4.46</c:v>
                </c:pt>
                <c:pt idx="21">
                  <c:v>4.46</c:v>
                </c:pt>
                <c:pt idx="22">
                  <c:v>4.46</c:v>
                </c:pt>
                <c:pt idx="23">
                  <c:v>4.46</c:v>
                </c:pt>
                <c:pt idx="24">
                  <c:v>4.46</c:v>
                </c:pt>
                <c:pt idx="25">
                  <c:v>4.46</c:v>
                </c:pt>
                <c:pt idx="26">
                  <c:v>4.46</c:v>
                </c:pt>
                <c:pt idx="27">
                  <c:v>4.46</c:v>
                </c:pt>
                <c:pt idx="28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2-46BC-8570-64F2961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19616"/>
        <c:axId val="548819944"/>
      </c:lineChart>
      <c:catAx>
        <c:axId val="54881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V/C</a:t>
                </a:r>
              </a:p>
            </c:rich>
          </c:tx>
          <c:layout>
            <c:manualLayout>
              <c:xMode val="edge"/>
              <c:yMode val="edge"/>
              <c:x val="0.5032170602227044"/>
              <c:y val="0.86038033812277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9944"/>
        <c:crosses val="autoZero"/>
        <c:auto val="1"/>
        <c:lblAlgn val="ctr"/>
        <c:lblOffset val="100"/>
        <c:tickLblSkip val="5"/>
        <c:noMultiLvlLbl val="0"/>
      </c:catAx>
      <c:valAx>
        <c:axId val="5488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</a:p>
            </c:rich>
          </c:tx>
          <c:layout>
            <c:manualLayout>
              <c:xMode val="edge"/>
              <c:yMode val="edge"/>
              <c:x val="1.5435897318219843E-2"/>
              <c:y val="0.40175802681939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55030333237581"/>
          <c:y val="0.34919169514067111"/>
          <c:w val="0.24773792992989366"/>
          <c:h val="4.317186739870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Akcelik Volume Delay Function - Speeds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79254435231509E-2"/>
          <c:y val="8.2993603654816894E-2"/>
          <c:w val="0.87335834493768039"/>
          <c:h val="0.80537102561617513"/>
        </c:manualLayout>
      </c:layout>
      <c:lineChart>
        <c:grouping val="standard"/>
        <c:varyColors val="0"/>
        <c:ser>
          <c:idx val="0"/>
          <c:order val="0"/>
          <c:tx>
            <c:strRef>
              <c:f>Akcelik_VDF!$H$10</c:f>
              <c:strCache>
                <c:ptCount val="1"/>
                <c:pt idx="0">
                  <c:v>GL_CSP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Akcelik_VDF!$A$11:$A$39</c:f>
              <c:numCache>
                <c:formatCode>0.00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cat>
          <c:val>
            <c:numRef>
              <c:f>Akcelik_VDF!$H$11:$H$39</c:f>
              <c:numCache>
                <c:formatCode>General</c:formatCode>
                <c:ptCount val="29"/>
                <c:pt idx="0">
                  <c:v>56.172182424461489</c:v>
                </c:pt>
                <c:pt idx="1">
                  <c:v>56.16688477640551</c:v>
                </c:pt>
                <c:pt idx="2">
                  <c:v>56.160831763976788</c:v>
                </c:pt>
                <c:pt idx="3">
                  <c:v>56.153849471672771</c:v>
                </c:pt>
                <c:pt idx="4">
                  <c:v>56.145706172269563</c:v>
                </c:pt>
                <c:pt idx="5">
                  <c:v>56.136086136708769</c:v>
                </c:pt>
                <c:pt idx="6">
                  <c:v>56.124547794114321</c:v>
                </c:pt>
                <c:pt idx="7">
                  <c:v>56.110454131151926</c:v>
                </c:pt>
                <c:pt idx="8">
                  <c:v>56.092851185471417</c:v>
                </c:pt>
                <c:pt idx="9">
                  <c:v>56.070243104841623</c:v>
                </c:pt>
                <c:pt idx="10">
                  <c:v>56.040144199102542</c:v>
                </c:pt>
                <c:pt idx="11">
                  <c:v>55.998099496857726</c:v>
                </c:pt>
                <c:pt idx="12">
                  <c:v>55.935259075097278</c:v>
                </c:pt>
                <c:pt idx="13">
                  <c:v>55.83121656749924</c:v>
                </c:pt>
                <c:pt idx="14">
                  <c:v>55.6262837168983</c:v>
                </c:pt>
                <c:pt idx="15">
                  <c:v>55.046054484149465</c:v>
                </c:pt>
                <c:pt idx="16">
                  <c:v>50.492527149642044</c:v>
                </c:pt>
                <c:pt idx="17">
                  <c:v>35.455955205729374</c:v>
                </c:pt>
                <c:pt idx="18">
                  <c:v>26.3042798493967</c:v>
                </c:pt>
                <c:pt idx="19">
                  <c:v>20.854590703560586</c:v>
                </c:pt>
                <c:pt idx="20">
                  <c:v>17.265815811923716</c:v>
                </c:pt>
                <c:pt idx="21">
                  <c:v>14.727991262157218</c:v>
                </c:pt>
                <c:pt idx="22">
                  <c:v>12.839514761812911</c:v>
                </c:pt>
                <c:pt idx="23">
                  <c:v>11.379799803430023</c:v>
                </c:pt>
                <c:pt idx="24">
                  <c:v>10.217861637028065</c:v>
                </c:pt>
                <c:pt idx="25">
                  <c:v>9.2710839196075678</c:v>
                </c:pt>
                <c:pt idx="26">
                  <c:v>8.4848022325276578</c:v>
                </c:pt>
                <c:pt idx="27">
                  <c:v>7.8214134360842529</c:v>
                </c:pt>
                <c:pt idx="28">
                  <c:v>7.2542050063452725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9-49C3-97E0-CA27164EFBFE}"/>
            </c:ext>
          </c:extLst>
        </c:ser>
        <c:ser>
          <c:idx val="1"/>
          <c:order val="1"/>
          <c:tx>
            <c:strRef>
              <c:f>Akcelik_VDF!$G$10</c:f>
              <c:strCache>
                <c:ptCount val="1"/>
                <c:pt idx="0">
                  <c:v>EL_CSP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Akcelik_VDF!$G$11:$G$39</c:f>
              <c:numCache>
                <c:formatCode>General</c:formatCode>
                <c:ptCount val="29"/>
                <c:pt idx="0">
                  <c:v>56.806398244810552</c:v>
                </c:pt>
                <c:pt idx="1">
                  <c:v>56.800585013135091</c:v>
                </c:pt>
                <c:pt idx="2">
                  <c:v>56.793943034398737</c:v>
                </c:pt>
                <c:pt idx="3">
                  <c:v>56.78628153342197</c:v>
                </c:pt>
                <c:pt idx="4">
                  <c:v>56.777346333198622</c:v>
                </c:pt>
                <c:pt idx="5">
                  <c:v>56.766791140084379</c:v>
                </c:pt>
                <c:pt idx="6">
                  <c:v>56.754131676095646</c:v>
                </c:pt>
                <c:pt idx="7">
                  <c:v>56.738669389719952</c:v>
                </c:pt>
                <c:pt idx="8">
                  <c:v>56.719358298219184</c:v>
                </c:pt>
                <c:pt idx="9">
                  <c:v>56.694558538947732</c:v>
                </c:pt>
                <c:pt idx="10">
                  <c:v>56.661545756159171</c:v>
                </c:pt>
                <c:pt idx="11">
                  <c:v>56.615438883592482</c:v>
                </c:pt>
                <c:pt idx="12">
                  <c:v>56.546546643516351</c:v>
                </c:pt>
                <c:pt idx="13">
                  <c:v>56.432543012536151</c:v>
                </c:pt>
                <c:pt idx="14">
                  <c:v>56.20824941071939</c:v>
                </c:pt>
                <c:pt idx="15">
                  <c:v>55.575813959498973</c:v>
                </c:pt>
                <c:pt idx="16">
                  <c:v>50.818827005395903</c:v>
                </c:pt>
                <c:pt idx="17">
                  <c:v>35.671776883893195</c:v>
                </c:pt>
                <c:pt idx="18">
                  <c:v>26.431727067247728</c:v>
                </c:pt>
                <c:pt idx="19">
                  <c:v>20.936662119853636</c:v>
                </c:pt>
                <c:pt idx="20">
                  <c:v>17.322749249557987</c:v>
                </c:pt>
                <c:pt idx="21">
                  <c:v>14.769713365970187</c:v>
                </c:pt>
                <c:pt idx="22">
                  <c:v>12.871372323084016</c:v>
                </c:pt>
                <c:pt idx="23">
                  <c:v>11.404908631822657</c:v>
                </c:pt>
                <c:pt idx="24">
                  <c:v>10.238154855582435</c:v>
                </c:pt>
                <c:pt idx="25">
                  <c:v>9.2878226303543201</c:v>
                </c:pt>
                <c:pt idx="26">
                  <c:v>8.4988434612293489</c:v>
                </c:pt>
                <c:pt idx="27">
                  <c:v>7.8333596517858251</c:v>
                </c:pt>
                <c:pt idx="28">
                  <c:v>7.2644919490601279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9-49C3-97E0-CA27164E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53664"/>
        <c:axId val="743855960"/>
      </c:lineChart>
      <c:catAx>
        <c:axId val="743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V/C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5960"/>
        <c:crosses val="autoZero"/>
        <c:auto val="1"/>
        <c:lblAlgn val="ctr"/>
        <c:lblOffset val="100"/>
        <c:tickLblSkip val="5"/>
        <c:noMultiLvlLbl val="0"/>
      </c:catAx>
      <c:valAx>
        <c:axId val="7438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Speed</a:t>
                </a:r>
              </a:p>
            </c:rich>
          </c:tx>
          <c:layout>
            <c:manualLayout>
              <c:xMode val="edge"/>
              <c:yMode val="edge"/>
              <c:x val="1.6993704771093219E-2"/>
              <c:y val="0.3735711563882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Gap Analysis </a:t>
            </a:r>
          </a:p>
        </c:rich>
      </c:tx>
      <c:layout>
        <c:manualLayout>
          <c:xMode val="edge"/>
          <c:yMode val="edge"/>
          <c:x val="0.4259755113609337"/>
          <c:y val="5.144695402131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45211420029138E-2"/>
          <c:y val="9.4185565854886175E-2"/>
          <c:w val="0.86363224706245012"/>
          <c:h val="0.78319986888453463"/>
        </c:manualLayout>
      </c:layout>
      <c:lineChart>
        <c:grouping val="standard"/>
        <c:varyColors val="0"/>
        <c:ser>
          <c:idx val="0"/>
          <c:order val="0"/>
          <c:tx>
            <c:v>New Policy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</c:numLit>
          </c:cat>
          <c:val>
            <c:numLit>
              <c:formatCode>General</c:formatCode>
              <c:ptCount val="100"/>
              <c:pt idx="0">
                <c:v>0</c:v>
              </c:pt>
              <c:pt idx="1">
                <c:v>0.25216</c:v>
              </c:pt>
              <c:pt idx="2">
                <c:v>0.21229999999999999</c:v>
              </c:pt>
              <c:pt idx="3">
                <c:v>2.0200000000000001E-3</c:v>
              </c:pt>
              <c:pt idx="4">
                <c:v>1.136E-2</c:v>
              </c:pt>
              <c:pt idx="5">
                <c:v>1.47E-3</c:v>
              </c:pt>
              <c:pt idx="6">
                <c:v>1.7899999999999999E-3</c:v>
              </c:pt>
              <c:pt idx="7">
                <c:v>1.56E-3</c:v>
              </c:pt>
              <c:pt idx="8">
                <c:v>1.3799999999999999E-3</c:v>
              </c:pt>
              <c:pt idx="9">
                <c:v>1.2600000000000001E-3</c:v>
              </c:pt>
              <c:pt idx="10">
                <c:v>1.16E-3</c:v>
              </c:pt>
              <c:pt idx="11">
                <c:v>1.08E-3</c:v>
              </c:pt>
              <c:pt idx="12">
                <c:v>1.01E-3</c:v>
              </c:pt>
              <c:pt idx="13">
                <c:v>9.8999999999999999E-4</c:v>
              </c:pt>
              <c:pt idx="14">
                <c:v>1.0200000000000001E-3</c:v>
              </c:pt>
              <c:pt idx="15">
                <c:v>9.6000000000000002E-4</c:v>
              </c:pt>
              <c:pt idx="16">
                <c:v>9.1E-4</c:v>
              </c:pt>
              <c:pt idx="17">
                <c:v>8.7000000000000001E-4</c:v>
              </c:pt>
              <c:pt idx="18">
                <c:v>8.1999999999999998E-4</c:v>
              </c:pt>
              <c:pt idx="19">
                <c:v>7.7999999999999999E-4</c:v>
              </c:pt>
              <c:pt idx="20">
                <c:v>7.5000000000000002E-4</c:v>
              </c:pt>
              <c:pt idx="21">
                <c:v>7.1000000000000002E-4</c:v>
              </c:pt>
              <c:pt idx="22">
                <c:v>6.7000000000000002E-4</c:v>
              </c:pt>
              <c:pt idx="23">
                <c:v>6.4000000000000005E-4</c:v>
              </c:pt>
              <c:pt idx="24">
                <c:v>5.9999999999999995E-4</c:v>
              </c:pt>
              <c:pt idx="25">
                <c:v>5.6999999999999998E-4</c:v>
              </c:pt>
              <c:pt idx="26">
                <c:v>5.9000000000000003E-4</c:v>
              </c:pt>
              <c:pt idx="27">
                <c:v>5.9999999999999995E-4</c:v>
              </c:pt>
              <c:pt idx="28">
                <c:v>5.8E-4</c:v>
              </c:pt>
              <c:pt idx="29">
                <c:v>5.5999999999999995E-4</c:v>
              </c:pt>
              <c:pt idx="30">
                <c:v>5.4000000000000001E-4</c:v>
              </c:pt>
              <c:pt idx="31">
                <c:v>5.1999999999999995E-4</c:v>
              </c:pt>
              <c:pt idx="32">
                <c:v>5.0000000000000001E-4</c:v>
              </c:pt>
              <c:pt idx="33">
                <c:v>4.8000000000000001E-4</c:v>
              </c:pt>
              <c:pt idx="34">
                <c:v>4.6000000000000001E-4</c:v>
              </c:pt>
              <c:pt idx="35">
                <c:v>4.4000000000000002E-4</c:v>
              </c:pt>
              <c:pt idx="36">
                <c:v>4.2000000000000002E-4</c:v>
              </c:pt>
              <c:pt idx="37">
                <c:v>4.0000000000000002E-4</c:v>
              </c:pt>
              <c:pt idx="38">
                <c:v>3.8000000000000002E-4</c:v>
              </c:pt>
              <c:pt idx="39">
                <c:v>4.2000000000000002E-4</c:v>
              </c:pt>
              <c:pt idx="40">
                <c:v>4.2999999999999999E-4</c:v>
              </c:pt>
              <c:pt idx="41">
                <c:v>4.0999999999999999E-4</c:v>
              </c:pt>
              <c:pt idx="42">
                <c:v>4.0000000000000002E-4</c:v>
              </c:pt>
              <c:pt idx="43">
                <c:v>3.8999999999999999E-4</c:v>
              </c:pt>
              <c:pt idx="44">
                <c:v>3.6999999999999999E-4</c:v>
              </c:pt>
              <c:pt idx="45">
                <c:v>3.6000000000000002E-4</c:v>
              </c:pt>
              <c:pt idx="46">
                <c:v>3.5E-4</c:v>
              </c:pt>
              <c:pt idx="47">
                <c:v>3.4000000000000002E-4</c:v>
              </c:pt>
              <c:pt idx="48">
                <c:v>3.2000000000000003E-4</c:v>
              </c:pt>
              <c:pt idx="49">
                <c:v>3.1E-4</c:v>
              </c:pt>
              <c:pt idx="50">
                <c:v>2.9999999999999997E-4</c:v>
              </c:pt>
              <c:pt idx="51">
                <c:v>2.9E-4</c:v>
              </c:pt>
              <c:pt idx="52">
                <c:v>3.3E-4</c:v>
              </c:pt>
              <c:pt idx="53">
                <c:v>3.3E-4</c:v>
              </c:pt>
              <c:pt idx="54">
                <c:v>3.2000000000000003E-4</c:v>
              </c:pt>
              <c:pt idx="55">
                <c:v>3.1E-4</c:v>
              </c:pt>
              <c:pt idx="56">
                <c:v>2.9999999999999997E-4</c:v>
              </c:pt>
              <c:pt idx="57">
                <c:v>2.9E-4</c:v>
              </c:pt>
              <c:pt idx="58">
                <c:v>2.7999999999999998E-4</c:v>
              </c:pt>
              <c:pt idx="59">
                <c:v>2.7E-4</c:v>
              </c:pt>
              <c:pt idx="60">
                <c:v>2.7E-4</c:v>
              </c:pt>
              <c:pt idx="61">
                <c:v>2.5999999999999998E-4</c:v>
              </c:pt>
              <c:pt idx="62">
                <c:v>2.5000000000000001E-4</c:v>
              </c:pt>
              <c:pt idx="63">
                <c:v>2.4000000000000001E-4</c:v>
              </c:pt>
              <c:pt idx="64">
                <c:v>2.3000000000000001E-4</c:v>
              </c:pt>
              <c:pt idx="65">
                <c:v>2.7E-4</c:v>
              </c:pt>
              <c:pt idx="66">
                <c:v>2.7E-4</c:v>
              </c:pt>
              <c:pt idx="67">
                <c:v>2.5999999999999998E-4</c:v>
              </c:pt>
              <c:pt idx="68">
                <c:v>2.5000000000000001E-4</c:v>
              </c:pt>
              <c:pt idx="69">
                <c:v>2.5000000000000001E-4</c:v>
              </c:pt>
              <c:pt idx="70">
                <c:v>2.4000000000000001E-4</c:v>
              </c:pt>
              <c:pt idx="71">
                <c:v>2.3000000000000001E-4</c:v>
              </c:pt>
              <c:pt idx="72">
                <c:v>2.3000000000000001E-4</c:v>
              </c:pt>
              <c:pt idx="73">
                <c:v>2.2000000000000001E-4</c:v>
              </c:pt>
              <c:pt idx="74">
                <c:v>2.1000000000000001E-4</c:v>
              </c:pt>
              <c:pt idx="75">
                <c:v>2.0000000000000001E-4</c:v>
              </c:pt>
              <c:pt idx="76">
                <c:v>2.0000000000000001E-4</c:v>
              </c:pt>
              <c:pt idx="77">
                <c:v>1.9000000000000001E-4</c:v>
              </c:pt>
              <c:pt idx="78">
                <c:v>2.4000000000000001E-4</c:v>
              </c:pt>
              <c:pt idx="79">
                <c:v>2.3000000000000001E-4</c:v>
              </c:pt>
              <c:pt idx="80">
                <c:v>2.2000000000000001E-4</c:v>
              </c:pt>
              <c:pt idx="81">
                <c:v>2.1000000000000001E-4</c:v>
              </c:pt>
              <c:pt idx="82">
                <c:v>2.1000000000000001E-4</c:v>
              </c:pt>
              <c:pt idx="83">
                <c:v>2.0000000000000001E-4</c:v>
              </c:pt>
              <c:pt idx="84">
                <c:v>2.0000000000000001E-4</c:v>
              </c:pt>
              <c:pt idx="85">
                <c:v>1.9000000000000001E-4</c:v>
              </c:pt>
              <c:pt idx="86">
                <c:v>1.9000000000000001E-4</c:v>
              </c:pt>
              <c:pt idx="87">
                <c:v>1.8000000000000001E-4</c:v>
              </c:pt>
              <c:pt idx="88">
                <c:v>1.7000000000000001E-4</c:v>
              </c:pt>
              <c:pt idx="89">
                <c:v>1.7000000000000001E-4</c:v>
              </c:pt>
              <c:pt idx="90">
                <c:v>1.7000000000000001E-4</c:v>
              </c:pt>
              <c:pt idx="91">
                <c:v>2.0000000000000001E-4</c:v>
              </c:pt>
              <c:pt idx="92">
                <c:v>1.9000000000000001E-4</c:v>
              </c:pt>
              <c:pt idx="93">
                <c:v>1.9000000000000001E-4</c:v>
              </c:pt>
              <c:pt idx="94">
                <c:v>1.8000000000000001E-4</c:v>
              </c:pt>
              <c:pt idx="95">
                <c:v>1.8000000000000001E-4</c:v>
              </c:pt>
              <c:pt idx="96">
                <c:v>1.8000000000000001E-4</c:v>
              </c:pt>
              <c:pt idx="97">
                <c:v>1.7000000000000001E-4</c:v>
              </c:pt>
              <c:pt idx="98">
                <c:v>1.7000000000000001E-4</c:v>
              </c:pt>
              <c:pt idx="99">
                <c:v>1.6000000000000001E-4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B8-4ED9-A72F-EFA0DE8CCD4D}"/>
            </c:ext>
          </c:extLst>
        </c:ser>
        <c:ser>
          <c:idx val="1"/>
          <c:order val="1"/>
          <c:tx>
            <c:v>Old Policy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0"/>
              <c:pt idx="0">
                <c:v>11</c:v>
              </c:pt>
              <c:pt idx="1">
                <c:v>12</c:v>
              </c:pt>
              <c:pt idx="2">
                <c:v>13</c:v>
              </c:pt>
              <c:pt idx="3">
                <c:v>14</c:v>
              </c:pt>
              <c:pt idx="4">
                <c:v>15</c:v>
              </c:pt>
              <c:pt idx="5">
                <c:v>16</c:v>
              </c:pt>
              <c:pt idx="6">
                <c:v>17</c:v>
              </c:pt>
              <c:pt idx="7">
                <c:v>18</c:v>
              </c:pt>
              <c:pt idx="8">
                <c:v>19</c:v>
              </c:pt>
              <c:pt idx="9">
                <c:v>20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29</c:v>
              </c:pt>
              <c:pt idx="19">
                <c:v>30</c:v>
              </c:pt>
              <c:pt idx="20">
                <c:v>31</c:v>
              </c:pt>
              <c:pt idx="21">
                <c:v>32</c:v>
              </c:pt>
              <c:pt idx="22">
                <c:v>33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pt idx="34">
                <c:v>45</c:v>
              </c:pt>
              <c:pt idx="35">
                <c:v>46</c:v>
              </c:pt>
              <c:pt idx="36">
                <c:v>47</c:v>
              </c:pt>
              <c:pt idx="37">
                <c:v>48</c:v>
              </c:pt>
              <c:pt idx="38">
                <c:v>49</c:v>
              </c:pt>
              <c:pt idx="39">
                <c:v>50</c:v>
              </c:pt>
              <c:pt idx="40">
                <c:v>51</c:v>
              </c:pt>
              <c:pt idx="41">
                <c:v>52</c:v>
              </c:pt>
              <c:pt idx="42">
                <c:v>53</c:v>
              </c:pt>
              <c:pt idx="43">
                <c:v>54</c:v>
              </c:pt>
              <c:pt idx="44">
                <c:v>55</c:v>
              </c:pt>
              <c:pt idx="45">
                <c:v>56</c:v>
              </c:pt>
              <c:pt idx="46">
                <c:v>57</c:v>
              </c:pt>
              <c:pt idx="47">
                <c:v>58</c:v>
              </c:pt>
              <c:pt idx="48">
                <c:v>59</c:v>
              </c:pt>
              <c:pt idx="49">
                <c:v>60</c:v>
              </c:pt>
              <c:pt idx="50">
                <c:v>61</c:v>
              </c:pt>
              <c:pt idx="51">
                <c:v>62</c:v>
              </c:pt>
              <c:pt idx="52">
                <c:v>63</c:v>
              </c:pt>
              <c:pt idx="53">
                <c:v>64</c:v>
              </c:pt>
              <c:pt idx="54">
                <c:v>65</c:v>
              </c:pt>
              <c:pt idx="55">
                <c:v>66</c:v>
              </c:pt>
              <c:pt idx="56">
                <c:v>67</c:v>
              </c:pt>
              <c:pt idx="57">
                <c:v>68</c:v>
              </c:pt>
              <c:pt idx="58">
                <c:v>69</c:v>
              </c:pt>
              <c:pt idx="59">
                <c:v>70</c:v>
              </c:pt>
              <c:pt idx="60">
                <c:v>71</c:v>
              </c:pt>
              <c:pt idx="61">
                <c:v>72</c:v>
              </c:pt>
              <c:pt idx="62">
                <c:v>73</c:v>
              </c:pt>
              <c:pt idx="63">
                <c:v>74</c:v>
              </c:pt>
              <c:pt idx="64">
                <c:v>75</c:v>
              </c:pt>
              <c:pt idx="65">
                <c:v>76</c:v>
              </c:pt>
              <c:pt idx="66">
                <c:v>77</c:v>
              </c:pt>
              <c:pt idx="67">
                <c:v>78</c:v>
              </c:pt>
              <c:pt idx="68">
                <c:v>79</c:v>
              </c:pt>
              <c:pt idx="69">
                <c:v>80</c:v>
              </c:pt>
              <c:pt idx="70">
                <c:v>81</c:v>
              </c:pt>
              <c:pt idx="71">
                <c:v>82</c:v>
              </c:pt>
              <c:pt idx="72">
                <c:v>83</c:v>
              </c:pt>
              <c:pt idx="73">
                <c:v>84</c:v>
              </c:pt>
              <c:pt idx="74">
                <c:v>85</c:v>
              </c:pt>
              <c:pt idx="75">
                <c:v>86</c:v>
              </c:pt>
              <c:pt idx="76">
                <c:v>87</c:v>
              </c:pt>
              <c:pt idx="77">
                <c:v>88</c:v>
              </c:pt>
              <c:pt idx="78">
                <c:v>89</c:v>
              </c:pt>
              <c:pt idx="79">
                <c:v>90</c:v>
              </c:pt>
              <c:pt idx="80">
                <c:v>91</c:v>
              </c:pt>
              <c:pt idx="81">
                <c:v>92</c:v>
              </c:pt>
              <c:pt idx="82">
                <c:v>93</c:v>
              </c:pt>
              <c:pt idx="83">
                <c:v>94</c:v>
              </c:pt>
              <c:pt idx="84">
                <c:v>95</c:v>
              </c:pt>
              <c:pt idx="85">
                <c:v>96</c:v>
              </c:pt>
              <c:pt idx="86">
                <c:v>97</c:v>
              </c:pt>
              <c:pt idx="87">
                <c:v>98</c:v>
              </c:pt>
              <c:pt idx="88">
                <c:v>99</c:v>
              </c:pt>
              <c:pt idx="89">
                <c:v>100</c:v>
              </c:pt>
            </c:numLit>
          </c:cat>
          <c:val>
            <c:numLit>
              <c:formatCode>General</c:formatCode>
              <c:ptCount val="100"/>
              <c:pt idx="0">
                <c:v>0</c:v>
              </c:pt>
              <c:pt idx="1">
                <c:v>0.25191000000000002</c:v>
              </c:pt>
              <c:pt idx="2">
                <c:v>0.19470999999999999</c:v>
              </c:pt>
              <c:pt idx="3">
                <c:v>3.3899999999999998E-3</c:v>
              </c:pt>
              <c:pt idx="4">
                <c:v>9.4599999999999997E-3</c:v>
              </c:pt>
              <c:pt idx="5">
                <c:v>1.8799999999999999E-3</c:v>
              </c:pt>
              <c:pt idx="6">
                <c:v>1.7799999999999999E-3</c:v>
              </c:pt>
              <c:pt idx="7">
                <c:v>1.5200000000000001E-3</c:v>
              </c:pt>
              <c:pt idx="8">
                <c:v>1.33E-3</c:v>
              </c:pt>
              <c:pt idx="9">
                <c:v>1.1900000000000001E-3</c:v>
              </c:pt>
              <c:pt idx="10">
                <c:v>1.09E-3</c:v>
              </c:pt>
              <c:pt idx="11">
                <c:v>1.01E-3</c:v>
              </c:pt>
              <c:pt idx="12">
                <c:v>9.3000000000000005E-4</c:v>
              </c:pt>
              <c:pt idx="13">
                <c:v>9.1E-4</c:v>
              </c:pt>
              <c:pt idx="14">
                <c:v>9.5E-4</c:v>
              </c:pt>
              <c:pt idx="15">
                <c:v>8.9999999999999998E-4</c:v>
              </c:pt>
              <c:pt idx="16">
                <c:v>8.4999999999999995E-4</c:v>
              </c:pt>
              <c:pt idx="17">
                <c:v>8.0999999999999996E-4</c:v>
              </c:pt>
              <c:pt idx="18">
                <c:v>7.6999999999999996E-4</c:v>
              </c:pt>
              <c:pt idx="19">
                <c:v>7.2999999999999996E-4</c:v>
              </c:pt>
              <c:pt idx="20">
                <c:v>6.9999999999999999E-4</c:v>
              </c:pt>
              <c:pt idx="21">
                <c:v>6.6E-4</c:v>
              </c:pt>
              <c:pt idx="22">
                <c:v>6.3000000000000003E-4</c:v>
              </c:pt>
              <c:pt idx="23">
                <c:v>5.9999999999999995E-4</c:v>
              </c:pt>
              <c:pt idx="24">
                <c:v>5.5999999999999995E-4</c:v>
              </c:pt>
              <c:pt idx="25">
                <c:v>5.2999999999999998E-4</c:v>
              </c:pt>
              <c:pt idx="26">
                <c:v>5.5000000000000003E-4</c:v>
              </c:pt>
              <c:pt idx="27">
                <c:v>5.6999999999999998E-4</c:v>
              </c:pt>
              <c:pt idx="28">
                <c:v>5.5000000000000003E-4</c:v>
              </c:pt>
              <c:pt idx="29">
                <c:v>5.2999999999999998E-4</c:v>
              </c:pt>
              <c:pt idx="30">
                <c:v>5.1000000000000004E-4</c:v>
              </c:pt>
              <c:pt idx="31">
                <c:v>4.8999999999999998E-4</c:v>
              </c:pt>
              <c:pt idx="32">
                <c:v>4.6999999999999999E-4</c:v>
              </c:pt>
              <c:pt idx="33">
                <c:v>4.4999999999999999E-4</c:v>
              </c:pt>
              <c:pt idx="34">
                <c:v>4.2999999999999999E-4</c:v>
              </c:pt>
              <c:pt idx="35">
                <c:v>4.0999999999999999E-4</c:v>
              </c:pt>
              <c:pt idx="36">
                <c:v>3.8999999999999999E-4</c:v>
              </c:pt>
              <c:pt idx="37">
                <c:v>3.8000000000000002E-4</c:v>
              </c:pt>
              <c:pt idx="38">
                <c:v>3.6000000000000002E-4</c:v>
              </c:pt>
              <c:pt idx="39">
                <c:v>3.8999999999999999E-4</c:v>
              </c:pt>
              <c:pt idx="40">
                <c:v>4.0000000000000002E-4</c:v>
              </c:pt>
              <c:pt idx="41">
                <c:v>3.8999999999999999E-4</c:v>
              </c:pt>
              <c:pt idx="42">
                <c:v>3.8000000000000002E-4</c:v>
              </c:pt>
              <c:pt idx="43">
                <c:v>3.6999999999999999E-4</c:v>
              </c:pt>
              <c:pt idx="44">
                <c:v>3.5E-4</c:v>
              </c:pt>
              <c:pt idx="45">
                <c:v>3.4000000000000002E-4</c:v>
              </c:pt>
              <c:pt idx="46">
                <c:v>3.3E-4</c:v>
              </c:pt>
              <c:pt idx="47">
                <c:v>3.2000000000000003E-4</c:v>
              </c:pt>
              <c:pt idx="48">
                <c:v>3.1E-4</c:v>
              </c:pt>
              <c:pt idx="49">
                <c:v>2.9E-4</c:v>
              </c:pt>
              <c:pt idx="50">
                <c:v>2.7999999999999998E-4</c:v>
              </c:pt>
              <c:pt idx="51">
                <c:v>2.7E-4</c:v>
              </c:pt>
              <c:pt idx="52">
                <c:v>3.1E-4</c:v>
              </c:pt>
              <c:pt idx="53">
                <c:v>3.1E-4</c:v>
              </c:pt>
              <c:pt idx="54">
                <c:v>2.9999999999999997E-4</c:v>
              </c:pt>
              <c:pt idx="55">
                <c:v>2.9E-4</c:v>
              </c:pt>
              <c:pt idx="56">
                <c:v>2.9E-4</c:v>
              </c:pt>
              <c:pt idx="57">
                <c:v>2.7999999999999998E-4</c:v>
              </c:pt>
              <c:pt idx="58">
                <c:v>2.7E-4</c:v>
              </c:pt>
              <c:pt idx="59">
                <c:v>2.5999999999999998E-4</c:v>
              </c:pt>
              <c:pt idx="60">
                <c:v>2.5000000000000001E-4</c:v>
              </c:pt>
              <c:pt idx="61">
                <c:v>2.4000000000000001E-4</c:v>
              </c:pt>
              <c:pt idx="62">
                <c:v>2.3000000000000001E-4</c:v>
              </c:pt>
              <c:pt idx="63">
                <c:v>2.2000000000000001E-4</c:v>
              </c:pt>
              <c:pt idx="64">
                <c:v>2.2000000000000001E-4</c:v>
              </c:pt>
              <c:pt idx="65">
                <c:v>2.5999999999999998E-4</c:v>
              </c:pt>
              <c:pt idx="66">
                <c:v>2.5000000000000001E-4</c:v>
              </c:pt>
              <c:pt idx="67">
                <c:v>2.5000000000000001E-4</c:v>
              </c:pt>
              <c:pt idx="68">
                <c:v>2.4000000000000001E-4</c:v>
              </c:pt>
              <c:pt idx="69">
                <c:v>2.3000000000000001E-4</c:v>
              </c:pt>
              <c:pt idx="70">
                <c:v>2.3000000000000001E-4</c:v>
              </c:pt>
              <c:pt idx="71">
                <c:v>2.2000000000000001E-4</c:v>
              </c:pt>
              <c:pt idx="72">
                <c:v>2.1000000000000001E-4</c:v>
              </c:pt>
              <c:pt idx="73">
                <c:v>2.1000000000000001E-4</c:v>
              </c:pt>
              <c:pt idx="74">
                <c:v>2.0000000000000001E-4</c:v>
              </c:pt>
              <c:pt idx="75">
                <c:v>1.9000000000000001E-4</c:v>
              </c:pt>
              <c:pt idx="76">
                <c:v>1.9000000000000001E-4</c:v>
              </c:pt>
              <c:pt idx="77">
                <c:v>1.8000000000000001E-4</c:v>
              </c:pt>
              <c:pt idx="78">
                <c:v>2.3000000000000001E-4</c:v>
              </c:pt>
              <c:pt idx="79">
                <c:v>2.1000000000000001E-4</c:v>
              </c:pt>
              <c:pt idx="80">
                <c:v>2.1000000000000001E-4</c:v>
              </c:pt>
              <c:pt idx="81">
                <c:v>2.0000000000000001E-4</c:v>
              </c:pt>
              <c:pt idx="82">
                <c:v>2.0000000000000001E-4</c:v>
              </c:pt>
              <c:pt idx="83">
                <c:v>1.9000000000000001E-4</c:v>
              </c:pt>
              <c:pt idx="84">
                <c:v>1.9000000000000001E-4</c:v>
              </c:pt>
              <c:pt idx="85">
                <c:v>1.8000000000000001E-4</c:v>
              </c:pt>
              <c:pt idx="86">
                <c:v>1.8000000000000001E-4</c:v>
              </c:pt>
              <c:pt idx="87">
                <c:v>1.7000000000000001E-4</c:v>
              </c:pt>
              <c:pt idx="88">
                <c:v>1.6000000000000001E-4</c:v>
              </c:pt>
              <c:pt idx="89">
                <c:v>1.6000000000000001E-4</c:v>
              </c:pt>
              <c:pt idx="90">
                <c:v>1.6000000000000001E-4</c:v>
              </c:pt>
              <c:pt idx="91">
                <c:v>1.9000000000000001E-4</c:v>
              </c:pt>
              <c:pt idx="92">
                <c:v>1.8000000000000001E-4</c:v>
              </c:pt>
              <c:pt idx="93">
                <c:v>1.8000000000000001E-4</c:v>
              </c:pt>
              <c:pt idx="94">
                <c:v>1.8000000000000001E-4</c:v>
              </c:pt>
              <c:pt idx="95">
                <c:v>1.7000000000000001E-4</c:v>
              </c:pt>
              <c:pt idx="96">
                <c:v>1.7000000000000001E-4</c:v>
              </c:pt>
              <c:pt idx="97">
                <c:v>1.6000000000000001E-4</c:v>
              </c:pt>
              <c:pt idx="98">
                <c:v>1.6000000000000001E-4</c:v>
              </c:pt>
              <c:pt idx="99">
                <c:v>1.4999999999999999E-4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B8-4ED9-A72F-EFA0DE8C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37824"/>
        <c:axId val="465738152"/>
      </c:lineChart>
      <c:catAx>
        <c:axId val="4657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Iterations</a:t>
                </a:r>
              </a:p>
            </c:rich>
          </c:tx>
          <c:layout>
            <c:manualLayout>
              <c:xMode val="edge"/>
              <c:yMode val="edge"/>
              <c:x val="0.50726169746058047"/>
              <c:y val="0.9292574000147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8152"/>
        <c:crosses val="autoZero"/>
        <c:auto val="1"/>
        <c:lblAlgn val="ctr"/>
        <c:lblOffset val="100"/>
        <c:noMultiLvlLbl val="0"/>
      </c:catAx>
      <c:valAx>
        <c:axId val="465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Relative Gap</a:t>
                </a:r>
              </a:p>
            </c:rich>
          </c:tx>
          <c:layout>
            <c:manualLayout>
              <c:xMode val="edge"/>
              <c:yMode val="edge"/>
              <c:x val="1.3418613977821431E-2"/>
              <c:y val="0.36226993818432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70839525126042"/>
          <c:y val="0.21516574510566119"/>
          <c:w val="0.22885698931830098"/>
          <c:h val="4.2337062281027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78442</xdr:colOff>
      <xdr:row>0</xdr:row>
      <xdr:rowOff>188549</xdr:rowOff>
    </xdr:from>
    <xdr:to>
      <xdr:col>22</xdr:col>
      <xdr:colOff>114510</xdr:colOff>
      <xdr:row>28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78D42-1C1D-4DDC-8388-20A4C2B2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582706</xdr:colOff>
      <xdr:row>0</xdr:row>
      <xdr:rowOff>161684</xdr:rowOff>
    </xdr:from>
    <xdr:to>
      <xdr:col>36</xdr:col>
      <xdr:colOff>326573</xdr:colOff>
      <xdr:row>28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714A1-4579-40E2-88E9-23652B082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44823</xdr:colOff>
      <xdr:row>30</xdr:row>
      <xdr:rowOff>89648</xdr:rowOff>
    </xdr:from>
    <xdr:to>
      <xdr:col>22</xdr:col>
      <xdr:colOff>201706</xdr:colOff>
      <xdr:row>56</xdr:row>
      <xdr:rowOff>100853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D5BA6-2DF4-412D-8708-D696AAFD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585107</xdr:colOff>
      <xdr:row>30</xdr:row>
      <xdr:rowOff>100852</xdr:rowOff>
    </xdr:from>
    <xdr:to>
      <xdr:col>35</xdr:col>
      <xdr:colOff>192101</xdr:colOff>
      <xdr:row>56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EC9912-C583-4F51-9630-A980F0C56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269503</xdr:colOff>
      <xdr:row>5</xdr:row>
      <xdr:rowOff>45945</xdr:rowOff>
    </xdr:from>
    <xdr:to>
      <xdr:col>19</xdr:col>
      <xdr:colOff>555252</xdr:colOff>
      <xdr:row>36</xdr:row>
      <xdr:rowOff>64994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9BAC0-7DA0-4D86-A370-887CE5203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0.47611</cdr:x>
      <cdr:y>0.04341</cdr:y>
    </cdr:from>
    <cdr:to>
      <cdr:x>0.53157</cdr:x>
      <cdr:y>0.05113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D35B8C-1245-4F9F-951A-4159E44360CA}"/>
            </a:ext>
          </a:extLst>
        </cdr:cNvPr>
        <cdr:cNvSpPr txBox="1"/>
      </cdr:nvSpPr>
      <cdr:spPr>
        <a:xfrm xmlns:a="http://schemas.openxmlformats.org/drawingml/2006/main">
          <a:off x="5314949" y="257174"/>
          <a:ext cx="6191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CACB-7F03-4C30-B568-FC804B382645}">
  <dimension ref="A1:I14"/>
  <sheetViews>
    <sheetView workbookViewId="0">
      <selection activeCell="C6" sqref="C6"/>
    </sheetView>
  </sheetViews>
  <sheetFormatPr defaultRowHeight="15" x14ac:dyDescent="0.25"/>
  <cols>
    <col min="1" max="1" width="16.7109375" bestFit="1" customWidth="1"/>
  </cols>
  <sheetData>
    <row r="1" spans="1:9" x14ac:dyDescent="0.25">
      <c r="A1" s="107" t="s">
        <v>8</v>
      </c>
      <c r="B1" s="108"/>
      <c r="C1" s="109"/>
      <c r="F1" s="107" t="s">
        <v>7</v>
      </c>
      <c r="G1" s="108"/>
      <c r="H1" s="109"/>
    </row>
    <row r="2" spans="1:9" x14ac:dyDescent="0.25">
      <c r="A2" s="13"/>
      <c r="B2" s="14" t="s">
        <v>0</v>
      </c>
      <c r="C2" s="15" t="s">
        <v>1</v>
      </c>
      <c r="D2" t="s">
        <v>22</v>
      </c>
      <c r="F2" s="13"/>
      <c r="G2" s="14" t="s">
        <v>0</v>
      </c>
      <c r="H2" s="15" t="s">
        <v>1</v>
      </c>
    </row>
    <row r="3" spans="1:9" x14ac:dyDescent="0.25">
      <c r="A3" s="7" t="s">
        <v>2</v>
      </c>
      <c r="B3" s="8" t="s">
        <v>6</v>
      </c>
      <c r="C3" s="9" t="s">
        <v>5</v>
      </c>
      <c r="F3" s="10" t="s">
        <v>2</v>
      </c>
      <c r="G3" s="11" t="s">
        <v>6</v>
      </c>
      <c r="H3" s="12" t="s">
        <v>5</v>
      </c>
    </row>
    <row r="4" spans="1:9" x14ac:dyDescent="0.25">
      <c r="A4" s="1" t="s">
        <v>3</v>
      </c>
      <c r="B4" s="2">
        <v>4255</v>
      </c>
      <c r="C4" s="3">
        <v>681</v>
      </c>
      <c r="D4">
        <f>C4+B4</f>
        <v>4936</v>
      </c>
      <c r="F4" s="1" t="s">
        <v>9</v>
      </c>
      <c r="G4" s="2">
        <v>5958</v>
      </c>
      <c r="H4" s="3">
        <v>846</v>
      </c>
      <c r="I4">
        <f>H4+G4</f>
        <v>6804</v>
      </c>
    </row>
    <row r="5" spans="1:9" x14ac:dyDescent="0.25">
      <c r="A5" s="1" t="s">
        <v>10</v>
      </c>
      <c r="B5" s="2">
        <v>0.73</v>
      </c>
      <c r="C5" s="3">
        <v>0.37</v>
      </c>
      <c r="F5" s="1" t="s">
        <v>10</v>
      </c>
      <c r="G5" s="2">
        <v>1.0229999999999999</v>
      </c>
      <c r="H5" s="3">
        <v>0.47</v>
      </c>
    </row>
    <row r="6" spans="1:9" x14ac:dyDescent="0.25">
      <c r="A6" s="4" t="s">
        <v>4</v>
      </c>
      <c r="B6" s="5">
        <v>59.8</v>
      </c>
      <c r="C6" s="6">
        <v>64.900000000000006</v>
      </c>
      <c r="F6" s="4" t="s">
        <v>4</v>
      </c>
      <c r="G6" s="5">
        <v>24.103000000000002</v>
      </c>
      <c r="H6" s="6">
        <v>64.87</v>
      </c>
    </row>
    <row r="7" spans="1:9" x14ac:dyDescent="0.25">
      <c r="A7" s="4" t="s">
        <v>21</v>
      </c>
      <c r="B7" s="5">
        <v>54</v>
      </c>
      <c r="C7" s="6">
        <v>52</v>
      </c>
      <c r="F7" s="4" t="s">
        <v>21</v>
      </c>
      <c r="G7" s="5">
        <v>48</v>
      </c>
      <c r="H7" s="6">
        <v>51</v>
      </c>
    </row>
    <row r="10" spans="1:9" ht="21" x14ac:dyDescent="0.35">
      <c r="A10" s="36" t="s">
        <v>113</v>
      </c>
      <c r="B10" t="s">
        <v>114</v>
      </c>
    </row>
    <row r="11" spans="1:9" x14ac:dyDescent="0.25">
      <c r="B11" t="s">
        <v>115</v>
      </c>
    </row>
    <row r="12" spans="1:9" x14ac:dyDescent="0.25">
      <c r="A12">
        <v>1</v>
      </c>
      <c r="B12" t="s">
        <v>116</v>
      </c>
    </row>
    <row r="13" spans="1:9" x14ac:dyDescent="0.25">
      <c r="A13">
        <v>2</v>
      </c>
      <c r="B13" t="s">
        <v>118</v>
      </c>
    </row>
    <row r="14" spans="1:9" x14ac:dyDescent="0.25">
      <c r="A14">
        <v>3</v>
      </c>
      <c r="B14" t="s">
        <v>117</v>
      </c>
    </row>
  </sheetData>
  <mergeCells count="2">
    <mergeCell ref="F1:H1"/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B355-66F2-4209-A1F5-4A4908BBEBF3}">
  <dimension ref="A2:AC85"/>
  <sheetViews>
    <sheetView tabSelected="1" topLeftCell="A18" zoomScale="85" zoomScaleNormal="85" workbookViewId="0">
      <selection activeCell="W29" sqref="W29"/>
    </sheetView>
  </sheetViews>
  <sheetFormatPr defaultRowHeight="15" x14ac:dyDescent="0.25"/>
  <cols>
    <col min="1" max="1" width="30.42578125" customWidth="1"/>
    <col min="2" max="2" width="15.140625" customWidth="1"/>
    <col min="5" max="5" width="10.42578125" customWidth="1"/>
    <col min="8" max="8" width="13.85546875" bestFit="1" customWidth="1"/>
    <col min="10" max="10" width="6.5703125" customWidth="1"/>
    <col min="11" max="11" width="46.85546875" customWidth="1"/>
    <col min="12" max="12" width="20.28515625" customWidth="1"/>
    <col min="13" max="13" width="9.140625" customWidth="1"/>
    <col min="14" max="14" width="6.140625" customWidth="1"/>
    <col min="17" max="17" width="8.85546875" customWidth="1"/>
    <col min="18" max="18" width="9.5703125" bestFit="1" customWidth="1"/>
    <col min="19" max="19" width="12.85546875" bestFit="1" customWidth="1"/>
  </cols>
  <sheetData>
    <row r="2" spans="1:29" x14ac:dyDescent="0.25">
      <c r="B2" t="s">
        <v>33</v>
      </c>
    </row>
    <row r="3" spans="1:29" x14ac:dyDescent="0.25">
      <c r="B3" s="115" t="s">
        <v>34</v>
      </c>
      <c r="C3" s="115"/>
      <c r="D3" s="115" t="s">
        <v>35</v>
      </c>
      <c r="E3" s="115"/>
    </row>
    <row r="4" spans="1:29" x14ac:dyDescent="0.25">
      <c r="B4" s="22">
        <v>1</v>
      </c>
      <c r="C4" s="22" t="s">
        <v>37</v>
      </c>
      <c r="D4" s="23">
        <v>105</v>
      </c>
      <c r="E4" s="23" t="s">
        <v>38</v>
      </c>
      <c r="F4">
        <v>3157</v>
      </c>
      <c r="I4" s="24"/>
      <c r="J4" s="55"/>
      <c r="K4" s="25"/>
      <c r="L4" s="26"/>
    </row>
    <row r="5" spans="1:29" x14ac:dyDescent="0.25">
      <c r="B5">
        <v>2</v>
      </c>
      <c r="C5" t="s">
        <v>39</v>
      </c>
      <c r="D5">
        <v>115</v>
      </c>
      <c r="E5" t="s">
        <v>40</v>
      </c>
    </row>
    <row r="6" spans="1:29" x14ac:dyDescent="0.25">
      <c r="B6" s="22">
        <v>101</v>
      </c>
      <c r="C6" s="22" t="s">
        <v>41</v>
      </c>
      <c r="D6" s="27">
        <v>201</v>
      </c>
      <c r="E6" s="22" t="s">
        <v>42</v>
      </c>
      <c r="F6">
        <v>45.45</v>
      </c>
    </row>
    <row r="7" spans="1:29" x14ac:dyDescent="0.25">
      <c r="B7">
        <v>106</v>
      </c>
      <c r="C7" t="s">
        <v>43</v>
      </c>
      <c r="D7">
        <v>202</v>
      </c>
      <c r="E7" t="s">
        <v>44</v>
      </c>
      <c r="F7">
        <v>1835</v>
      </c>
    </row>
    <row r="8" spans="1:29" x14ac:dyDescent="0.25">
      <c r="B8">
        <v>116</v>
      </c>
      <c r="C8" t="s">
        <v>45</v>
      </c>
      <c r="D8">
        <v>211</v>
      </c>
      <c r="E8" t="s">
        <v>46</v>
      </c>
    </row>
    <row r="9" spans="1:29" x14ac:dyDescent="0.25">
      <c r="D9">
        <v>212</v>
      </c>
      <c r="E9" t="s">
        <v>47</v>
      </c>
    </row>
    <row r="10" spans="1:29" ht="15.75" thickBot="1" x14ac:dyDescent="0.3"/>
    <row r="11" spans="1:29" x14ac:dyDescent="0.25">
      <c r="A11" s="116" t="s">
        <v>48</v>
      </c>
      <c r="B11" s="117" t="s">
        <v>49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9"/>
    </row>
    <row r="12" spans="1:29" x14ac:dyDescent="0.25">
      <c r="A12" s="116"/>
      <c r="B12" s="120"/>
      <c r="C12" s="121"/>
      <c r="D12" s="121"/>
      <c r="E12" s="121"/>
      <c r="F12" s="121"/>
      <c r="G12" s="121"/>
      <c r="H12" s="121"/>
      <c r="I12" s="121"/>
      <c r="J12" s="121"/>
      <c r="K12" s="121"/>
      <c r="L12" s="122"/>
    </row>
    <row r="13" spans="1:29" x14ac:dyDescent="0.25">
      <c r="A13" s="116"/>
      <c r="B13" s="120"/>
      <c r="C13" s="121"/>
      <c r="D13" s="121"/>
      <c r="E13" s="121"/>
      <c r="F13" s="121"/>
      <c r="G13" s="121"/>
      <c r="H13" s="121"/>
      <c r="I13" s="121"/>
      <c r="J13" s="121"/>
      <c r="K13" s="121"/>
      <c r="L13" s="122"/>
    </row>
    <row r="14" spans="1:29" x14ac:dyDescent="0.25">
      <c r="A14" s="116"/>
      <c r="B14" s="120"/>
      <c r="C14" s="121"/>
      <c r="D14" s="121"/>
      <c r="E14" s="121"/>
      <c r="F14" s="121"/>
      <c r="G14" s="121"/>
      <c r="H14" s="121"/>
      <c r="I14" s="121"/>
      <c r="J14" s="121"/>
      <c r="K14" s="121"/>
      <c r="L14" s="122"/>
      <c r="AC14" t="s">
        <v>151</v>
      </c>
    </row>
    <row r="15" spans="1:29" ht="15.75" thickBot="1" x14ac:dyDescent="0.3">
      <c r="A15" s="116"/>
      <c r="B15" s="123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29" x14ac:dyDescent="0.25">
      <c r="A16" s="28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1:21" ht="15.75" thickBot="1" x14ac:dyDescent="0.3">
      <c r="A17" s="28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21" x14ac:dyDescent="0.25">
      <c r="A18" s="28"/>
      <c r="B18" s="29"/>
      <c r="C18" s="29"/>
      <c r="D18" s="29"/>
      <c r="E18" s="29"/>
      <c r="F18" s="29"/>
      <c r="G18" s="29"/>
      <c r="H18" s="29"/>
      <c r="I18" s="29"/>
      <c r="J18" s="59"/>
      <c r="K18" s="60"/>
      <c r="L18" s="60"/>
      <c r="M18" s="61"/>
      <c r="N18" s="62"/>
    </row>
    <row r="19" spans="1:21" ht="15.75" thickBot="1" x14ac:dyDescent="0.3">
      <c r="J19" s="63"/>
      <c r="K19" s="56"/>
      <c r="L19" s="56"/>
      <c r="M19" s="56"/>
      <c r="N19" s="64"/>
      <c r="S19" s="30" t="s">
        <v>146</v>
      </c>
    </row>
    <row r="20" spans="1:21" ht="15.75" thickBot="1" x14ac:dyDescent="0.3">
      <c r="B20" s="30" t="s">
        <v>50</v>
      </c>
      <c r="C20" s="30" t="s">
        <v>51</v>
      </c>
      <c r="E20" s="30" t="s">
        <v>50</v>
      </c>
      <c r="F20" s="30" t="s">
        <v>52</v>
      </c>
      <c r="J20" s="63"/>
      <c r="K20" s="51" t="s">
        <v>119</v>
      </c>
      <c r="L20" s="52" t="s">
        <v>119</v>
      </c>
      <c r="M20" s="106">
        <v>0</v>
      </c>
      <c r="N20" s="64"/>
      <c r="R20" t="s">
        <v>145</v>
      </c>
      <c r="S20" s="83">
        <v>-0.45</v>
      </c>
      <c r="T20">
        <f>S20/S24</f>
        <v>4.0178571428571432</v>
      </c>
      <c r="U20" s="83">
        <v>0</v>
      </c>
    </row>
    <row r="21" spans="1:21" ht="15.75" thickBot="1" x14ac:dyDescent="0.3">
      <c r="A21" t="s">
        <v>53</v>
      </c>
      <c r="B21" s="31">
        <v>11</v>
      </c>
      <c r="C21" s="31">
        <v>21</v>
      </c>
      <c r="E21" s="31">
        <v>11</v>
      </c>
      <c r="F21" s="31">
        <v>71</v>
      </c>
      <c r="H21" s="31" t="s">
        <v>54</v>
      </c>
      <c r="I21">
        <v>15</v>
      </c>
      <c r="J21" s="63"/>
      <c r="K21" s="56"/>
      <c r="L21" s="56"/>
      <c r="M21" s="56"/>
      <c r="N21" s="64"/>
    </row>
    <row r="22" spans="1:21" ht="15.75" x14ac:dyDescent="0.25">
      <c r="A22" t="s">
        <v>20</v>
      </c>
      <c r="B22" s="31">
        <v>12</v>
      </c>
      <c r="C22" s="31">
        <v>22</v>
      </c>
      <c r="E22" s="31">
        <v>12</v>
      </c>
      <c r="F22" s="31">
        <v>72</v>
      </c>
      <c r="H22" s="31" t="s">
        <v>55</v>
      </c>
      <c r="I22">
        <v>11</v>
      </c>
      <c r="J22" s="63"/>
      <c r="K22" s="110" t="s">
        <v>128</v>
      </c>
      <c r="L22" s="128" t="s">
        <v>122</v>
      </c>
      <c r="M22" s="53">
        <v>16.670000000000002</v>
      </c>
      <c r="N22" s="64"/>
      <c r="O22" s="16">
        <f>10*M24</f>
        <v>-1.1200000000000001</v>
      </c>
      <c r="P22">
        <f>M22/M46</f>
        <v>1.2291425495675512</v>
      </c>
      <c r="Q22" s="17">
        <f>M22-M46</f>
        <v>3.1077000000000012</v>
      </c>
      <c r="S22" s="80">
        <v>16.420000000000002</v>
      </c>
      <c r="U22" s="80">
        <f>X45*P22</f>
        <v>15.135472256521046</v>
      </c>
    </row>
    <row r="23" spans="1:21" ht="15.75" x14ac:dyDescent="0.25">
      <c r="A23" t="s">
        <v>56</v>
      </c>
      <c r="B23" s="32">
        <v>13</v>
      </c>
      <c r="C23" s="32">
        <v>23</v>
      </c>
      <c r="E23" s="32">
        <v>13</v>
      </c>
      <c r="F23" s="32">
        <v>73</v>
      </c>
      <c r="H23" s="32" t="s">
        <v>57</v>
      </c>
      <c r="I23">
        <v>25</v>
      </c>
      <c r="J23" s="63"/>
      <c r="K23" s="111"/>
      <c r="L23" s="129" t="s">
        <v>123</v>
      </c>
      <c r="M23" s="46">
        <v>14.54</v>
      </c>
      <c r="N23" s="64"/>
      <c r="O23" s="16">
        <f>M22-M23</f>
        <v>2.1300000000000026</v>
      </c>
      <c r="P23">
        <f>M23/M40</f>
        <v>1.0339849666834968</v>
      </c>
      <c r="Q23" s="17">
        <f>M23-M40</f>
        <v>0.47789999999999999</v>
      </c>
      <c r="R23" s="16"/>
      <c r="S23" s="81">
        <v>14.78</v>
      </c>
      <c r="U23" s="81">
        <v>14.54</v>
      </c>
    </row>
    <row r="24" spans="1:21" x14ac:dyDescent="0.25">
      <c r="A24" t="s">
        <v>58</v>
      </c>
      <c r="B24">
        <v>313</v>
      </c>
      <c r="C24">
        <v>323</v>
      </c>
      <c r="E24">
        <v>313</v>
      </c>
      <c r="F24">
        <v>373</v>
      </c>
      <c r="H24" t="s">
        <v>59</v>
      </c>
      <c r="I24">
        <v>21</v>
      </c>
      <c r="J24" s="63"/>
      <c r="K24" s="111"/>
      <c r="L24" s="130" t="s">
        <v>120</v>
      </c>
      <c r="M24" s="40">
        <v>-0.112</v>
      </c>
      <c r="N24" s="64"/>
      <c r="S24" s="72">
        <v>-0.112</v>
      </c>
      <c r="U24" s="72">
        <v>-0.112</v>
      </c>
    </row>
    <row r="25" spans="1:21" x14ac:dyDescent="0.25">
      <c r="A25" t="s">
        <v>60</v>
      </c>
      <c r="B25">
        <v>14</v>
      </c>
      <c r="C25">
        <v>24</v>
      </c>
      <c r="E25">
        <v>14</v>
      </c>
      <c r="F25">
        <v>74</v>
      </c>
      <c r="H25" t="s">
        <v>61</v>
      </c>
      <c r="I25">
        <v>14</v>
      </c>
      <c r="J25" s="63"/>
      <c r="K25" s="111"/>
      <c r="L25" s="41" t="s">
        <v>130</v>
      </c>
      <c r="M25" s="42">
        <f>M22-M23 - 5</f>
        <v>-2.8699999999999974</v>
      </c>
      <c r="N25" s="64"/>
      <c r="O25">
        <f>M25*M24</f>
        <v>0.32143999999999973</v>
      </c>
      <c r="P25">
        <v>-0.2385600000000003</v>
      </c>
      <c r="S25" s="73">
        <f>S22-S23</f>
        <v>1.6400000000000023</v>
      </c>
      <c r="U25" s="73">
        <f>U22-U23</f>
        <v>0.59547225652104707</v>
      </c>
    </row>
    <row r="26" spans="1:21" ht="15.75" thickBot="1" x14ac:dyDescent="0.3">
      <c r="A26" t="s">
        <v>62</v>
      </c>
      <c r="B26" s="31">
        <v>15</v>
      </c>
      <c r="C26" s="31">
        <v>25</v>
      </c>
      <c r="E26" s="31">
        <v>15</v>
      </c>
      <c r="F26" s="31">
        <v>75</v>
      </c>
      <c r="H26" s="31" t="s">
        <v>63</v>
      </c>
      <c r="I26">
        <v>24</v>
      </c>
      <c r="J26" s="63"/>
      <c r="K26" s="112"/>
      <c r="L26" s="49" t="s">
        <v>144</v>
      </c>
      <c r="M26" s="50">
        <f>M24*M25</f>
        <v>0.32143999999999973</v>
      </c>
      <c r="N26" s="64"/>
      <c r="S26" s="74">
        <f>S24*S25</f>
        <v>-0.18368000000000026</v>
      </c>
      <c r="U26" s="74">
        <f>U24*U25</f>
        <v>-6.6692892730357278E-2</v>
      </c>
    </row>
    <row r="27" spans="1:21" ht="15.75" thickBot="1" x14ac:dyDescent="0.3">
      <c r="A27" t="s">
        <v>64</v>
      </c>
      <c r="C27" s="33">
        <v>26</v>
      </c>
      <c r="F27" s="33">
        <v>76</v>
      </c>
      <c r="H27" t="s">
        <v>65</v>
      </c>
      <c r="I27">
        <v>12</v>
      </c>
      <c r="J27" s="63"/>
      <c r="K27" s="56"/>
      <c r="L27" s="56"/>
      <c r="M27" s="56"/>
      <c r="N27" s="64"/>
      <c r="S27" s="56"/>
      <c r="U27" s="56"/>
    </row>
    <row r="28" spans="1:21" ht="15.75" x14ac:dyDescent="0.25">
      <c r="A28" t="s">
        <v>66</v>
      </c>
      <c r="B28" s="23">
        <v>17</v>
      </c>
      <c r="C28" s="23">
        <v>27</v>
      </c>
      <c r="E28" s="23">
        <v>17</v>
      </c>
      <c r="F28" s="23">
        <v>77</v>
      </c>
      <c r="H28" s="23" t="s">
        <v>67</v>
      </c>
      <c r="I28">
        <v>22</v>
      </c>
      <c r="J28" s="63"/>
      <c r="K28" s="110" t="s">
        <v>129</v>
      </c>
      <c r="L28" s="128" t="s">
        <v>72</v>
      </c>
      <c r="M28" s="53">
        <v>0.46</v>
      </c>
      <c r="N28" s="64"/>
      <c r="S28" s="70">
        <v>0.46</v>
      </c>
      <c r="U28" s="70">
        <v>0.46</v>
      </c>
    </row>
    <row r="29" spans="1:21" x14ac:dyDescent="0.25">
      <c r="A29" t="s">
        <v>68</v>
      </c>
      <c r="C29">
        <v>28</v>
      </c>
      <c r="F29">
        <v>78</v>
      </c>
      <c r="H29" t="s">
        <v>69</v>
      </c>
      <c r="I29">
        <v>26</v>
      </c>
      <c r="J29" s="63"/>
      <c r="K29" s="111"/>
      <c r="L29" s="129" t="s">
        <v>70</v>
      </c>
      <c r="M29" s="54">
        <v>0</v>
      </c>
      <c r="N29" s="64"/>
      <c r="S29" s="75">
        <v>0</v>
      </c>
      <c r="U29" s="75">
        <v>0</v>
      </c>
    </row>
    <row r="30" spans="1:21" x14ac:dyDescent="0.25">
      <c r="H30" t="s">
        <v>70</v>
      </c>
      <c r="I30">
        <v>13</v>
      </c>
      <c r="J30" s="63"/>
      <c r="K30" s="111"/>
      <c r="L30" s="130" t="s">
        <v>121</v>
      </c>
      <c r="M30" s="40">
        <v>-0.86099999999999999</v>
      </c>
      <c r="N30" s="64"/>
      <c r="S30" s="72">
        <v>-0.86099999999999999</v>
      </c>
      <c r="U30" s="72">
        <v>-0.86099999999999999</v>
      </c>
    </row>
    <row r="31" spans="1:21" x14ac:dyDescent="0.25">
      <c r="A31" t="s">
        <v>71</v>
      </c>
      <c r="B31">
        <v>1</v>
      </c>
      <c r="H31" t="s">
        <v>72</v>
      </c>
      <c r="I31">
        <v>23</v>
      </c>
      <c r="J31" s="63"/>
      <c r="K31" s="111"/>
      <c r="L31" s="41" t="s">
        <v>124</v>
      </c>
      <c r="M31" s="42">
        <f>M28-M29</f>
        <v>0.46</v>
      </c>
      <c r="N31" s="64"/>
      <c r="S31" s="73">
        <f>S28-S29</f>
        <v>0.46</v>
      </c>
      <c r="U31" s="73">
        <f>U28-U29</f>
        <v>0.46</v>
      </c>
    </row>
    <row r="32" spans="1:21" ht="15" customHeight="1" thickBot="1" x14ac:dyDescent="0.3">
      <c r="A32" t="s">
        <v>73</v>
      </c>
      <c r="B32">
        <v>101</v>
      </c>
      <c r="H32" t="s">
        <v>74</v>
      </c>
      <c r="I32">
        <v>101</v>
      </c>
      <c r="J32" s="63"/>
      <c r="K32" s="112"/>
      <c r="L32" s="49" t="s">
        <v>143</v>
      </c>
      <c r="M32" s="50">
        <f>M30*M31</f>
        <v>-0.39606000000000002</v>
      </c>
      <c r="N32" s="64"/>
      <c r="S32" s="74">
        <f>S30*S31</f>
        <v>-0.39606000000000002</v>
      </c>
      <c r="U32" s="74">
        <f>U30*U31</f>
        <v>-0.39606000000000002</v>
      </c>
    </row>
    <row r="33" spans="1:24" ht="15.75" thickBot="1" x14ac:dyDescent="0.3">
      <c r="A33" t="s">
        <v>75</v>
      </c>
      <c r="B33">
        <v>102</v>
      </c>
      <c r="H33" t="s">
        <v>76</v>
      </c>
      <c r="I33">
        <v>1</v>
      </c>
      <c r="J33" s="63"/>
      <c r="K33" s="56"/>
      <c r="L33" s="56"/>
      <c r="M33" s="56"/>
      <c r="N33" s="64"/>
      <c r="S33" s="56"/>
      <c r="U33" s="56"/>
    </row>
    <row r="34" spans="1:24" x14ac:dyDescent="0.25">
      <c r="A34" t="s">
        <v>77</v>
      </c>
      <c r="B34">
        <v>103</v>
      </c>
      <c r="H34" t="s">
        <v>78</v>
      </c>
      <c r="I34">
        <v>102</v>
      </c>
      <c r="J34" s="63"/>
      <c r="K34" s="114" t="s">
        <v>131</v>
      </c>
      <c r="L34" s="131" t="s">
        <v>125</v>
      </c>
      <c r="M34" s="39">
        <v>0.9</v>
      </c>
      <c r="N34" s="64"/>
      <c r="S34" s="76">
        <v>0.9</v>
      </c>
      <c r="U34" s="76">
        <v>0.9</v>
      </c>
    </row>
    <row r="35" spans="1:24" x14ac:dyDescent="0.25">
      <c r="A35" t="s">
        <v>36</v>
      </c>
      <c r="B35">
        <v>104</v>
      </c>
      <c r="H35" t="s">
        <v>79</v>
      </c>
      <c r="I35">
        <v>104</v>
      </c>
      <c r="J35" s="63"/>
      <c r="K35" s="113"/>
      <c r="L35" s="130" t="s">
        <v>126</v>
      </c>
      <c r="M35" s="40">
        <v>0.2</v>
      </c>
      <c r="N35" s="64"/>
      <c r="S35" s="72">
        <v>0.2</v>
      </c>
      <c r="U35" s="72">
        <v>0.2</v>
      </c>
    </row>
    <row r="36" spans="1:24" ht="15" customHeight="1" x14ac:dyDescent="0.25">
      <c r="B36">
        <v>201</v>
      </c>
      <c r="H36" t="s">
        <v>80</v>
      </c>
      <c r="I36">
        <v>103</v>
      </c>
      <c r="J36" s="63"/>
      <c r="K36" s="113"/>
      <c r="L36" s="130" t="s">
        <v>120</v>
      </c>
      <c r="M36" s="40">
        <f>M24</f>
        <v>-0.112</v>
      </c>
      <c r="N36" s="64"/>
      <c r="S36" s="72">
        <f>S24</f>
        <v>-0.112</v>
      </c>
      <c r="U36" s="72">
        <f>U24</f>
        <v>-0.112</v>
      </c>
    </row>
    <row r="37" spans="1:24" x14ac:dyDescent="0.25">
      <c r="B37">
        <v>202</v>
      </c>
      <c r="H37" t="s">
        <v>81</v>
      </c>
      <c r="I37">
        <v>75</v>
      </c>
      <c r="J37" s="63"/>
      <c r="K37" s="113"/>
      <c r="L37" s="41" t="s">
        <v>138</v>
      </c>
      <c r="M37" s="42">
        <f>M36*M35*M34</f>
        <v>-2.0160000000000004E-2</v>
      </c>
      <c r="N37" s="64"/>
      <c r="S37" s="73">
        <f>S36*S35*S34</f>
        <v>-2.0160000000000004E-2</v>
      </c>
      <c r="U37" s="73">
        <f>U36*U35*U34</f>
        <v>-2.0160000000000004E-2</v>
      </c>
    </row>
    <row r="38" spans="1:24" x14ac:dyDescent="0.25">
      <c r="H38" t="s">
        <v>82</v>
      </c>
      <c r="I38">
        <v>71</v>
      </c>
      <c r="J38" s="63"/>
      <c r="K38" s="43"/>
      <c r="L38" s="2"/>
      <c r="M38" s="44"/>
      <c r="N38" s="64"/>
      <c r="S38" s="77"/>
      <c r="U38" s="77"/>
    </row>
    <row r="39" spans="1:24" ht="15.75" x14ac:dyDescent="0.25">
      <c r="H39" t="s">
        <v>83</v>
      </c>
      <c r="I39">
        <v>74</v>
      </c>
      <c r="J39" s="63"/>
      <c r="K39" s="113" t="s">
        <v>132</v>
      </c>
      <c r="L39" s="129" t="s">
        <v>54</v>
      </c>
      <c r="M39" s="89">
        <v>13.9076</v>
      </c>
      <c r="N39" s="64"/>
      <c r="S39" s="71">
        <v>14.226900000000001</v>
      </c>
      <c r="U39" s="71">
        <f>M39</f>
        <v>13.9076</v>
      </c>
      <c r="V39" s="17">
        <f>60*U41/U39</f>
        <v>57.378699416146567</v>
      </c>
      <c r="W39">
        <v>55</v>
      </c>
      <c r="X39">
        <f>60*U$47/W39</f>
        <v>14.552727272727273</v>
      </c>
    </row>
    <row r="40" spans="1:24" ht="15" customHeight="1" x14ac:dyDescent="0.25">
      <c r="H40" t="s">
        <v>84</v>
      </c>
      <c r="I40">
        <v>72</v>
      </c>
      <c r="J40" s="63"/>
      <c r="K40" s="113"/>
      <c r="L40" s="129" t="s">
        <v>55</v>
      </c>
      <c r="M40" s="89">
        <v>14.062099999999999</v>
      </c>
      <c r="N40" s="64"/>
      <c r="O40" s="17">
        <f>M40-M39</f>
        <v>0.15449999999999875</v>
      </c>
      <c r="P40" s="17">
        <f>M40-M46</f>
        <v>0.49979999999999869</v>
      </c>
      <c r="S40" s="71">
        <v>14.2399</v>
      </c>
      <c r="U40" s="71">
        <v>14.062099999999999</v>
      </c>
      <c r="V40" s="17">
        <f>60*U41/U40</f>
        <v>56.74828083998834</v>
      </c>
      <c r="W40" s="87">
        <f>V40/V39*W39</f>
        <v>54.395716144814791</v>
      </c>
      <c r="X40">
        <f>60*U$47/W40</f>
        <v>14.714394013475953</v>
      </c>
    </row>
    <row r="41" spans="1:24" ht="15.75" x14ac:dyDescent="0.25">
      <c r="H41" t="s">
        <v>85</v>
      </c>
      <c r="I41">
        <v>73</v>
      </c>
      <c r="J41" s="63"/>
      <c r="K41" s="113"/>
      <c r="L41" s="129" t="s">
        <v>65</v>
      </c>
      <c r="M41" s="89">
        <v>13.3</v>
      </c>
      <c r="N41" s="64"/>
      <c r="S41" s="78">
        <v>13.3</v>
      </c>
      <c r="U41" s="88">
        <v>13.3</v>
      </c>
    </row>
    <row r="42" spans="1:24" x14ac:dyDescent="0.25">
      <c r="H42" t="s">
        <v>86</v>
      </c>
      <c r="I42">
        <v>76</v>
      </c>
      <c r="J42" s="63"/>
      <c r="K42" s="113"/>
      <c r="L42" s="130" t="s">
        <v>127</v>
      </c>
      <c r="M42" s="40">
        <v>0.1</v>
      </c>
      <c r="N42" s="64"/>
      <c r="S42" s="72">
        <v>0.1</v>
      </c>
      <c r="U42" s="72">
        <v>0.1</v>
      </c>
      <c r="V42" s="17"/>
    </row>
    <row r="43" spans="1:24" x14ac:dyDescent="0.25">
      <c r="H43" t="s">
        <v>87</v>
      </c>
      <c r="J43" s="63"/>
      <c r="K43" s="113"/>
      <c r="L43" s="41" t="s">
        <v>139</v>
      </c>
      <c r="M43" s="42">
        <f>((M40-M39)*M41)^(-1*M42)</f>
        <v>0.93051201994304578</v>
      </c>
      <c r="N43" s="64"/>
      <c r="S43" s="73">
        <f>((S40-S39)*S41)^(-1*S42)</f>
        <v>1.19184698084598</v>
      </c>
      <c r="U43" s="73">
        <f>((U40-U39)*U41)^(-1*U42)</f>
        <v>0.93051201994304578</v>
      </c>
      <c r="V43" s="17"/>
    </row>
    <row r="44" spans="1:24" ht="15" customHeight="1" x14ac:dyDescent="0.25">
      <c r="H44" t="s">
        <v>88</v>
      </c>
      <c r="I44">
        <v>17</v>
      </c>
      <c r="J44" s="63"/>
      <c r="K44" s="47"/>
      <c r="L44" s="45"/>
      <c r="M44" s="44"/>
      <c r="N44" s="64"/>
      <c r="S44" s="77"/>
      <c r="U44" s="77"/>
      <c r="V44" s="17"/>
    </row>
    <row r="45" spans="1:24" ht="15" customHeight="1" x14ac:dyDescent="0.25">
      <c r="H45" t="s">
        <v>89</v>
      </c>
      <c r="I45">
        <v>27</v>
      </c>
      <c r="J45" s="63"/>
      <c r="K45" s="113" t="s">
        <v>133</v>
      </c>
      <c r="L45" s="129" t="s">
        <v>57</v>
      </c>
      <c r="M45" s="89">
        <v>13.3904</v>
      </c>
      <c r="N45" s="64"/>
      <c r="S45" s="71">
        <v>13.5525</v>
      </c>
      <c r="U45" s="71">
        <f>X45</f>
        <v>12.313846153846153</v>
      </c>
      <c r="V45" s="17">
        <f>60*U47/U45</f>
        <v>65</v>
      </c>
      <c r="W45">
        <v>65</v>
      </c>
      <c r="X45">
        <f>60*U$47/W45</f>
        <v>12.313846153846153</v>
      </c>
    </row>
    <row r="46" spans="1:24" ht="15.75" x14ac:dyDescent="0.25">
      <c r="A46" s="30" t="s">
        <v>90</v>
      </c>
      <c r="J46" s="63"/>
      <c r="K46" s="113"/>
      <c r="L46" s="129" t="s">
        <v>59</v>
      </c>
      <c r="M46" s="89">
        <v>13.5623</v>
      </c>
      <c r="N46" s="64"/>
      <c r="O46" s="17">
        <f>M46-M45</f>
        <v>0.17190000000000083</v>
      </c>
      <c r="S46" s="71">
        <v>13.566599999999999</v>
      </c>
      <c r="U46" s="71">
        <v>13.5623</v>
      </c>
      <c r="V46" s="17">
        <f>60*U47/U46</f>
        <v>59.016538492733531</v>
      </c>
      <c r="W46" s="87">
        <f>V46/V45*W45</f>
        <v>59.016538492733531</v>
      </c>
      <c r="X46">
        <f>60*U$47/W46</f>
        <v>13.5623</v>
      </c>
    </row>
    <row r="47" spans="1:24" ht="15.75" x14ac:dyDescent="0.25">
      <c r="A47" t="s">
        <v>91</v>
      </c>
      <c r="B47" s="30">
        <v>1.2</v>
      </c>
      <c r="J47" s="63"/>
      <c r="K47" s="113"/>
      <c r="L47" s="129" t="s">
        <v>67</v>
      </c>
      <c r="M47" s="89">
        <v>13.34</v>
      </c>
      <c r="N47" s="64"/>
      <c r="S47" s="79">
        <v>13.49</v>
      </c>
      <c r="U47" s="79">
        <v>13.34</v>
      </c>
    </row>
    <row r="48" spans="1:24" x14ac:dyDescent="0.25">
      <c r="A48" t="s">
        <v>92</v>
      </c>
      <c r="B48">
        <v>13.67</v>
      </c>
      <c r="J48" s="63"/>
      <c r="K48" s="113"/>
      <c r="L48" s="130" t="s">
        <v>127</v>
      </c>
      <c r="M48" s="40">
        <f>M42</f>
        <v>0.1</v>
      </c>
      <c r="N48" s="64"/>
      <c r="S48" s="72">
        <f>S42</f>
        <v>0.1</v>
      </c>
      <c r="U48" s="72">
        <f>U42</f>
        <v>0.1</v>
      </c>
    </row>
    <row r="49" spans="1:21" x14ac:dyDescent="0.25">
      <c r="A49" t="s">
        <v>93</v>
      </c>
      <c r="B49">
        <v>0.69299999999999995</v>
      </c>
      <c r="J49" s="63"/>
      <c r="K49" s="113"/>
      <c r="L49" s="41" t="s">
        <v>140</v>
      </c>
      <c r="M49" s="42">
        <f>((M46-M45)*M47)^(-1*M48)</f>
        <v>0.92035807989302887</v>
      </c>
      <c r="N49" s="64"/>
      <c r="S49" s="73">
        <f>((S46-S45)*S47)^(-1*S48)</f>
        <v>1.1805296351651748</v>
      </c>
      <c r="U49" s="73">
        <f>((U46-U45)*U47)^(-1*U48)</f>
        <v>0.75482655069081694</v>
      </c>
    </row>
    <row r="50" spans="1:21" ht="15" customHeight="1" x14ac:dyDescent="0.25">
      <c r="A50" t="s">
        <v>94</v>
      </c>
      <c r="B50" s="37" t="s">
        <v>148</v>
      </c>
      <c r="C50" s="127"/>
      <c r="D50" s="127"/>
      <c r="E50" s="127"/>
      <c r="F50" s="127"/>
      <c r="G50" s="127"/>
      <c r="H50" s="127"/>
      <c r="J50" s="63"/>
      <c r="K50" s="43"/>
      <c r="L50" s="2"/>
      <c r="M50" s="44"/>
      <c r="N50" s="64"/>
      <c r="S50" s="77"/>
      <c r="U50" s="77"/>
    </row>
    <row r="51" spans="1:21" ht="15.75" customHeight="1" x14ac:dyDescent="0.25">
      <c r="A51" t="s">
        <v>95</v>
      </c>
      <c r="B51" t="s">
        <v>96</v>
      </c>
      <c r="J51" s="63"/>
      <c r="K51" s="113" t="s">
        <v>134</v>
      </c>
      <c r="L51" s="129" t="s">
        <v>69</v>
      </c>
      <c r="M51" s="46">
        <v>9.06</v>
      </c>
      <c r="N51" s="64"/>
      <c r="S51" s="71">
        <v>10.47</v>
      </c>
      <c r="U51" s="71">
        <v>9.06</v>
      </c>
    </row>
    <row r="52" spans="1:21" x14ac:dyDescent="0.25">
      <c r="A52" t="s">
        <v>97</v>
      </c>
      <c r="B52" t="s">
        <v>98</v>
      </c>
      <c r="J52" s="63"/>
      <c r="K52" s="113"/>
      <c r="L52" s="130" t="s">
        <v>135</v>
      </c>
      <c r="M52" s="40">
        <v>0.55000000000000004</v>
      </c>
      <c r="N52" s="64"/>
      <c r="S52" s="72">
        <v>0.55000000000000004</v>
      </c>
      <c r="U52" s="72">
        <v>0.55000000000000004</v>
      </c>
    </row>
    <row r="53" spans="1:21" x14ac:dyDescent="0.25">
      <c r="J53" s="63"/>
      <c r="K53" s="113"/>
      <c r="L53" s="130" t="s">
        <v>136</v>
      </c>
      <c r="M53" s="40">
        <v>2</v>
      </c>
      <c r="N53" s="64"/>
      <c r="S53" s="72">
        <v>2</v>
      </c>
      <c r="U53" s="72">
        <v>2</v>
      </c>
    </row>
    <row r="54" spans="1:21" ht="15.75" thickBot="1" x14ac:dyDescent="0.3">
      <c r="G54" s="102" t="s">
        <v>156</v>
      </c>
      <c r="H54">
        <v>5</v>
      </c>
      <c r="J54" s="63"/>
      <c r="K54" s="113"/>
      <c r="L54" s="130" t="s">
        <v>137</v>
      </c>
      <c r="M54" s="40">
        <v>4</v>
      </c>
      <c r="N54" s="64"/>
      <c r="S54" s="72">
        <v>4</v>
      </c>
      <c r="U54" s="72">
        <v>4</v>
      </c>
    </row>
    <row r="55" spans="1:21" x14ac:dyDescent="0.25">
      <c r="B55" s="90" t="s">
        <v>150</v>
      </c>
      <c r="C55" s="91">
        <v>5</v>
      </c>
      <c r="D55" s="38">
        <v>10</v>
      </c>
      <c r="E55" s="38">
        <v>15</v>
      </c>
      <c r="F55" s="92">
        <v>20</v>
      </c>
      <c r="G55" s="92">
        <v>23</v>
      </c>
      <c r="J55" s="63"/>
      <c r="K55" s="113"/>
      <c r="L55" s="41" t="s">
        <v>141</v>
      </c>
      <c r="M55" s="42">
        <f>MIN(MAX(M52- (M52 * (M51-M53) / (M54-M53)),0),M52)</f>
        <v>0</v>
      </c>
      <c r="N55" s="64"/>
      <c r="S55" s="73">
        <f>MIN(MAX(S52- (S52 * (S51-S53) / (S54-S53)),0),S52)</f>
        <v>0</v>
      </c>
      <c r="U55" s="73">
        <f>MIN(MAX(U52- (U52 * (U51-U53) / (U54-U53)),0),U52)</f>
        <v>0</v>
      </c>
    </row>
    <row r="56" spans="1:21" ht="15.75" thickBot="1" x14ac:dyDescent="0.3">
      <c r="B56" s="93" t="s">
        <v>149</v>
      </c>
      <c r="C56" s="94">
        <v>5.25</v>
      </c>
      <c r="D56" s="2">
        <v>10.5</v>
      </c>
      <c r="E56" s="2">
        <v>15.75</v>
      </c>
      <c r="F56" s="44">
        <v>21</v>
      </c>
      <c r="G56" s="44">
        <v>24</v>
      </c>
      <c r="J56" s="63"/>
      <c r="K56" s="48"/>
      <c r="L56" s="49" t="s">
        <v>142</v>
      </c>
      <c r="M56" s="50">
        <f>M37*(M43-M49)+M55</f>
        <v>-2.0470343140834089E-4</v>
      </c>
      <c r="N56" s="64"/>
      <c r="S56" s="82">
        <f>S37*(S43-S49)+S55</f>
        <v>-2.2815768892503114E-4</v>
      </c>
      <c r="U56" s="82">
        <f>U37*(U43-U49)+U55</f>
        <v>-3.541819060124934E-3</v>
      </c>
    </row>
    <row r="57" spans="1:21" ht="15.75" thickBot="1" x14ac:dyDescent="0.3">
      <c r="B57" s="96" t="s">
        <v>153</v>
      </c>
      <c r="C57" s="97">
        <f>C56-C55</f>
        <v>0.25</v>
      </c>
      <c r="D57" s="97">
        <f t="shared" ref="D57:G57" si="0">D56-D55</f>
        <v>0.5</v>
      </c>
      <c r="E57" s="97">
        <f t="shared" si="0"/>
        <v>0.75</v>
      </c>
      <c r="F57" s="98">
        <f t="shared" si="0"/>
        <v>1</v>
      </c>
      <c r="G57" s="98">
        <f t="shared" si="0"/>
        <v>1</v>
      </c>
      <c r="J57" s="63"/>
      <c r="K57" s="65"/>
      <c r="L57" s="56"/>
      <c r="M57" s="56"/>
      <c r="N57" s="64"/>
      <c r="S57" s="56"/>
      <c r="U57" s="56"/>
    </row>
    <row r="58" spans="1:21" ht="15.75" thickBot="1" x14ac:dyDescent="0.3">
      <c r="A58" s="30" t="s">
        <v>155</v>
      </c>
      <c r="B58" s="90" t="s">
        <v>154</v>
      </c>
      <c r="C58" s="38">
        <f>C55*1.28*$B73</f>
        <v>6.8571359995043002</v>
      </c>
      <c r="D58" s="38">
        <f>D55*1.28*$B73</f>
        <v>13.7142719990086</v>
      </c>
      <c r="E58" s="38">
        <f>E55*1.28*$B73</f>
        <v>20.5714079985129</v>
      </c>
      <c r="F58" s="92">
        <f>F55*1.28*$B73</f>
        <v>27.428543998017201</v>
      </c>
      <c r="G58" s="92">
        <f>G55*1.28*$B73</f>
        <v>31.54282559771978</v>
      </c>
      <c r="J58" s="63"/>
      <c r="K58" s="57" t="s">
        <v>147</v>
      </c>
      <c r="L58" s="58"/>
      <c r="M58" s="85">
        <f>1/(1+EXP(-1*M20-M26-M32-M56))</f>
        <v>0.48130254683730295</v>
      </c>
      <c r="N58" s="64"/>
      <c r="O58">
        <f>670/(Q58/100)</f>
        <v>1914.2857142857144</v>
      </c>
      <c r="P58">
        <v>0</v>
      </c>
      <c r="Q58">
        <v>35</v>
      </c>
      <c r="S58" s="84">
        <f>1/(1+EXP(-1*S20-S26-S32-S56))</f>
        <v>0.26309027750932901</v>
      </c>
      <c r="U58" s="84">
        <f>1/(1+EXP(-1*U20-U26-U32-U56))</f>
        <v>0.38549360973211572</v>
      </c>
    </row>
    <row r="59" spans="1:21" ht="15.75" thickBot="1" x14ac:dyDescent="0.3">
      <c r="B59" s="93" t="s">
        <v>149</v>
      </c>
      <c r="C59" s="2">
        <f>C56*$B73</f>
        <v>5.6249943745933706</v>
      </c>
      <c r="D59" s="2">
        <f>D56*$B73</f>
        <v>11.249988749186741</v>
      </c>
      <c r="E59" s="2">
        <f>E56*$B73</f>
        <v>16.874983123780112</v>
      </c>
      <c r="F59" s="44">
        <f>F56*$B73</f>
        <v>22.499977498373482</v>
      </c>
      <c r="G59" s="44">
        <f>G56*$B73</f>
        <v>25.714259998141124</v>
      </c>
      <c r="J59" s="66"/>
      <c r="K59" s="67"/>
      <c r="L59" s="67"/>
      <c r="M59" s="67"/>
      <c r="N59" s="68"/>
      <c r="P59">
        <v>5</v>
      </c>
      <c r="Q59" s="132">
        <v>0.48</v>
      </c>
      <c r="R59">
        <f>O58*Q59</f>
        <v>918.85714285714289</v>
      </c>
      <c r="S59">
        <v>997</v>
      </c>
      <c r="T59">
        <f>S59/R59</f>
        <v>1.0850435323383085</v>
      </c>
      <c r="U59">
        <f>S59/1850</f>
        <v>0.53891891891891897</v>
      </c>
    </row>
    <row r="60" spans="1:21" ht="15.75" thickBot="1" x14ac:dyDescent="0.3">
      <c r="B60" s="95" t="s">
        <v>153</v>
      </c>
      <c r="C60" s="99">
        <f>C58-C59</f>
        <v>1.2321416249109296</v>
      </c>
      <c r="D60" s="99">
        <f>D58-D59</f>
        <v>2.4642832498218592</v>
      </c>
      <c r="E60" s="99">
        <f>E58-E59</f>
        <v>3.6964248747327879</v>
      </c>
      <c r="F60" s="100">
        <f>F58-F59</f>
        <v>4.9285664996437184</v>
      </c>
      <c r="G60" s="100">
        <f>G58-G59</f>
        <v>5.8285655995786563</v>
      </c>
      <c r="P60">
        <v>8</v>
      </c>
      <c r="Q60" s="132">
        <v>0.56000000000000005</v>
      </c>
      <c r="R60">
        <f>O58*Q60</f>
        <v>1072.0000000000002</v>
      </c>
      <c r="S60">
        <f>R60*T59</f>
        <v>1163.166666666667</v>
      </c>
      <c r="U60">
        <f>S60/1850</f>
        <v>0.62873873873873887</v>
      </c>
    </row>
    <row r="61" spans="1:21" x14ac:dyDescent="0.25">
      <c r="B61" s="105"/>
      <c r="G61" s="86">
        <f>G60-F60</f>
        <v>0.89999909993493787</v>
      </c>
    </row>
    <row r="62" spans="1:21" x14ac:dyDescent="0.25">
      <c r="A62" s="104" t="s">
        <v>152</v>
      </c>
      <c r="B62" s="30" t="s">
        <v>94</v>
      </c>
    </row>
    <row r="63" spans="1:21" x14ac:dyDescent="0.25">
      <c r="A63">
        <v>0.15</v>
      </c>
      <c r="B63" s="69">
        <f t="shared" ref="B63:B84" si="1">(B$47-1)/(1+EXP(-B$48 * ($A63 -B$49)))+1</f>
        <v>1.0001194222289862</v>
      </c>
    </row>
    <row r="64" spans="1:21" x14ac:dyDescent="0.25">
      <c r="A64">
        <v>0.2</v>
      </c>
      <c r="B64" s="69">
        <f t="shared" si="1"/>
        <v>1.0002364129069117</v>
      </c>
    </row>
    <row r="65" spans="1:2" x14ac:dyDescent="0.25">
      <c r="A65">
        <v>0.25</v>
      </c>
      <c r="B65" s="69">
        <f t="shared" si="1"/>
        <v>1.0004677440227474</v>
      </c>
    </row>
    <row r="66" spans="1:2" x14ac:dyDescent="0.25">
      <c r="A66">
        <v>0.3</v>
      </c>
      <c r="B66" s="69">
        <f t="shared" si="1"/>
        <v>1.0009243862466448</v>
      </c>
    </row>
    <row r="67" spans="1:2" x14ac:dyDescent="0.25">
      <c r="A67">
        <v>0.35</v>
      </c>
      <c r="B67" s="69">
        <f t="shared" si="1"/>
        <v>1.0018227599022789</v>
      </c>
    </row>
    <row r="68" spans="1:2" x14ac:dyDescent="0.25">
      <c r="A68">
        <v>0.4</v>
      </c>
      <c r="B68" s="69">
        <f t="shared" si="1"/>
        <v>1.0035785321301476</v>
      </c>
    </row>
    <row r="69" spans="1:2" x14ac:dyDescent="0.25">
      <c r="A69">
        <v>0.45</v>
      </c>
      <c r="B69" s="69">
        <f t="shared" si="1"/>
        <v>1.0069661019758092</v>
      </c>
    </row>
    <row r="70" spans="1:2" x14ac:dyDescent="0.25">
      <c r="A70">
        <v>0.5</v>
      </c>
      <c r="B70" s="69">
        <f t="shared" si="1"/>
        <v>1.013342636447526</v>
      </c>
    </row>
    <row r="71" spans="1:2" x14ac:dyDescent="0.25">
      <c r="A71">
        <v>0.55000000000000004</v>
      </c>
      <c r="B71" s="69">
        <f t="shared" si="1"/>
        <v>1.0248059646235588</v>
      </c>
    </row>
    <row r="72" spans="1:2" x14ac:dyDescent="0.25">
      <c r="A72">
        <v>0.6</v>
      </c>
      <c r="B72" s="69">
        <f t="shared" si="1"/>
        <v>1.0438066168330802</v>
      </c>
    </row>
    <row r="73" spans="1:2" x14ac:dyDescent="0.25">
      <c r="A73">
        <v>0.65</v>
      </c>
      <c r="B73" s="69">
        <f t="shared" si="1"/>
        <v>1.0714274999225468</v>
      </c>
    </row>
    <row r="74" spans="1:2" x14ac:dyDescent="0.25">
      <c r="A74">
        <v>0.7</v>
      </c>
      <c r="B74" s="69">
        <f t="shared" si="1"/>
        <v>1.1047808525365954</v>
      </c>
    </row>
    <row r="75" spans="1:2" x14ac:dyDescent="0.25">
      <c r="A75">
        <v>0.75</v>
      </c>
      <c r="B75" s="69">
        <f t="shared" si="1"/>
        <v>1.1371011028285303</v>
      </c>
    </row>
    <row r="76" spans="1:2" x14ac:dyDescent="0.25">
      <c r="A76">
        <v>0.8</v>
      </c>
      <c r="B76" s="69">
        <f t="shared" si="1"/>
        <v>1.1623887517053282</v>
      </c>
    </row>
    <row r="77" spans="1:2" x14ac:dyDescent="0.25">
      <c r="A77">
        <v>0.85</v>
      </c>
      <c r="B77" s="69">
        <f t="shared" si="1"/>
        <v>1.1790624419387195</v>
      </c>
    </row>
    <row r="78" spans="1:2" x14ac:dyDescent="0.25">
      <c r="A78">
        <v>0.9</v>
      </c>
      <c r="B78" s="69">
        <f t="shared" si="1"/>
        <v>1.1888518575751741</v>
      </c>
    </row>
    <row r="79" spans="1:2" x14ac:dyDescent="0.25">
      <c r="A79">
        <v>0.95</v>
      </c>
      <c r="B79" s="69">
        <f t="shared" si="1"/>
        <v>1.1942121487324919</v>
      </c>
    </row>
    <row r="80" spans="1:2" x14ac:dyDescent="0.25">
      <c r="A80">
        <v>1</v>
      </c>
      <c r="B80" s="69">
        <f t="shared" si="1"/>
        <v>1.1970355422561463</v>
      </c>
    </row>
    <row r="81" spans="1:2" x14ac:dyDescent="0.25">
      <c r="A81">
        <v>1.05</v>
      </c>
      <c r="B81" s="69">
        <f t="shared" si="1"/>
        <v>1.1984923374114256</v>
      </c>
    </row>
    <row r="82" spans="1:2" x14ac:dyDescent="0.25">
      <c r="A82">
        <v>1.1000000000000001</v>
      </c>
      <c r="B82" s="69">
        <f t="shared" si="1"/>
        <v>1.1992360094818533</v>
      </c>
    </row>
    <row r="83" spans="1:2" x14ac:dyDescent="0.25">
      <c r="A83">
        <v>1.1499999999999999</v>
      </c>
      <c r="B83" s="69">
        <f t="shared" si="1"/>
        <v>1.1996135708147766</v>
      </c>
    </row>
    <row r="84" spans="1:2" x14ac:dyDescent="0.25">
      <c r="A84" s="30">
        <v>1.2</v>
      </c>
      <c r="B84" s="103">
        <f t="shared" si="1"/>
        <v>1.1998047255907009</v>
      </c>
    </row>
    <row r="85" spans="1:2" x14ac:dyDescent="0.25">
      <c r="B85" s="103"/>
    </row>
  </sheetData>
  <mergeCells count="10">
    <mergeCell ref="B3:C3"/>
    <mergeCell ref="D3:E3"/>
    <mergeCell ref="A11:A15"/>
    <mergeCell ref="B11:L15"/>
    <mergeCell ref="K22:K26"/>
    <mergeCell ref="K28:K32"/>
    <mergeCell ref="K51:K55"/>
    <mergeCell ref="K39:K43"/>
    <mergeCell ref="K45:K49"/>
    <mergeCell ref="K34:K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BD8F-3735-482D-934E-5845919F92DC}">
  <dimension ref="A1:I39"/>
  <sheetViews>
    <sheetView topLeftCell="F16" zoomScale="85" zoomScaleNormal="85" workbookViewId="0">
      <selection activeCell="J22" sqref="J22"/>
    </sheetView>
  </sheetViews>
  <sheetFormatPr defaultRowHeight="15" x14ac:dyDescent="0.25"/>
  <cols>
    <col min="4" max="4" width="16.5703125" bestFit="1" customWidth="1"/>
  </cols>
  <sheetData>
    <row r="1" spans="1:9" x14ac:dyDescent="0.25">
      <c r="A1" t="s">
        <v>18</v>
      </c>
      <c r="B1">
        <v>1950</v>
      </c>
    </row>
    <row r="2" spans="1:9" x14ac:dyDescent="0.25">
      <c r="A2" t="s">
        <v>14</v>
      </c>
      <c r="B2">
        <v>0.1</v>
      </c>
      <c r="E2" t="s">
        <v>28</v>
      </c>
      <c r="F2" t="s">
        <v>29</v>
      </c>
    </row>
    <row r="3" spans="1:9" x14ac:dyDescent="0.25">
      <c r="A3" t="s">
        <v>12</v>
      </c>
      <c r="B3">
        <v>1</v>
      </c>
      <c r="D3" t="s">
        <v>25</v>
      </c>
      <c r="E3" s="21">
        <v>13.3</v>
      </c>
      <c r="F3">
        <v>13.3</v>
      </c>
    </row>
    <row r="4" spans="1:9" x14ac:dyDescent="0.25">
      <c r="A4" t="s">
        <v>11</v>
      </c>
      <c r="B4">
        <v>0.1</v>
      </c>
      <c r="D4" t="s">
        <v>26</v>
      </c>
      <c r="E4" s="21">
        <v>14.0434</v>
      </c>
      <c r="F4" s="17">
        <v>14.202299999999999</v>
      </c>
    </row>
    <row r="5" spans="1:9" x14ac:dyDescent="0.25">
      <c r="A5" t="s">
        <v>13</v>
      </c>
      <c r="B5">
        <v>0.1</v>
      </c>
      <c r="D5" t="s">
        <v>27</v>
      </c>
      <c r="E5" s="17">
        <f>60*E3/E4</f>
        <v>56.823846077160802</v>
      </c>
      <c r="F5" s="17">
        <f>60*F3/F4</f>
        <v>56.188082212036079</v>
      </c>
    </row>
    <row r="6" spans="1:9" x14ac:dyDescent="0.25">
      <c r="A6" t="s">
        <v>4</v>
      </c>
      <c r="B6">
        <v>70</v>
      </c>
      <c r="D6" t="s">
        <v>30</v>
      </c>
      <c r="E6">
        <v>1850</v>
      </c>
      <c r="F6">
        <v>1985</v>
      </c>
    </row>
    <row r="7" spans="1:9" x14ac:dyDescent="0.25">
      <c r="A7" t="s">
        <v>20</v>
      </c>
      <c r="B7">
        <v>4.82</v>
      </c>
    </row>
    <row r="8" spans="1:9" x14ac:dyDescent="0.25">
      <c r="A8" t="s">
        <v>17</v>
      </c>
      <c r="B8" s="17">
        <v>4.46</v>
      </c>
      <c r="C8">
        <f>60*B7/B8</f>
        <v>64.843049327354265</v>
      </c>
    </row>
    <row r="9" spans="1:9" x14ac:dyDescent="0.25">
      <c r="B9" t="s">
        <v>15</v>
      </c>
    </row>
    <row r="10" spans="1:9" x14ac:dyDescent="0.25">
      <c r="A10" t="s">
        <v>10</v>
      </c>
      <c r="B10" t="s">
        <v>17</v>
      </c>
      <c r="C10" t="s">
        <v>16</v>
      </c>
      <c r="D10" t="s">
        <v>19</v>
      </c>
      <c r="E10" t="s">
        <v>24</v>
      </c>
      <c r="F10" t="s">
        <v>23</v>
      </c>
      <c r="G10" t="s">
        <v>32</v>
      </c>
      <c r="H10" t="s">
        <v>31</v>
      </c>
    </row>
    <row r="11" spans="1:9" x14ac:dyDescent="0.25">
      <c r="A11" s="17">
        <v>0.1</v>
      </c>
      <c r="B11" s="17">
        <f t="shared" ref="B11:B39" si="0">B$8</f>
        <v>4.46</v>
      </c>
      <c r="C11" s="16">
        <f>$B$8*(1/$B$6+($B$4*$B$3*(($A11+$B$5-1)+(($A11+$B$5-1)^2+(8*0.1*($A11+$B$5)/($B$1*$B$3)))^0.5)))/(1/$B$6)</f>
        <v>4.4616009743293912</v>
      </c>
      <c r="D11">
        <f t="shared" ref="D11:D39" si="1">60*B$7/C11</f>
        <v>64.81978143360719</v>
      </c>
      <c r="E11">
        <f>$E$4*(1/$E$5+($B$4*$B$3*(($A11+$B$5-1)+(($A11+$B$5-1)^2+(8*0.1*($A11+$B$5)/($E$6*$B$3)))^0.5)))/(1/$E$5)</f>
        <v>14.047713367796556</v>
      </c>
      <c r="F11">
        <f>$F$4*(1/$F$5+($B$4*$B$3*(($A11+$B$5-1)+(($A11+$B$5-1)^2+(8*0.1*($A11+$B$5)/($F$6*$B$3)))^0.5)))/(1/$F$5)</f>
        <v>14.206320024562411</v>
      </c>
      <c r="G11">
        <f>60*E$3/E11</f>
        <v>56.806398244810552</v>
      </c>
      <c r="H11">
        <f>60*F$3/F11</f>
        <v>56.172182424461489</v>
      </c>
      <c r="I11">
        <f>E11-F11</f>
        <v>-0.15860665676585484</v>
      </c>
    </row>
    <row r="12" spans="1:9" x14ac:dyDescent="0.25">
      <c r="A12" s="17">
        <v>0.15</v>
      </c>
      <c r="B12" s="17">
        <f t="shared" si="0"/>
        <v>4.46</v>
      </c>
      <c r="C12" s="16">
        <f t="shared" ref="C12:C39" si="2">$B$8*(1/$B$6+($B$4*$B$3*(($A12+$B$5-1)+(($A12+$B$5-1)^2+(8*0.1*($A12+$B$5)/($B$1*$B$3)))^0.5)))/(1/$B$6)</f>
        <v>4.4621346035552705</v>
      </c>
      <c r="D12">
        <f t="shared" si="1"/>
        <v>64.812029598922393</v>
      </c>
      <c r="E12">
        <f t="shared" ref="E12:E39" si="3">$E$4*(1/$E$5+($B$4*$B$3*(($A12+$B$5-1)+(($A12+$B$5-1)^2+(8*0.1*($A12+$B$5)/($E$6*$B$3)))^0.5)))/(1/$E$5)</f>
        <v>14.049151075036693</v>
      </c>
      <c r="F12">
        <f t="shared" ref="F12:F39" si="4">$F$4*(1/$F$5+($B$4*$B$3*(($A12+$B$5-1)+(($A12+$B$5-1)^2+(8*0.1*($A12+$B$5)/($F$6*$B$3)))^0.5)))/(1/$F$5)</f>
        <v>14.207659961501417</v>
      </c>
      <c r="G12">
        <f t="shared" ref="G12:G39" si="5">60*E$3/E12</f>
        <v>56.800585013135091</v>
      </c>
      <c r="H12">
        <f t="shared" ref="H12:H39" si="6">60*F$3/F12</f>
        <v>56.16688477640551</v>
      </c>
      <c r="I12">
        <f t="shared" ref="I12:I39" si="7">E12-F12</f>
        <v>-0.15850888646472328</v>
      </c>
    </row>
    <row r="13" spans="1:9" x14ac:dyDescent="0.25">
      <c r="A13" s="17">
        <v>0.2</v>
      </c>
      <c r="B13" s="17">
        <f t="shared" si="0"/>
        <v>4.46</v>
      </c>
      <c r="C13" s="16">
        <f t="shared" si="2"/>
        <v>4.4627444430599219</v>
      </c>
      <c r="D13">
        <f t="shared" si="1"/>
        <v>64.803172955542891</v>
      </c>
      <c r="E13">
        <f t="shared" si="3"/>
        <v>14.050794105221229</v>
      </c>
      <c r="F13">
        <f t="shared" si="4"/>
        <v>14.209191262581347</v>
      </c>
      <c r="G13">
        <f t="shared" si="5"/>
        <v>56.793943034398737</v>
      </c>
      <c r="H13">
        <f t="shared" si="6"/>
        <v>56.160831763976788</v>
      </c>
      <c r="I13">
        <f t="shared" si="7"/>
        <v>-0.15839715736011861</v>
      </c>
    </row>
    <row r="14" spans="1:9" x14ac:dyDescent="0.25">
      <c r="A14" s="17">
        <v>0.25</v>
      </c>
      <c r="B14" s="17">
        <f t="shared" si="0"/>
        <v>4.46</v>
      </c>
      <c r="C14" s="16">
        <f t="shared" si="2"/>
        <v>4.46344806998101</v>
      </c>
      <c r="D14">
        <f t="shared" si="1"/>
        <v>64.792957253164701</v>
      </c>
      <c r="E14">
        <f t="shared" si="3"/>
        <v>14.052689812597281</v>
      </c>
      <c r="F14">
        <f t="shared" si="4"/>
        <v>14.21095806446105</v>
      </c>
      <c r="G14">
        <f t="shared" si="5"/>
        <v>56.78628153342197</v>
      </c>
      <c r="H14">
        <f t="shared" si="6"/>
        <v>56.153849471672771</v>
      </c>
      <c r="I14">
        <f t="shared" si="7"/>
        <v>-0.15826825186376858</v>
      </c>
    </row>
    <row r="15" spans="1:9" x14ac:dyDescent="0.25">
      <c r="A15" s="17">
        <v>0.3</v>
      </c>
      <c r="B15" s="17">
        <f t="shared" si="0"/>
        <v>4.46</v>
      </c>
      <c r="C15" s="16">
        <f t="shared" si="2"/>
        <v>4.4642689152787574</v>
      </c>
      <c r="D15">
        <f t="shared" si="1"/>
        <v>64.781043769613916</v>
      </c>
      <c r="E15">
        <f t="shared" si="3"/>
        <v>14.054901321328515</v>
      </c>
      <c r="F15">
        <f t="shared" si="4"/>
        <v>14.213019203134241</v>
      </c>
      <c r="G15">
        <f t="shared" si="5"/>
        <v>56.777346333198622</v>
      </c>
      <c r="H15">
        <f t="shared" si="6"/>
        <v>56.145706172269563</v>
      </c>
      <c r="I15">
        <f t="shared" si="7"/>
        <v>-0.15811788180572606</v>
      </c>
    </row>
    <row r="16" spans="1:9" x14ac:dyDescent="0.25">
      <c r="A16" s="17">
        <v>0.35</v>
      </c>
      <c r="B16" s="17">
        <f t="shared" si="0"/>
        <v>4.46</v>
      </c>
      <c r="C16" s="16">
        <f t="shared" si="2"/>
        <v>4.4652389210748398</v>
      </c>
      <c r="D16">
        <f t="shared" si="1"/>
        <v>64.766971065097209</v>
      </c>
      <c r="E16">
        <f t="shared" si="3"/>
        <v>14.057514683730524</v>
      </c>
      <c r="F16">
        <f t="shared" si="4"/>
        <v>14.215454886837366</v>
      </c>
      <c r="G16">
        <f t="shared" si="5"/>
        <v>56.766791140084379</v>
      </c>
      <c r="H16">
        <f t="shared" si="6"/>
        <v>56.136086136708769</v>
      </c>
      <c r="I16">
        <f t="shared" si="7"/>
        <v>-0.15794020310684154</v>
      </c>
    </row>
    <row r="17" spans="1:9" x14ac:dyDescent="0.25">
      <c r="A17" s="17">
        <v>0.4</v>
      </c>
      <c r="B17" s="17">
        <f t="shared" si="0"/>
        <v>4.46</v>
      </c>
      <c r="C17" s="16">
        <f t="shared" si="2"/>
        <v>4.4664027894406999</v>
      </c>
      <c r="D17">
        <f t="shared" si="1"/>
        <v>64.750093897423611</v>
      </c>
      <c r="E17">
        <f t="shared" si="3"/>
        <v>14.060650325060136</v>
      </c>
      <c r="F17">
        <f t="shared" si="4"/>
        <v>14.218377365415224</v>
      </c>
      <c r="G17">
        <f t="shared" si="5"/>
        <v>56.754131676095646</v>
      </c>
      <c r="H17">
        <f t="shared" si="6"/>
        <v>56.124547794114321</v>
      </c>
      <c r="I17">
        <f t="shared" si="7"/>
        <v>-0.15772704035508767</v>
      </c>
    </row>
    <row r="18" spans="1:9" x14ac:dyDescent="0.25">
      <c r="A18" s="17">
        <v>0.45</v>
      </c>
      <c r="B18" s="17">
        <f t="shared" si="0"/>
        <v>4.46</v>
      </c>
      <c r="C18" s="16">
        <f t="shared" si="2"/>
        <v>4.4678250572544442</v>
      </c>
      <c r="D18">
        <f t="shared" si="1"/>
        <v>64.729481636803044</v>
      </c>
      <c r="E18">
        <f t="shared" si="3"/>
        <v>14.064482099831963</v>
      </c>
      <c r="F18">
        <f t="shared" si="4"/>
        <v>14.221948696668255</v>
      </c>
      <c r="G18">
        <f t="shared" si="5"/>
        <v>56.738669389719952</v>
      </c>
      <c r="H18">
        <f t="shared" si="6"/>
        <v>56.110454131151926</v>
      </c>
      <c r="I18">
        <f t="shared" si="7"/>
        <v>-0.15746659683629183</v>
      </c>
    </row>
    <row r="19" spans="1:9" x14ac:dyDescent="0.25">
      <c r="A19" s="17">
        <v>0.5</v>
      </c>
      <c r="B19" s="17">
        <f t="shared" si="0"/>
        <v>4.46</v>
      </c>
      <c r="C19" s="16">
        <f t="shared" si="2"/>
        <v>4.4696024620109256</v>
      </c>
      <c r="D19">
        <f t="shared" si="1"/>
        <v>64.703740983238504</v>
      </c>
      <c r="E19">
        <f t="shared" si="3"/>
        <v>14.069270597249595</v>
      </c>
      <c r="F19">
        <f t="shared" si="4"/>
        <v>14.226411799988687</v>
      </c>
      <c r="G19">
        <f t="shared" si="5"/>
        <v>56.719358298219184</v>
      </c>
      <c r="H19">
        <f t="shared" si="6"/>
        <v>56.092851185471417</v>
      </c>
      <c r="I19">
        <f t="shared" si="7"/>
        <v>-0.15714120273909238</v>
      </c>
    </row>
    <row r="20" spans="1:9" x14ac:dyDescent="0.25">
      <c r="A20" s="18">
        <v>0.55000000000000004</v>
      </c>
      <c r="B20" s="18">
        <f t="shared" si="0"/>
        <v>4.46</v>
      </c>
      <c r="C20" s="19">
        <f t="shared" si="2"/>
        <v>4.4718868678063703</v>
      </c>
      <c r="D20" s="20">
        <f t="shared" si="1"/>
        <v>64.670687910730535</v>
      </c>
      <c r="E20" s="20">
        <f t="shared" si="3"/>
        <v>14.075424883179823</v>
      </c>
      <c r="F20" s="20">
        <f t="shared" si="4"/>
        <v>14.232148030959639</v>
      </c>
      <c r="G20" s="20">
        <f t="shared" si="5"/>
        <v>56.694558538947732</v>
      </c>
      <c r="H20" s="20">
        <f t="shared" si="6"/>
        <v>56.070243104841623</v>
      </c>
      <c r="I20" s="20">
        <f t="shared" si="7"/>
        <v>-0.15672314777981633</v>
      </c>
    </row>
    <row r="21" spans="1:9" x14ac:dyDescent="0.25">
      <c r="A21" s="17">
        <v>0.6</v>
      </c>
      <c r="B21" s="17">
        <f t="shared" si="0"/>
        <v>4.46</v>
      </c>
      <c r="C21" s="16">
        <f t="shared" si="2"/>
        <v>4.4749310046962707</v>
      </c>
      <c r="D21">
        <f t="shared" si="1"/>
        <v>64.626694734845202</v>
      </c>
      <c r="E21">
        <f t="shared" si="3"/>
        <v>14.083625664470274</v>
      </c>
      <c r="F21">
        <f t="shared" si="4"/>
        <v>14.23979205272601</v>
      </c>
      <c r="G21">
        <f t="shared" si="5"/>
        <v>56.661545756159171</v>
      </c>
      <c r="H21">
        <f t="shared" si="6"/>
        <v>56.040144199102542</v>
      </c>
      <c r="I21">
        <f t="shared" si="7"/>
        <v>-0.15616638825573581</v>
      </c>
    </row>
    <row r="22" spans="1:9" x14ac:dyDescent="0.25">
      <c r="A22" s="17">
        <v>0.65</v>
      </c>
      <c r="B22" s="17">
        <f t="shared" si="0"/>
        <v>4.46</v>
      </c>
      <c r="C22" s="16">
        <f t="shared" si="2"/>
        <v>4.4791887198020044</v>
      </c>
      <c r="D22">
        <f t="shared" si="1"/>
        <v>64.565263508875702</v>
      </c>
      <c r="E22">
        <f t="shared" si="3"/>
        <v>14.095095184915461</v>
      </c>
      <c r="F22">
        <f t="shared" si="4"/>
        <v>14.250483626587702</v>
      </c>
      <c r="G22">
        <f t="shared" si="5"/>
        <v>56.615438883592482</v>
      </c>
      <c r="H22">
        <f t="shared" si="6"/>
        <v>55.998099496857726</v>
      </c>
      <c r="I22">
        <f t="shared" si="7"/>
        <v>-0.15538844167224042</v>
      </c>
    </row>
    <row r="23" spans="1:9" x14ac:dyDescent="0.25">
      <c r="A23" s="17">
        <v>0.7</v>
      </c>
      <c r="B23" s="17">
        <f t="shared" si="0"/>
        <v>4.46</v>
      </c>
      <c r="C23" s="16">
        <f t="shared" si="2"/>
        <v>4.4855640782499417</v>
      </c>
      <c r="D23">
        <f t="shared" si="1"/>
        <v>64.473496522388871</v>
      </c>
      <c r="E23">
        <f t="shared" si="3"/>
        <v>14.112267633791904</v>
      </c>
      <c r="F23">
        <f t="shared" si="4"/>
        <v>14.266493320941361</v>
      </c>
      <c r="G23">
        <f t="shared" si="5"/>
        <v>56.546546643516351</v>
      </c>
      <c r="H23">
        <f t="shared" si="6"/>
        <v>55.935259075097278</v>
      </c>
      <c r="I23">
        <f t="shared" si="7"/>
        <v>-0.15422568714945761</v>
      </c>
    </row>
    <row r="24" spans="1:9" x14ac:dyDescent="0.25">
      <c r="A24" s="17">
        <v>0.75</v>
      </c>
      <c r="B24" s="17">
        <f t="shared" si="0"/>
        <v>4.46</v>
      </c>
      <c r="C24" s="16">
        <f t="shared" si="2"/>
        <v>4.4961503832244185</v>
      </c>
      <c r="D24">
        <f t="shared" si="1"/>
        <v>64.321691969875786</v>
      </c>
      <c r="E24">
        <f t="shared" si="3"/>
        <v>14.140776888660309</v>
      </c>
      <c r="F24">
        <f t="shared" si="4"/>
        <v>14.293079195851446</v>
      </c>
      <c r="G24">
        <f t="shared" si="5"/>
        <v>56.432543012536151</v>
      </c>
      <c r="H24">
        <f t="shared" si="6"/>
        <v>55.83121656749924</v>
      </c>
      <c r="I24">
        <f t="shared" si="7"/>
        <v>-0.15230230719113713</v>
      </c>
    </row>
    <row r="25" spans="1:9" x14ac:dyDescent="0.25">
      <c r="A25" s="17">
        <v>0.8</v>
      </c>
      <c r="B25" s="17">
        <f t="shared" si="0"/>
        <v>4.46</v>
      </c>
      <c r="C25" s="16">
        <f t="shared" si="2"/>
        <v>4.517114491126784</v>
      </c>
      <c r="D25">
        <f t="shared" si="1"/>
        <v>64.023172440745412</v>
      </c>
      <c r="E25">
        <f t="shared" si="3"/>
        <v>14.197204295919855</v>
      </c>
      <c r="F25">
        <f t="shared" si="4"/>
        <v>14.345736344015041</v>
      </c>
      <c r="G25">
        <f t="shared" si="5"/>
        <v>56.20824941071939</v>
      </c>
      <c r="H25">
        <f t="shared" si="6"/>
        <v>55.6262837168983</v>
      </c>
      <c r="I25">
        <f t="shared" si="7"/>
        <v>-0.14853204809518594</v>
      </c>
    </row>
    <row r="26" spans="1:9" x14ac:dyDescent="0.25">
      <c r="A26" s="17">
        <v>0.85</v>
      </c>
      <c r="B26" s="17">
        <f t="shared" si="0"/>
        <v>4.46</v>
      </c>
      <c r="C26" s="16">
        <f t="shared" si="2"/>
        <v>4.5772727894765604</v>
      </c>
      <c r="D26">
        <f t="shared" si="1"/>
        <v>63.181727046045658</v>
      </c>
      <c r="E26">
        <f t="shared" si="3"/>
        <v>14.358764058436368</v>
      </c>
      <c r="F26">
        <f t="shared" si="4"/>
        <v>14.496951824763107</v>
      </c>
      <c r="G26">
        <f t="shared" si="5"/>
        <v>55.575813959498973</v>
      </c>
      <c r="H26">
        <f t="shared" si="6"/>
        <v>55.046054484149465</v>
      </c>
      <c r="I26">
        <f t="shared" si="7"/>
        <v>-0.13818776632673924</v>
      </c>
    </row>
    <row r="27" spans="1:9" x14ac:dyDescent="0.25">
      <c r="A27" s="17">
        <v>0.9</v>
      </c>
      <c r="B27" s="17">
        <f t="shared" si="0"/>
        <v>4.46</v>
      </c>
      <c r="C27" s="16">
        <f t="shared" si="2"/>
        <v>5.0923544608070417</v>
      </c>
      <c r="D27">
        <f t="shared" si="1"/>
        <v>56.791019208464</v>
      </c>
      <c r="E27">
        <f t="shared" si="3"/>
        <v>15.702841781752834</v>
      </c>
      <c r="F27">
        <f t="shared" si="4"/>
        <v>15.804318877425356</v>
      </c>
      <c r="G27">
        <f t="shared" si="5"/>
        <v>50.818827005395903</v>
      </c>
      <c r="H27">
        <f t="shared" si="6"/>
        <v>50.492527149642044</v>
      </c>
      <c r="I27">
        <f t="shared" si="7"/>
        <v>-0.1014770956725215</v>
      </c>
    </row>
    <row r="28" spans="1:9" x14ac:dyDescent="0.25">
      <c r="A28" s="17">
        <v>0.95</v>
      </c>
      <c r="B28" s="17">
        <f t="shared" si="0"/>
        <v>4.46</v>
      </c>
      <c r="C28" s="16">
        <f t="shared" si="2"/>
        <v>7.7111440093399439</v>
      </c>
      <c r="D28">
        <f t="shared" si="1"/>
        <v>37.504162761026542</v>
      </c>
      <c r="E28">
        <f t="shared" si="3"/>
        <v>22.370626576785956</v>
      </c>
      <c r="F28">
        <f t="shared" si="4"/>
        <v>22.506797387623337</v>
      </c>
      <c r="G28">
        <f t="shared" si="5"/>
        <v>35.671776883893195</v>
      </c>
      <c r="H28">
        <f t="shared" si="6"/>
        <v>35.455955205729374</v>
      </c>
      <c r="I28">
        <f t="shared" si="7"/>
        <v>-0.13617081083738114</v>
      </c>
    </row>
    <row r="29" spans="1:9" x14ac:dyDescent="0.25">
      <c r="A29" s="18">
        <v>1</v>
      </c>
      <c r="B29" s="17">
        <f t="shared" si="0"/>
        <v>4.46</v>
      </c>
      <c r="C29" s="19">
        <f t="shared" si="2"/>
        <v>10.773667805476137</v>
      </c>
      <c r="D29">
        <f t="shared" si="1"/>
        <v>26.84322602308221</v>
      </c>
      <c r="E29">
        <f t="shared" si="3"/>
        <v>30.190989713601557</v>
      </c>
      <c r="F29">
        <f t="shared" si="4"/>
        <v>30.337268481360933</v>
      </c>
      <c r="G29">
        <f t="shared" si="5"/>
        <v>26.431727067247728</v>
      </c>
      <c r="H29">
        <f t="shared" si="6"/>
        <v>26.3042798493967</v>
      </c>
      <c r="I29">
        <f t="shared" si="7"/>
        <v>-0.14627876775937665</v>
      </c>
    </row>
    <row r="30" spans="1:9" x14ac:dyDescent="0.25">
      <c r="A30" s="17">
        <v>1.05</v>
      </c>
      <c r="B30" s="17">
        <f t="shared" si="0"/>
        <v>4.46</v>
      </c>
      <c r="C30" s="16">
        <f t="shared" si="2"/>
        <v>13.874843402810161</v>
      </c>
      <c r="D30">
        <f t="shared" si="1"/>
        <v>20.843478488660026</v>
      </c>
      <c r="E30">
        <f t="shared" si="3"/>
        <v>38.114958126170428</v>
      </c>
      <c r="F30">
        <f t="shared" si="4"/>
        <v>38.264956207639898</v>
      </c>
      <c r="G30">
        <f t="shared" si="5"/>
        <v>20.936662119853636</v>
      </c>
      <c r="H30">
        <f t="shared" si="6"/>
        <v>20.854590703560586</v>
      </c>
      <c r="I30">
        <f t="shared" si="7"/>
        <v>-0.14999808146946947</v>
      </c>
    </row>
    <row r="31" spans="1:9" x14ac:dyDescent="0.25">
      <c r="A31" s="17">
        <v>1.1000000000000001</v>
      </c>
      <c r="B31" s="17">
        <f t="shared" si="0"/>
        <v>4.46</v>
      </c>
      <c r="C31" s="16">
        <f t="shared" si="2"/>
        <v>16.986307107816621</v>
      </c>
      <c r="D31">
        <f t="shared" si="1"/>
        <v>17.025478119780274</v>
      </c>
      <c r="E31">
        <f t="shared" si="3"/>
        <v>46.066590730126862</v>
      </c>
      <c r="F31">
        <f t="shared" si="4"/>
        <v>46.218493738877015</v>
      </c>
      <c r="G31">
        <f t="shared" si="5"/>
        <v>17.322749249557987</v>
      </c>
      <c r="H31">
        <f t="shared" si="6"/>
        <v>17.265815811923716</v>
      </c>
      <c r="I31">
        <f t="shared" si="7"/>
        <v>-0.15190300875015339</v>
      </c>
    </row>
    <row r="32" spans="1:9" x14ac:dyDescent="0.25">
      <c r="A32" s="17">
        <v>1.1499999999999999</v>
      </c>
      <c r="B32" s="17">
        <f t="shared" si="0"/>
        <v>4.46</v>
      </c>
      <c r="C32" s="16">
        <f t="shared" si="2"/>
        <v>20.101955097812432</v>
      </c>
      <c r="D32">
        <f t="shared" si="1"/>
        <v>14.386660331933179</v>
      </c>
      <c r="E32">
        <f t="shared" si="3"/>
        <v>54.029484542239885</v>
      </c>
      <c r="F32">
        <f t="shared" si="4"/>
        <v>54.182541651176706</v>
      </c>
      <c r="G32">
        <f t="shared" si="5"/>
        <v>14.769713365970187</v>
      </c>
      <c r="H32">
        <f t="shared" si="6"/>
        <v>14.727991262157218</v>
      </c>
      <c r="I32">
        <f t="shared" si="7"/>
        <v>-0.1530571089368209</v>
      </c>
    </row>
    <row r="33" spans="1:9" x14ac:dyDescent="0.25">
      <c r="A33" s="17">
        <v>1.2</v>
      </c>
      <c r="B33" s="17">
        <f t="shared" si="0"/>
        <v>4.46</v>
      </c>
      <c r="C33" s="16">
        <f t="shared" si="2"/>
        <v>23.219710119720187</v>
      </c>
      <c r="D33">
        <f t="shared" si="1"/>
        <v>12.454935850141659</v>
      </c>
      <c r="E33">
        <f t="shared" si="3"/>
        <v>61.998051176628309</v>
      </c>
      <c r="F33">
        <f t="shared" si="4"/>
        <v>62.151881500490923</v>
      </c>
      <c r="G33">
        <f t="shared" si="5"/>
        <v>12.871372323084016</v>
      </c>
      <c r="H33">
        <f t="shared" si="6"/>
        <v>12.839514761812911</v>
      </c>
      <c r="I33">
        <f t="shared" si="7"/>
        <v>-0.15383032386261419</v>
      </c>
    </row>
    <row r="34" spans="1:9" x14ac:dyDescent="0.25">
      <c r="A34" s="17">
        <v>1.25</v>
      </c>
      <c r="B34" s="17">
        <f t="shared" si="0"/>
        <v>4.46</v>
      </c>
      <c r="C34" s="16">
        <f t="shared" si="2"/>
        <v>26.338673681293592</v>
      </c>
      <c r="D34">
        <f t="shared" si="1"/>
        <v>10.98005174821682</v>
      </c>
      <c r="E34">
        <f t="shared" si="3"/>
        <v>69.969872250740593</v>
      </c>
      <c r="F34">
        <f t="shared" si="4"/>
        <v>70.124256470616658</v>
      </c>
      <c r="G34">
        <f t="shared" si="5"/>
        <v>11.404908631822657</v>
      </c>
      <c r="H34">
        <f t="shared" si="6"/>
        <v>11.379799803430023</v>
      </c>
      <c r="I34">
        <f t="shared" si="7"/>
        <v>-0.15438421987606432</v>
      </c>
    </row>
    <row r="35" spans="1:9" x14ac:dyDescent="0.25">
      <c r="A35" s="17">
        <v>1.3</v>
      </c>
      <c r="B35" s="17">
        <f t="shared" si="0"/>
        <v>4.46</v>
      </c>
      <c r="C35" s="16">
        <f t="shared" si="2"/>
        <v>29.458394279547864</v>
      </c>
      <c r="D35">
        <f t="shared" si="1"/>
        <v>9.8172357004802357</v>
      </c>
      <c r="E35">
        <f t="shared" si="3"/>
        <v>77.943732172099757</v>
      </c>
      <c r="F35">
        <f t="shared" si="4"/>
        <v>78.098532584172261</v>
      </c>
      <c r="G35">
        <f t="shared" si="5"/>
        <v>10.238154855582435</v>
      </c>
      <c r="H35">
        <f t="shared" si="6"/>
        <v>10.217861637028065</v>
      </c>
      <c r="I35">
        <f t="shared" si="7"/>
        <v>-0.15480041207250395</v>
      </c>
    </row>
    <row r="36" spans="1:9" x14ac:dyDescent="0.25">
      <c r="A36" s="17">
        <v>1.35</v>
      </c>
      <c r="B36" s="17">
        <f t="shared" si="0"/>
        <v>4.46</v>
      </c>
      <c r="C36" s="16">
        <f t="shared" si="2"/>
        <v>32.578620308947542</v>
      </c>
      <c r="D36">
        <f t="shared" si="1"/>
        <v>8.876987338858326</v>
      </c>
      <c r="E36">
        <f t="shared" si="3"/>
        <v>85.918953425315053</v>
      </c>
      <c r="F36">
        <f t="shared" si="4"/>
        <v>86.074077952449187</v>
      </c>
      <c r="G36">
        <f t="shared" si="5"/>
        <v>9.2878226303543201</v>
      </c>
      <c r="H36">
        <f t="shared" si="6"/>
        <v>9.2710839196075678</v>
      </c>
      <c r="I36">
        <f t="shared" si="7"/>
        <v>-0.15512452713413438</v>
      </c>
    </row>
    <row r="37" spans="1:9" x14ac:dyDescent="0.25">
      <c r="A37" s="17">
        <v>1.4</v>
      </c>
      <c r="B37" s="17">
        <f t="shared" si="0"/>
        <v>4.46</v>
      </c>
      <c r="C37" s="16">
        <f t="shared" si="2"/>
        <v>35.699200499262716</v>
      </c>
      <c r="D37">
        <f t="shared" si="1"/>
        <v>8.1010217583436575</v>
      </c>
      <c r="E37">
        <f t="shared" si="3"/>
        <v>93.895128630192474</v>
      </c>
      <c r="F37">
        <f t="shared" si="4"/>
        <v>94.050512684993066</v>
      </c>
      <c r="G37">
        <f t="shared" si="5"/>
        <v>8.4988434612293489</v>
      </c>
      <c r="H37">
        <f t="shared" si="6"/>
        <v>8.4848022325276578</v>
      </c>
      <c r="I37">
        <f t="shared" si="7"/>
        <v>-0.15538405480059225</v>
      </c>
    </row>
    <row r="38" spans="1:9" x14ac:dyDescent="0.25">
      <c r="A38" s="17">
        <v>1.45</v>
      </c>
      <c r="B38" s="17">
        <f t="shared" si="0"/>
        <v>4.46</v>
      </c>
      <c r="C38" s="16">
        <f t="shared" si="2"/>
        <v>38.820038450546292</v>
      </c>
      <c r="D38">
        <f t="shared" si="1"/>
        <v>7.4497607818812011</v>
      </c>
      <c r="E38">
        <f t="shared" si="3"/>
        <v>101.87199815574336</v>
      </c>
      <c r="F38">
        <f t="shared" si="4"/>
        <v>102.0275946951494</v>
      </c>
      <c r="G38">
        <f t="shared" si="5"/>
        <v>7.8333596517858251</v>
      </c>
      <c r="H38">
        <f t="shared" si="6"/>
        <v>7.8214134360842529</v>
      </c>
      <c r="I38">
        <f t="shared" si="7"/>
        <v>-0.1555965394060479</v>
      </c>
    </row>
    <row r="39" spans="1:9" x14ac:dyDescent="0.25">
      <c r="A39" s="17">
        <v>1.5</v>
      </c>
      <c r="B39" s="17">
        <f t="shared" si="0"/>
        <v>4.46</v>
      </c>
      <c r="C39" s="16">
        <f t="shared" si="2"/>
        <v>41.941069829262581</v>
      </c>
      <c r="D39">
        <f t="shared" si="1"/>
        <v>6.8953892014986984</v>
      </c>
      <c r="E39">
        <f t="shared" si="3"/>
        <v>109.8493887247331</v>
      </c>
      <c r="F39">
        <f t="shared" si="4"/>
        <v>110.00516242675624</v>
      </c>
      <c r="G39">
        <f t="shared" si="5"/>
        <v>7.2644919490601279</v>
      </c>
      <c r="H39">
        <f t="shared" si="6"/>
        <v>7.2542050063452725</v>
      </c>
      <c r="I39">
        <f t="shared" si="7"/>
        <v>-0.15577370202314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9A4B-BAC0-442B-96D8-174706D2070F}">
  <dimension ref="A1:X102"/>
  <sheetViews>
    <sheetView workbookViewId="0">
      <selection activeCell="N4" sqref="N4"/>
    </sheetView>
  </sheetViews>
  <sheetFormatPr defaultRowHeight="15" x14ac:dyDescent="0.25"/>
  <sheetData>
    <row r="1" spans="1:24" x14ac:dyDescent="0.25">
      <c r="A1" s="126" t="s">
        <v>99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M1" s="126" t="s">
        <v>100</v>
      </c>
      <c r="N1" s="126"/>
      <c r="O1" s="126"/>
      <c r="P1" s="126"/>
      <c r="Q1" s="126"/>
      <c r="R1" s="126"/>
      <c r="S1" s="126"/>
      <c r="T1" s="126"/>
      <c r="U1" s="126"/>
      <c r="V1" s="126"/>
      <c r="W1" s="126"/>
    </row>
    <row r="2" spans="1:24" x14ac:dyDescent="0.25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s="30" t="s">
        <v>110</v>
      </c>
      <c r="K2" t="s">
        <v>111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s="30" t="s">
        <v>110</v>
      </c>
      <c r="W2" t="s">
        <v>111</v>
      </c>
    </row>
    <row r="3" spans="1:24" x14ac:dyDescent="0.25">
      <c r="A3">
        <v>1</v>
      </c>
      <c r="B3" s="34">
        <v>489342</v>
      </c>
      <c r="C3" s="34">
        <v>221182</v>
      </c>
      <c r="D3" s="34">
        <v>421002</v>
      </c>
      <c r="E3" t="s">
        <v>112</v>
      </c>
      <c r="F3" t="s">
        <v>112</v>
      </c>
      <c r="G3" t="s">
        <v>112</v>
      </c>
      <c r="H3" t="s">
        <v>112</v>
      </c>
      <c r="I3">
        <v>0</v>
      </c>
      <c r="J3">
        <v>0</v>
      </c>
      <c r="K3">
        <v>0.01</v>
      </c>
      <c r="M3">
        <v>1</v>
      </c>
      <c r="N3" s="34">
        <v>469432</v>
      </c>
      <c r="O3" s="34">
        <v>221113</v>
      </c>
      <c r="P3" s="34">
        <v>412960</v>
      </c>
      <c r="Q3" t="s">
        <v>112</v>
      </c>
      <c r="R3" t="s">
        <v>112</v>
      </c>
      <c r="S3" t="s">
        <v>112</v>
      </c>
      <c r="T3" t="s">
        <v>112</v>
      </c>
      <c r="U3">
        <v>0</v>
      </c>
      <c r="V3">
        <v>0</v>
      </c>
      <c r="W3">
        <v>0.01</v>
      </c>
      <c r="X3">
        <f>60*O3/P3</f>
        <v>32.126065478496706</v>
      </c>
    </row>
    <row r="4" spans="1:24" x14ac:dyDescent="0.25">
      <c r="A4">
        <v>2</v>
      </c>
      <c r="B4" s="34">
        <v>389222</v>
      </c>
      <c r="C4" s="34">
        <v>223750</v>
      </c>
      <c r="D4" s="34">
        <v>326190</v>
      </c>
      <c r="E4">
        <v>376</v>
      </c>
      <c r="F4">
        <v>0.39500000000000002</v>
      </c>
      <c r="G4" t="s">
        <v>112</v>
      </c>
      <c r="H4">
        <v>724</v>
      </c>
      <c r="I4">
        <v>0.2046</v>
      </c>
      <c r="J4">
        <v>0.25191000000000002</v>
      </c>
      <c r="K4">
        <v>0.01</v>
      </c>
      <c r="M4">
        <v>2</v>
      </c>
      <c r="N4" s="34">
        <v>389338</v>
      </c>
      <c r="O4" s="34">
        <v>223706</v>
      </c>
      <c r="P4" s="34">
        <v>332081</v>
      </c>
      <c r="Q4">
        <v>381</v>
      </c>
      <c r="R4">
        <v>0.372</v>
      </c>
      <c r="S4" t="s">
        <v>112</v>
      </c>
      <c r="T4">
        <v>730</v>
      </c>
      <c r="U4">
        <v>0.17061999999999999</v>
      </c>
      <c r="V4">
        <v>0.25216</v>
      </c>
      <c r="W4">
        <v>0.01</v>
      </c>
      <c r="X4">
        <f t="shared" ref="X4:X67" si="0">60*O4/P4</f>
        <v>40.418933934793017</v>
      </c>
    </row>
    <row r="5" spans="1:24" x14ac:dyDescent="0.25">
      <c r="A5">
        <v>3</v>
      </c>
      <c r="B5" s="34">
        <v>344393</v>
      </c>
      <c r="C5" s="34">
        <v>222929</v>
      </c>
      <c r="D5" s="34">
        <v>301492</v>
      </c>
      <c r="E5">
        <v>153</v>
      </c>
      <c r="F5">
        <v>8.5000000000000006E-2</v>
      </c>
      <c r="G5" t="s">
        <v>112</v>
      </c>
      <c r="H5">
        <v>302</v>
      </c>
      <c r="I5">
        <v>0.11518</v>
      </c>
      <c r="J5">
        <v>0.19470999999999999</v>
      </c>
      <c r="K5">
        <v>0.01</v>
      </c>
      <c r="M5">
        <v>3</v>
      </c>
      <c r="N5" s="34">
        <v>334287</v>
      </c>
      <c r="O5" s="34">
        <v>222875</v>
      </c>
      <c r="P5" s="34">
        <v>297913</v>
      </c>
      <c r="Q5">
        <v>157</v>
      </c>
      <c r="R5">
        <v>8.6999999999999994E-2</v>
      </c>
      <c r="S5" t="s">
        <v>112</v>
      </c>
      <c r="T5">
        <v>307</v>
      </c>
      <c r="U5">
        <v>0.14138999999999999</v>
      </c>
      <c r="V5">
        <v>0.21229999999999999</v>
      </c>
      <c r="W5">
        <v>0.01</v>
      </c>
      <c r="X5">
        <f t="shared" si="0"/>
        <v>44.887265745368616</v>
      </c>
    </row>
    <row r="6" spans="1:24" x14ac:dyDescent="0.25">
      <c r="A6">
        <v>4</v>
      </c>
      <c r="B6" s="34">
        <v>357824</v>
      </c>
      <c r="C6" s="34">
        <v>222517</v>
      </c>
      <c r="D6" s="34">
        <v>312624</v>
      </c>
      <c r="E6">
        <v>42</v>
      </c>
      <c r="F6">
        <v>0.03</v>
      </c>
      <c r="G6" t="s">
        <v>112</v>
      </c>
      <c r="H6">
        <v>82</v>
      </c>
      <c r="I6">
        <v>3.9E-2</v>
      </c>
      <c r="J6">
        <v>3.3899999999999998E-3</v>
      </c>
      <c r="K6">
        <v>0.01</v>
      </c>
      <c r="M6">
        <v>4</v>
      </c>
      <c r="N6" s="34">
        <v>352892</v>
      </c>
      <c r="O6" s="34">
        <v>222439</v>
      </c>
      <c r="P6" s="34">
        <v>313830</v>
      </c>
      <c r="Q6">
        <v>55</v>
      </c>
      <c r="R6">
        <v>3.6999999999999998E-2</v>
      </c>
      <c r="S6" t="s">
        <v>112</v>
      </c>
      <c r="T6">
        <v>104</v>
      </c>
      <c r="U6">
        <v>5.5649999999999998E-2</v>
      </c>
      <c r="V6">
        <v>2.0200000000000001E-3</v>
      </c>
      <c r="W6">
        <v>0.01</v>
      </c>
      <c r="X6">
        <f t="shared" si="0"/>
        <v>42.527291845903832</v>
      </c>
    </row>
    <row r="7" spans="1:24" x14ac:dyDescent="0.25">
      <c r="A7">
        <v>5</v>
      </c>
      <c r="B7" s="34">
        <v>352123</v>
      </c>
      <c r="C7" s="34">
        <v>222351</v>
      </c>
      <c r="D7" s="34">
        <v>307681</v>
      </c>
      <c r="E7">
        <v>15</v>
      </c>
      <c r="F7">
        <v>1.2999999999999999E-2</v>
      </c>
      <c r="G7" t="s">
        <v>112</v>
      </c>
      <c r="H7">
        <v>35</v>
      </c>
      <c r="I7">
        <v>1.593E-2</v>
      </c>
      <c r="J7">
        <v>9.4599999999999997E-3</v>
      </c>
      <c r="K7">
        <v>0.01</v>
      </c>
      <c r="M7">
        <v>5</v>
      </c>
      <c r="N7" s="34">
        <v>346091</v>
      </c>
      <c r="O7" s="34">
        <v>222280</v>
      </c>
      <c r="P7" s="34">
        <v>307812</v>
      </c>
      <c r="Q7">
        <v>17</v>
      </c>
      <c r="R7">
        <v>1.4E-2</v>
      </c>
      <c r="S7" t="s">
        <v>112</v>
      </c>
      <c r="T7">
        <v>37</v>
      </c>
      <c r="U7">
        <v>1.9269999999999999E-2</v>
      </c>
      <c r="V7">
        <v>1.136E-2</v>
      </c>
      <c r="W7">
        <v>0.01</v>
      </c>
      <c r="X7">
        <f t="shared" si="0"/>
        <v>43.327745506997779</v>
      </c>
    </row>
    <row r="8" spans="1:24" x14ac:dyDescent="0.25">
      <c r="A8">
        <v>6</v>
      </c>
      <c r="B8" s="34">
        <v>352181</v>
      </c>
      <c r="C8" s="34">
        <v>222230</v>
      </c>
      <c r="D8" s="34">
        <v>307626</v>
      </c>
      <c r="E8">
        <v>8</v>
      </c>
      <c r="F8">
        <v>8.0000000000000002E-3</v>
      </c>
      <c r="G8" t="s">
        <v>112</v>
      </c>
      <c r="H8">
        <v>22</v>
      </c>
      <c r="I8" s="35">
        <v>1.7000000000000001E-4</v>
      </c>
      <c r="J8">
        <v>1.8799999999999999E-3</v>
      </c>
      <c r="K8">
        <v>0.01</v>
      </c>
      <c r="M8">
        <v>6</v>
      </c>
      <c r="N8" s="34">
        <v>346522</v>
      </c>
      <c r="O8" s="34">
        <v>222151</v>
      </c>
      <c r="P8" s="34">
        <v>308037</v>
      </c>
      <c r="Q8">
        <v>9</v>
      </c>
      <c r="R8">
        <v>8.9999999999999993E-3</v>
      </c>
      <c r="S8" t="s">
        <v>112</v>
      </c>
      <c r="T8">
        <v>23</v>
      </c>
      <c r="U8">
        <v>1.25E-3</v>
      </c>
      <c r="V8">
        <v>1.47E-3</v>
      </c>
      <c r="W8">
        <v>0.01</v>
      </c>
      <c r="X8">
        <f t="shared" si="0"/>
        <v>43.270970695078837</v>
      </c>
    </row>
    <row r="9" spans="1:24" x14ac:dyDescent="0.25">
      <c r="A9">
        <v>7</v>
      </c>
      <c r="B9" s="34">
        <v>352077</v>
      </c>
      <c r="C9" s="34">
        <v>222143</v>
      </c>
      <c r="D9" s="34">
        <v>307467</v>
      </c>
      <c r="E9">
        <v>6</v>
      </c>
      <c r="F9">
        <v>6.0000000000000001E-3</v>
      </c>
      <c r="G9" t="s">
        <v>112</v>
      </c>
      <c r="H9">
        <v>16</v>
      </c>
      <c r="I9">
        <v>2.9E-4</v>
      </c>
      <c r="J9">
        <v>1.7799999999999999E-3</v>
      </c>
      <c r="K9">
        <v>0.01</v>
      </c>
      <c r="M9">
        <v>7</v>
      </c>
      <c r="N9" s="34">
        <v>346474</v>
      </c>
      <c r="O9" s="34">
        <v>222059</v>
      </c>
      <c r="P9" s="34">
        <v>307892</v>
      </c>
      <c r="Q9">
        <v>6</v>
      </c>
      <c r="R9">
        <v>6.0000000000000001E-3</v>
      </c>
      <c r="S9" t="s">
        <v>112</v>
      </c>
      <c r="T9">
        <v>16</v>
      </c>
      <c r="U9">
        <v>1.3999999999999999E-4</v>
      </c>
      <c r="V9">
        <v>1.7899999999999999E-3</v>
      </c>
      <c r="W9">
        <v>0.01</v>
      </c>
      <c r="X9">
        <f t="shared" si="0"/>
        <v>43.273420550063008</v>
      </c>
    </row>
    <row r="10" spans="1:24" x14ac:dyDescent="0.25">
      <c r="A10">
        <v>8</v>
      </c>
      <c r="B10" s="34">
        <v>352028</v>
      </c>
      <c r="C10" s="34">
        <v>222077</v>
      </c>
      <c r="D10" s="34">
        <v>307372</v>
      </c>
      <c r="E10">
        <v>4</v>
      </c>
      <c r="F10">
        <v>5.0000000000000001E-3</v>
      </c>
      <c r="G10" t="s">
        <v>112</v>
      </c>
      <c r="H10">
        <v>12</v>
      </c>
      <c r="I10">
        <v>1.3999999999999999E-4</v>
      </c>
      <c r="J10">
        <v>1.5200000000000001E-3</v>
      </c>
      <c r="K10">
        <v>0.01</v>
      </c>
      <c r="M10">
        <v>8</v>
      </c>
      <c r="N10" s="34">
        <v>346465</v>
      </c>
      <c r="O10" s="34">
        <v>221990</v>
      </c>
      <c r="P10" s="34">
        <v>307808</v>
      </c>
      <c r="Q10">
        <v>4</v>
      </c>
      <c r="R10">
        <v>5.0000000000000001E-3</v>
      </c>
      <c r="S10" t="s">
        <v>112</v>
      </c>
      <c r="T10">
        <v>12</v>
      </c>
      <c r="U10" s="35">
        <v>2.58E-5</v>
      </c>
      <c r="V10">
        <v>1.56E-3</v>
      </c>
      <c r="W10">
        <v>0.01</v>
      </c>
      <c r="X10">
        <f t="shared" si="0"/>
        <v>43.271779810791145</v>
      </c>
    </row>
    <row r="11" spans="1:24" x14ac:dyDescent="0.25">
      <c r="A11">
        <v>9</v>
      </c>
      <c r="B11" s="34">
        <v>352030</v>
      </c>
      <c r="C11" s="34">
        <v>222026</v>
      </c>
      <c r="D11" s="34">
        <v>307334</v>
      </c>
      <c r="E11">
        <v>3</v>
      </c>
      <c r="F11">
        <v>4.0000000000000001E-3</v>
      </c>
      <c r="G11" t="s">
        <v>112</v>
      </c>
      <c r="H11">
        <v>9</v>
      </c>
      <c r="I11" s="35">
        <v>6.4999999999999996E-6</v>
      </c>
      <c r="J11">
        <v>1.33E-3</v>
      </c>
      <c r="K11">
        <v>0.01</v>
      </c>
      <c r="M11">
        <v>9</v>
      </c>
      <c r="N11" s="34">
        <v>346513</v>
      </c>
      <c r="O11" s="34">
        <v>221936</v>
      </c>
      <c r="P11" s="34">
        <v>307790</v>
      </c>
      <c r="Q11">
        <v>3</v>
      </c>
      <c r="R11">
        <v>4.0000000000000001E-3</v>
      </c>
      <c r="S11" t="s">
        <v>112</v>
      </c>
      <c r="T11">
        <v>9</v>
      </c>
      <c r="U11">
        <v>1.3999999999999999E-4</v>
      </c>
      <c r="V11">
        <v>1.3799999999999999E-3</v>
      </c>
      <c r="W11">
        <v>0.01</v>
      </c>
      <c r="X11">
        <f t="shared" si="0"/>
        <v>43.263783748659797</v>
      </c>
    </row>
    <row r="12" spans="1:24" x14ac:dyDescent="0.25">
      <c r="A12">
        <v>10</v>
      </c>
      <c r="B12" s="34">
        <v>352078</v>
      </c>
      <c r="C12" s="34">
        <v>221986</v>
      </c>
      <c r="D12" s="34">
        <v>307344</v>
      </c>
      <c r="E12">
        <v>3</v>
      </c>
      <c r="F12">
        <v>3.0000000000000001E-3</v>
      </c>
      <c r="G12" t="s">
        <v>112</v>
      </c>
      <c r="H12">
        <v>7</v>
      </c>
      <c r="I12">
        <v>1.3999999999999999E-4</v>
      </c>
      <c r="J12">
        <v>1.1900000000000001E-3</v>
      </c>
      <c r="K12">
        <v>0.01</v>
      </c>
      <c r="M12">
        <v>10</v>
      </c>
      <c r="N12" s="34">
        <v>346611</v>
      </c>
      <c r="O12" s="34">
        <v>221893</v>
      </c>
      <c r="P12" s="34">
        <v>307826</v>
      </c>
      <c r="Q12">
        <v>3</v>
      </c>
      <c r="R12">
        <v>4.0000000000000001E-3</v>
      </c>
      <c r="S12" t="s">
        <v>112</v>
      </c>
      <c r="T12">
        <v>7</v>
      </c>
      <c r="U12">
        <v>2.7999999999999998E-4</v>
      </c>
      <c r="V12">
        <v>1.2600000000000001E-3</v>
      </c>
      <c r="W12">
        <v>0.01</v>
      </c>
      <c r="X12">
        <f t="shared" si="0"/>
        <v>43.250342726085513</v>
      </c>
    </row>
    <row r="13" spans="1:24" x14ac:dyDescent="0.25">
      <c r="A13">
        <v>11</v>
      </c>
      <c r="B13" s="34">
        <v>352169</v>
      </c>
      <c r="C13" s="34">
        <v>221952</v>
      </c>
      <c r="D13" s="34">
        <v>307396</v>
      </c>
      <c r="E13">
        <v>2</v>
      </c>
      <c r="F13">
        <v>3.0000000000000001E-3</v>
      </c>
      <c r="G13" t="s">
        <v>112</v>
      </c>
      <c r="H13">
        <v>6</v>
      </c>
      <c r="I13">
        <v>2.5999999999999998E-4</v>
      </c>
      <c r="J13">
        <v>1.09E-3</v>
      </c>
      <c r="K13">
        <v>0.01</v>
      </c>
      <c r="M13">
        <v>11</v>
      </c>
      <c r="N13" s="34">
        <v>346746</v>
      </c>
      <c r="O13" s="34">
        <v>221858</v>
      </c>
      <c r="P13" s="34">
        <v>307903</v>
      </c>
      <c r="Q13">
        <v>2</v>
      </c>
      <c r="R13">
        <v>3.0000000000000001E-3</v>
      </c>
      <c r="S13" t="s">
        <v>112</v>
      </c>
      <c r="T13">
        <v>6</v>
      </c>
      <c r="U13">
        <v>3.8999999999999999E-4</v>
      </c>
      <c r="V13">
        <v>1.16E-3</v>
      </c>
      <c r="W13">
        <v>0.01</v>
      </c>
      <c r="X13">
        <f t="shared" si="0"/>
        <v>43.232706404289665</v>
      </c>
    </row>
    <row r="14" spans="1:24" x14ac:dyDescent="0.25">
      <c r="A14">
        <v>12</v>
      </c>
      <c r="B14" s="34">
        <v>352301</v>
      </c>
      <c r="C14" s="34">
        <v>221924</v>
      </c>
      <c r="D14" s="34">
        <v>307487</v>
      </c>
      <c r="E14">
        <v>2</v>
      </c>
      <c r="F14">
        <v>3.0000000000000001E-3</v>
      </c>
      <c r="G14" t="s">
        <v>112</v>
      </c>
      <c r="H14">
        <v>5</v>
      </c>
      <c r="I14">
        <v>3.6999999999999999E-4</v>
      </c>
      <c r="J14">
        <v>1.01E-3</v>
      </c>
      <c r="K14">
        <v>0.01</v>
      </c>
      <c r="M14">
        <v>12</v>
      </c>
      <c r="N14" s="34">
        <v>346909</v>
      </c>
      <c r="O14" s="34">
        <v>221828</v>
      </c>
      <c r="P14" s="34">
        <v>308010</v>
      </c>
      <c r="Q14">
        <v>2</v>
      </c>
      <c r="R14">
        <v>3.0000000000000001E-3</v>
      </c>
      <c r="S14" t="s">
        <v>112</v>
      </c>
      <c r="T14">
        <v>5</v>
      </c>
      <c r="U14">
        <v>4.6999999999999999E-4</v>
      </c>
      <c r="V14">
        <v>1.08E-3</v>
      </c>
      <c r="W14">
        <v>0.01</v>
      </c>
      <c r="X14">
        <f t="shared" si="0"/>
        <v>43.211843771306128</v>
      </c>
    </row>
    <row r="15" spans="1:24" x14ac:dyDescent="0.25">
      <c r="A15">
        <v>13</v>
      </c>
      <c r="B15" s="34">
        <v>352457</v>
      </c>
      <c r="C15" s="34">
        <v>221900</v>
      </c>
      <c r="D15" s="34">
        <v>307602</v>
      </c>
      <c r="E15">
        <v>1</v>
      </c>
      <c r="F15">
        <v>2E-3</v>
      </c>
      <c r="G15" t="s">
        <v>112</v>
      </c>
      <c r="H15">
        <v>4</v>
      </c>
      <c r="I15">
        <v>4.4000000000000002E-4</v>
      </c>
      <c r="J15">
        <v>9.3000000000000005E-4</v>
      </c>
      <c r="K15">
        <v>0.01</v>
      </c>
      <c r="M15">
        <v>13</v>
      </c>
      <c r="N15" s="34">
        <v>347086</v>
      </c>
      <c r="O15" s="34">
        <v>221803</v>
      </c>
      <c r="P15" s="34">
        <v>308133</v>
      </c>
      <c r="Q15">
        <v>1</v>
      </c>
      <c r="R15">
        <v>2E-3</v>
      </c>
      <c r="S15" t="s">
        <v>112</v>
      </c>
      <c r="T15">
        <v>4</v>
      </c>
      <c r="U15">
        <v>5.1000000000000004E-4</v>
      </c>
      <c r="V15">
        <v>1.01E-3</v>
      </c>
      <c r="W15">
        <v>0.01</v>
      </c>
      <c r="X15">
        <f t="shared" si="0"/>
        <v>43.189726514200039</v>
      </c>
    </row>
    <row r="16" spans="1:24" x14ac:dyDescent="0.25">
      <c r="A16">
        <v>14</v>
      </c>
      <c r="B16" s="34">
        <v>352246</v>
      </c>
      <c r="C16" s="34">
        <v>221881</v>
      </c>
      <c r="D16" s="34">
        <v>307453</v>
      </c>
      <c r="E16">
        <v>4</v>
      </c>
      <c r="F16">
        <v>0.01</v>
      </c>
      <c r="G16" t="s">
        <v>112</v>
      </c>
      <c r="H16">
        <v>30</v>
      </c>
      <c r="I16">
        <v>5.9999999999999995E-4</v>
      </c>
      <c r="J16">
        <v>9.1E-4</v>
      </c>
      <c r="K16">
        <v>0.01</v>
      </c>
      <c r="M16">
        <v>14</v>
      </c>
      <c r="N16" s="34">
        <v>346886</v>
      </c>
      <c r="O16" s="34">
        <v>221783</v>
      </c>
      <c r="P16" s="34">
        <v>307987</v>
      </c>
      <c r="Q16">
        <v>4</v>
      </c>
      <c r="R16">
        <v>0.01</v>
      </c>
      <c r="S16" t="s">
        <v>112</v>
      </c>
      <c r="T16">
        <v>30</v>
      </c>
      <c r="U16">
        <v>5.6999999999999998E-4</v>
      </c>
      <c r="V16">
        <v>9.8999999999999999E-4</v>
      </c>
      <c r="W16">
        <v>0.01</v>
      </c>
      <c r="X16">
        <f t="shared" si="0"/>
        <v>43.206304162188665</v>
      </c>
    </row>
    <row r="17" spans="1:24" x14ac:dyDescent="0.25">
      <c r="A17">
        <v>15</v>
      </c>
      <c r="B17" s="34">
        <v>352295</v>
      </c>
      <c r="C17" s="34">
        <v>221863</v>
      </c>
      <c r="D17" s="34">
        <v>307480</v>
      </c>
      <c r="E17">
        <v>1</v>
      </c>
      <c r="F17">
        <v>2E-3</v>
      </c>
      <c r="G17" t="s">
        <v>112</v>
      </c>
      <c r="H17">
        <v>5</v>
      </c>
      <c r="I17">
        <v>1.3999999999999999E-4</v>
      </c>
      <c r="J17">
        <v>9.5E-4</v>
      </c>
      <c r="K17">
        <v>0.01</v>
      </c>
      <c r="M17">
        <v>15</v>
      </c>
      <c r="N17" s="34">
        <v>346942</v>
      </c>
      <c r="O17" s="34">
        <v>221764</v>
      </c>
      <c r="P17" s="34">
        <v>308012</v>
      </c>
      <c r="Q17">
        <v>1</v>
      </c>
      <c r="R17">
        <v>2E-3</v>
      </c>
      <c r="S17" t="s">
        <v>112</v>
      </c>
      <c r="T17">
        <v>5</v>
      </c>
      <c r="U17">
        <v>1.6000000000000001E-4</v>
      </c>
      <c r="V17">
        <v>1.0200000000000001E-3</v>
      </c>
      <c r="W17">
        <v>0.01</v>
      </c>
      <c r="X17">
        <f t="shared" si="0"/>
        <v>43.199096139111461</v>
      </c>
    </row>
    <row r="18" spans="1:24" x14ac:dyDescent="0.25">
      <c r="A18">
        <v>16</v>
      </c>
      <c r="B18" s="34">
        <v>352338</v>
      </c>
      <c r="C18" s="34">
        <v>221847</v>
      </c>
      <c r="D18" s="34">
        <v>307504</v>
      </c>
      <c r="E18">
        <v>1</v>
      </c>
      <c r="F18">
        <v>2E-3</v>
      </c>
      <c r="G18" t="s">
        <v>112</v>
      </c>
      <c r="H18">
        <v>4</v>
      </c>
      <c r="I18" s="35">
        <v>1.2E-4</v>
      </c>
      <c r="J18">
        <v>8.9999999999999998E-4</v>
      </c>
      <c r="K18">
        <v>0.01</v>
      </c>
      <c r="M18">
        <v>16</v>
      </c>
      <c r="N18" s="34">
        <v>346988</v>
      </c>
      <c r="O18" s="34">
        <v>221748</v>
      </c>
      <c r="P18" s="34">
        <v>308031</v>
      </c>
      <c r="Q18">
        <v>1</v>
      </c>
      <c r="R18">
        <v>2E-3</v>
      </c>
      <c r="S18" t="s">
        <v>112</v>
      </c>
      <c r="T18">
        <v>4</v>
      </c>
      <c r="U18">
        <v>1.2999999999999999E-4</v>
      </c>
      <c r="V18">
        <v>9.6000000000000002E-4</v>
      </c>
      <c r="W18">
        <v>0.01</v>
      </c>
      <c r="X18">
        <f t="shared" si="0"/>
        <v>43.193314958559363</v>
      </c>
    </row>
    <row r="19" spans="1:24" x14ac:dyDescent="0.25">
      <c r="A19">
        <v>17</v>
      </c>
      <c r="B19" s="34">
        <v>352375</v>
      </c>
      <c r="C19" s="34">
        <v>221833</v>
      </c>
      <c r="D19" s="34">
        <v>307525</v>
      </c>
      <c r="E19">
        <v>1</v>
      </c>
      <c r="F19">
        <v>2E-3</v>
      </c>
      <c r="G19" t="s">
        <v>112</v>
      </c>
      <c r="H19">
        <v>4</v>
      </c>
      <c r="I19" s="35">
        <v>1.1E-4</v>
      </c>
      <c r="J19">
        <v>8.4999999999999995E-4</v>
      </c>
      <c r="K19">
        <v>0.01</v>
      </c>
      <c r="M19">
        <v>17</v>
      </c>
      <c r="N19" s="34">
        <v>347025</v>
      </c>
      <c r="O19" s="34">
        <v>221733</v>
      </c>
      <c r="P19" s="34">
        <v>308047</v>
      </c>
      <c r="Q19">
        <v>1</v>
      </c>
      <c r="R19">
        <v>2E-3</v>
      </c>
      <c r="S19" t="s">
        <v>112</v>
      </c>
      <c r="T19">
        <v>4</v>
      </c>
      <c r="U19">
        <v>1.1E-4</v>
      </c>
      <c r="V19">
        <v>9.1E-4</v>
      </c>
      <c r="W19">
        <v>0.01</v>
      </c>
      <c r="X19">
        <f t="shared" si="0"/>
        <v>43.1881498602486</v>
      </c>
    </row>
    <row r="20" spans="1:24" x14ac:dyDescent="0.25">
      <c r="A20">
        <v>18</v>
      </c>
      <c r="B20" s="34">
        <v>352408</v>
      </c>
      <c r="C20" s="34">
        <v>221821</v>
      </c>
      <c r="D20" s="34">
        <v>307543</v>
      </c>
      <c r="E20">
        <v>1</v>
      </c>
      <c r="F20">
        <v>1E-3</v>
      </c>
      <c r="G20" t="s">
        <v>112</v>
      </c>
      <c r="H20">
        <v>3</v>
      </c>
      <c r="I20" s="35">
        <v>9.3599999999999998E-5</v>
      </c>
      <c r="J20">
        <v>8.0999999999999996E-4</v>
      </c>
      <c r="K20">
        <v>0.01</v>
      </c>
      <c r="M20">
        <v>18</v>
      </c>
      <c r="N20" s="34">
        <v>347058</v>
      </c>
      <c r="O20" s="34">
        <v>221720</v>
      </c>
      <c r="P20" s="34">
        <v>308061</v>
      </c>
      <c r="Q20">
        <v>1</v>
      </c>
      <c r="R20">
        <v>1E-3</v>
      </c>
      <c r="S20" t="s">
        <v>112</v>
      </c>
      <c r="T20">
        <v>3</v>
      </c>
      <c r="U20" s="35">
        <v>9.3800000000000003E-5</v>
      </c>
      <c r="V20">
        <v>8.7000000000000001E-4</v>
      </c>
      <c r="W20">
        <v>0.01</v>
      </c>
      <c r="X20">
        <f t="shared" si="0"/>
        <v>43.183655185174366</v>
      </c>
    </row>
    <row r="21" spans="1:24" x14ac:dyDescent="0.25">
      <c r="A21">
        <v>19</v>
      </c>
      <c r="B21" s="34">
        <v>352439</v>
      </c>
      <c r="C21" s="34">
        <v>221810</v>
      </c>
      <c r="D21" s="34">
        <v>307561</v>
      </c>
      <c r="E21">
        <v>1</v>
      </c>
      <c r="F21">
        <v>1E-3</v>
      </c>
      <c r="G21" t="s">
        <v>112</v>
      </c>
      <c r="H21">
        <v>3</v>
      </c>
      <c r="I21" s="35">
        <v>8.6700000000000007E-5</v>
      </c>
      <c r="J21">
        <v>7.6999999999999996E-4</v>
      </c>
      <c r="K21">
        <v>0.01</v>
      </c>
      <c r="M21">
        <v>19</v>
      </c>
      <c r="N21" s="34">
        <v>347087</v>
      </c>
      <c r="O21" s="34">
        <v>221708</v>
      </c>
      <c r="P21" s="34">
        <v>308073</v>
      </c>
      <c r="Q21">
        <v>1</v>
      </c>
      <c r="R21">
        <v>1E-3</v>
      </c>
      <c r="S21" t="s">
        <v>112</v>
      </c>
      <c r="T21">
        <v>3</v>
      </c>
      <c r="U21" s="35">
        <v>8.5099999999999995E-5</v>
      </c>
      <c r="V21">
        <v>8.1999999999999998E-4</v>
      </c>
      <c r="W21">
        <v>0.01</v>
      </c>
      <c r="X21">
        <f t="shared" si="0"/>
        <v>43.179635995364734</v>
      </c>
    </row>
    <row r="22" spans="1:24" x14ac:dyDescent="0.25">
      <c r="A22">
        <v>20</v>
      </c>
      <c r="B22" s="34">
        <v>352469</v>
      </c>
      <c r="C22" s="34">
        <v>221800</v>
      </c>
      <c r="D22" s="34">
        <v>307579</v>
      </c>
      <c r="E22">
        <v>1</v>
      </c>
      <c r="F22">
        <v>1E-3</v>
      </c>
      <c r="G22" t="s">
        <v>112</v>
      </c>
      <c r="H22">
        <v>3</v>
      </c>
      <c r="I22" s="35">
        <v>8.53E-5</v>
      </c>
      <c r="J22">
        <v>7.2999999999999996E-4</v>
      </c>
      <c r="K22">
        <v>0.01</v>
      </c>
      <c r="M22">
        <v>20</v>
      </c>
      <c r="N22" s="34">
        <v>347116</v>
      </c>
      <c r="O22" s="34">
        <v>221697</v>
      </c>
      <c r="P22" s="34">
        <v>308087</v>
      </c>
      <c r="Q22">
        <v>1</v>
      </c>
      <c r="R22">
        <v>1E-3</v>
      </c>
      <c r="S22" t="s">
        <v>112</v>
      </c>
      <c r="T22">
        <v>3</v>
      </c>
      <c r="U22" s="35">
        <v>8.2799999999999993E-5</v>
      </c>
      <c r="V22">
        <v>7.7999999999999999E-4</v>
      </c>
      <c r="W22">
        <v>0.01</v>
      </c>
      <c r="X22">
        <f t="shared" si="0"/>
        <v>43.175531586856962</v>
      </c>
    </row>
    <row r="23" spans="1:24" x14ac:dyDescent="0.25">
      <c r="A23">
        <v>21</v>
      </c>
      <c r="B23" s="34">
        <v>352501</v>
      </c>
      <c r="C23" s="34">
        <v>221790</v>
      </c>
      <c r="D23" s="34">
        <v>307600</v>
      </c>
      <c r="E23">
        <v>1</v>
      </c>
      <c r="F23">
        <v>1E-3</v>
      </c>
      <c r="G23" t="s">
        <v>112</v>
      </c>
      <c r="H23">
        <v>2</v>
      </c>
      <c r="I23" s="35">
        <v>9.0299999999999999E-5</v>
      </c>
      <c r="J23">
        <v>6.9999999999999999E-4</v>
      </c>
      <c r="K23">
        <v>0.01</v>
      </c>
      <c r="M23">
        <v>21</v>
      </c>
      <c r="N23" s="34">
        <v>347147</v>
      </c>
      <c r="O23" s="34">
        <v>221688</v>
      </c>
      <c r="P23" s="34">
        <v>308103</v>
      </c>
      <c r="Q23">
        <v>1</v>
      </c>
      <c r="R23">
        <v>1E-3</v>
      </c>
      <c r="S23" t="s">
        <v>112</v>
      </c>
      <c r="T23">
        <v>2</v>
      </c>
      <c r="U23" s="35">
        <v>8.7499999999999999E-5</v>
      </c>
      <c r="V23">
        <v>7.5000000000000002E-4</v>
      </c>
      <c r="W23">
        <v>0.01</v>
      </c>
      <c r="X23">
        <f t="shared" si="0"/>
        <v>43.171536791267854</v>
      </c>
    </row>
    <row r="24" spans="1:24" x14ac:dyDescent="0.25">
      <c r="A24">
        <v>22</v>
      </c>
      <c r="B24" s="34">
        <v>352537</v>
      </c>
      <c r="C24" s="34">
        <v>221782</v>
      </c>
      <c r="D24" s="34">
        <v>307625</v>
      </c>
      <c r="E24">
        <v>1</v>
      </c>
      <c r="F24">
        <v>1E-3</v>
      </c>
      <c r="G24" t="s">
        <v>112</v>
      </c>
      <c r="H24">
        <v>2</v>
      </c>
      <c r="I24">
        <v>1E-4</v>
      </c>
      <c r="J24">
        <v>6.6E-4</v>
      </c>
      <c r="K24">
        <v>0.01</v>
      </c>
      <c r="M24">
        <v>22</v>
      </c>
      <c r="N24" s="34">
        <v>347181</v>
      </c>
      <c r="O24" s="34">
        <v>221679</v>
      </c>
      <c r="P24" s="34">
        <v>308123</v>
      </c>
      <c r="Q24">
        <v>1</v>
      </c>
      <c r="R24">
        <v>1E-3</v>
      </c>
      <c r="S24" t="s">
        <v>112</v>
      </c>
      <c r="T24">
        <v>2</v>
      </c>
      <c r="U24" s="35">
        <v>9.8999999999999994E-5</v>
      </c>
      <c r="V24">
        <v>7.1000000000000002E-4</v>
      </c>
      <c r="W24">
        <v>0.01</v>
      </c>
      <c r="X24">
        <f t="shared" si="0"/>
        <v>43.166982016921814</v>
      </c>
    </row>
    <row r="25" spans="1:24" x14ac:dyDescent="0.25">
      <c r="A25">
        <v>23</v>
      </c>
      <c r="B25" s="34">
        <v>352579</v>
      </c>
      <c r="C25" s="34">
        <v>221774</v>
      </c>
      <c r="D25" s="34">
        <v>307655</v>
      </c>
      <c r="E25">
        <v>0</v>
      </c>
      <c r="F25">
        <v>1E-3</v>
      </c>
      <c r="G25" t="s">
        <v>112</v>
      </c>
      <c r="H25">
        <v>2</v>
      </c>
      <c r="I25">
        <v>1.2E-4</v>
      </c>
      <c r="J25">
        <v>6.3000000000000003E-4</v>
      </c>
      <c r="K25">
        <v>0.01</v>
      </c>
      <c r="M25">
        <v>23</v>
      </c>
      <c r="N25" s="34">
        <v>347221</v>
      </c>
      <c r="O25" s="34">
        <v>221671</v>
      </c>
      <c r="P25" s="34">
        <v>308149</v>
      </c>
      <c r="Q25">
        <v>0</v>
      </c>
      <c r="R25">
        <v>1E-3</v>
      </c>
      <c r="S25" t="s">
        <v>112</v>
      </c>
      <c r="T25">
        <v>2</v>
      </c>
      <c r="U25">
        <v>1.2E-4</v>
      </c>
      <c r="V25">
        <v>6.7000000000000002E-4</v>
      </c>
      <c r="W25">
        <v>0.01</v>
      </c>
      <c r="X25">
        <f t="shared" si="0"/>
        <v>43.161782124881142</v>
      </c>
    </row>
    <row r="26" spans="1:24" x14ac:dyDescent="0.25">
      <c r="A26">
        <v>24</v>
      </c>
      <c r="B26" s="34">
        <v>352626</v>
      </c>
      <c r="C26" s="34">
        <v>221767</v>
      </c>
      <c r="D26" s="34">
        <v>307691</v>
      </c>
      <c r="E26">
        <v>0</v>
      </c>
      <c r="F26">
        <v>1E-3</v>
      </c>
      <c r="G26" t="s">
        <v>112</v>
      </c>
      <c r="H26">
        <v>2</v>
      </c>
      <c r="I26">
        <v>1.3999999999999999E-4</v>
      </c>
      <c r="J26">
        <v>5.9999999999999995E-4</v>
      </c>
      <c r="K26">
        <v>0.01</v>
      </c>
      <c r="M26">
        <v>24</v>
      </c>
      <c r="N26" s="34">
        <v>347268</v>
      </c>
      <c r="O26" s="34">
        <v>221664</v>
      </c>
      <c r="P26" s="34">
        <v>308181</v>
      </c>
      <c r="Q26">
        <v>0</v>
      </c>
      <c r="R26">
        <v>1E-3</v>
      </c>
      <c r="S26" t="s">
        <v>112</v>
      </c>
      <c r="T26">
        <v>2</v>
      </c>
      <c r="U26">
        <v>1.2999999999999999E-4</v>
      </c>
      <c r="V26">
        <v>6.4000000000000005E-4</v>
      </c>
      <c r="W26">
        <v>0.01</v>
      </c>
      <c r="X26">
        <f t="shared" si="0"/>
        <v>43.155937582135174</v>
      </c>
    </row>
    <row r="27" spans="1:24" x14ac:dyDescent="0.25">
      <c r="A27">
        <v>25</v>
      </c>
      <c r="B27" s="34">
        <v>352679</v>
      </c>
      <c r="C27" s="34">
        <v>221761</v>
      </c>
      <c r="D27" s="34">
        <v>307731</v>
      </c>
      <c r="E27">
        <v>0</v>
      </c>
      <c r="F27">
        <v>1E-3</v>
      </c>
      <c r="G27" t="s">
        <v>112</v>
      </c>
      <c r="H27">
        <v>2</v>
      </c>
      <c r="I27">
        <v>1.4999999999999999E-4</v>
      </c>
      <c r="J27">
        <v>5.5999999999999995E-4</v>
      </c>
      <c r="K27">
        <v>0.01</v>
      </c>
      <c r="M27">
        <v>25</v>
      </c>
      <c r="N27" s="34">
        <v>347319</v>
      </c>
      <c r="O27" s="34">
        <v>221657</v>
      </c>
      <c r="P27" s="34">
        <v>308218</v>
      </c>
      <c r="Q27">
        <v>0</v>
      </c>
      <c r="R27">
        <v>1E-3</v>
      </c>
      <c r="S27" t="s">
        <v>112</v>
      </c>
      <c r="T27">
        <v>2</v>
      </c>
      <c r="U27">
        <v>1.4999999999999999E-4</v>
      </c>
      <c r="V27">
        <v>5.9999999999999995E-4</v>
      </c>
      <c r="W27">
        <v>0.01</v>
      </c>
      <c r="X27">
        <f t="shared" si="0"/>
        <v>43.149394259906948</v>
      </c>
    </row>
    <row r="28" spans="1:24" x14ac:dyDescent="0.25">
      <c r="A28">
        <v>26</v>
      </c>
      <c r="B28" s="34">
        <v>352734</v>
      </c>
      <c r="C28" s="34">
        <v>221755</v>
      </c>
      <c r="D28" s="34">
        <v>307774</v>
      </c>
      <c r="E28">
        <v>0</v>
      </c>
      <c r="F28">
        <v>1E-3</v>
      </c>
      <c r="G28" t="s">
        <v>112</v>
      </c>
      <c r="H28">
        <v>2</v>
      </c>
      <c r="I28" s="35">
        <v>1.6000000000000001E-4</v>
      </c>
      <c r="J28">
        <v>5.2999999999999998E-4</v>
      </c>
      <c r="K28">
        <v>0.01</v>
      </c>
      <c r="M28">
        <v>26</v>
      </c>
      <c r="N28" s="34">
        <v>347372</v>
      </c>
      <c r="O28" s="34">
        <v>221650</v>
      </c>
      <c r="P28" s="34">
        <v>308257</v>
      </c>
      <c r="Q28">
        <v>0</v>
      </c>
      <c r="R28">
        <v>1E-3</v>
      </c>
      <c r="S28" t="s">
        <v>112</v>
      </c>
      <c r="T28">
        <v>2</v>
      </c>
      <c r="U28">
        <v>1.4999999999999999E-4</v>
      </c>
      <c r="V28">
        <v>5.6999999999999998E-4</v>
      </c>
      <c r="W28">
        <v>0.01</v>
      </c>
      <c r="X28">
        <f t="shared" si="0"/>
        <v>43.142572593647508</v>
      </c>
    </row>
    <row r="29" spans="1:24" x14ac:dyDescent="0.25">
      <c r="A29">
        <v>27</v>
      </c>
      <c r="B29" s="34">
        <v>352497</v>
      </c>
      <c r="C29" s="34">
        <v>221750</v>
      </c>
      <c r="D29" s="34">
        <v>307593</v>
      </c>
      <c r="E29">
        <v>2</v>
      </c>
      <c r="F29">
        <v>5.0000000000000001E-3</v>
      </c>
      <c r="G29" t="s">
        <v>112</v>
      </c>
      <c r="H29">
        <v>16</v>
      </c>
      <c r="I29" s="35">
        <v>6.7000000000000002E-4</v>
      </c>
      <c r="J29">
        <v>5.5000000000000003E-4</v>
      </c>
      <c r="K29">
        <v>0.01</v>
      </c>
      <c r="M29">
        <v>27</v>
      </c>
      <c r="N29" s="34">
        <v>347134</v>
      </c>
      <c r="O29" s="34">
        <v>221645</v>
      </c>
      <c r="P29" s="34">
        <v>308072</v>
      </c>
      <c r="Q29">
        <v>2</v>
      </c>
      <c r="R29">
        <v>5.0000000000000001E-3</v>
      </c>
      <c r="S29" t="s">
        <v>112</v>
      </c>
      <c r="T29">
        <v>16</v>
      </c>
      <c r="U29">
        <v>6.8999999999999997E-4</v>
      </c>
      <c r="V29">
        <v>5.9000000000000003E-4</v>
      </c>
      <c r="W29">
        <v>0.01</v>
      </c>
      <c r="X29">
        <f t="shared" si="0"/>
        <v>43.167506297229217</v>
      </c>
    </row>
    <row r="30" spans="1:24" x14ac:dyDescent="0.25">
      <c r="A30">
        <v>28</v>
      </c>
      <c r="B30" s="34">
        <v>352506</v>
      </c>
      <c r="C30" s="34">
        <v>221745</v>
      </c>
      <c r="D30" s="34">
        <v>307596</v>
      </c>
      <c r="E30">
        <v>0</v>
      </c>
      <c r="F30">
        <v>1E-3</v>
      </c>
      <c r="G30" t="s">
        <v>112</v>
      </c>
      <c r="H30">
        <v>2</v>
      </c>
      <c r="I30" s="35">
        <v>2.4899999999999999E-5</v>
      </c>
      <c r="J30">
        <v>5.6999999999999998E-4</v>
      </c>
      <c r="K30">
        <v>0.01</v>
      </c>
      <c r="M30">
        <v>28</v>
      </c>
      <c r="N30" s="34">
        <v>347142</v>
      </c>
      <c r="O30" s="34">
        <v>221640</v>
      </c>
      <c r="P30" s="34">
        <v>308073</v>
      </c>
      <c r="Q30">
        <v>0</v>
      </c>
      <c r="R30">
        <v>1E-3</v>
      </c>
      <c r="S30" t="s">
        <v>112</v>
      </c>
      <c r="T30">
        <v>2</v>
      </c>
      <c r="U30" s="35">
        <v>2.19E-5</v>
      </c>
      <c r="V30">
        <v>5.9999999999999995E-4</v>
      </c>
      <c r="W30">
        <v>0.01</v>
      </c>
      <c r="X30">
        <f t="shared" si="0"/>
        <v>43.166392381026576</v>
      </c>
    </row>
    <row r="31" spans="1:24" x14ac:dyDescent="0.25">
      <c r="A31">
        <v>29</v>
      </c>
      <c r="B31" s="34">
        <v>352515</v>
      </c>
      <c r="C31" s="34">
        <v>221740</v>
      </c>
      <c r="D31" s="34">
        <v>307601</v>
      </c>
      <c r="E31">
        <v>0</v>
      </c>
      <c r="F31">
        <v>1E-3</v>
      </c>
      <c r="G31" t="s">
        <v>112</v>
      </c>
      <c r="H31">
        <v>2</v>
      </c>
      <c r="I31" s="35">
        <v>2.69E-5</v>
      </c>
      <c r="J31">
        <v>5.5000000000000003E-4</v>
      </c>
      <c r="K31">
        <v>0.01</v>
      </c>
      <c r="M31">
        <v>29</v>
      </c>
      <c r="N31" s="34">
        <v>347150</v>
      </c>
      <c r="O31" s="34">
        <v>221635</v>
      </c>
      <c r="P31" s="34">
        <v>308074</v>
      </c>
      <c r="Q31">
        <v>0</v>
      </c>
      <c r="R31">
        <v>1E-3</v>
      </c>
      <c r="S31" t="s">
        <v>112</v>
      </c>
      <c r="T31">
        <v>2</v>
      </c>
      <c r="U31" s="35">
        <v>2.41E-5</v>
      </c>
      <c r="V31">
        <v>5.8E-4</v>
      </c>
      <c r="W31">
        <v>0.01</v>
      </c>
      <c r="X31">
        <f t="shared" si="0"/>
        <v>43.165278472055412</v>
      </c>
    </row>
    <row r="32" spans="1:24" x14ac:dyDescent="0.25">
      <c r="A32">
        <v>30</v>
      </c>
      <c r="B32" s="34">
        <v>352526</v>
      </c>
      <c r="C32" s="34">
        <v>221735</v>
      </c>
      <c r="D32" s="34">
        <v>307607</v>
      </c>
      <c r="E32">
        <v>0</v>
      </c>
      <c r="F32">
        <v>1E-3</v>
      </c>
      <c r="G32" t="s">
        <v>112</v>
      </c>
      <c r="H32">
        <v>2</v>
      </c>
      <c r="I32" s="35">
        <v>3.0199999999999999E-5</v>
      </c>
      <c r="J32">
        <v>5.2999999999999998E-4</v>
      </c>
      <c r="K32">
        <v>0.01</v>
      </c>
      <c r="M32">
        <v>30</v>
      </c>
      <c r="N32" s="34">
        <v>347160</v>
      </c>
      <c r="O32" s="34">
        <v>221630</v>
      </c>
      <c r="P32" s="34">
        <v>308078</v>
      </c>
      <c r="Q32">
        <v>0</v>
      </c>
      <c r="R32">
        <v>1E-3</v>
      </c>
      <c r="S32" t="s">
        <v>112</v>
      </c>
      <c r="T32">
        <v>2</v>
      </c>
      <c r="U32" s="35">
        <v>2.7699999999999999E-5</v>
      </c>
      <c r="V32">
        <v>5.5999999999999995E-4</v>
      </c>
      <c r="W32">
        <v>0.01</v>
      </c>
      <c r="X32">
        <f t="shared" si="0"/>
        <v>43.163744246586901</v>
      </c>
    </row>
    <row r="33" spans="1:24" x14ac:dyDescent="0.25">
      <c r="A33">
        <v>31</v>
      </c>
      <c r="B33" s="34">
        <v>352538</v>
      </c>
      <c r="C33" s="34">
        <v>221731</v>
      </c>
      <c r="D33" s="34">
        <v>307614</v>
      </c>
      <c r="E33">
        <v>0</v>
      </c>
      <c r="F33">
        <v>1E-3</v>
      </c>
      <c r="G33" t="s">
        <v>112</v>
      </c>
      <c r="H33">
        <v>2</v>
      </c>
      <c r="I33" s="35">
        <v>3.5200000000000002E-5</v>
      </c>
      <c r="J33">
        <v>5.1000000000000004E-4</v>
      </c>
      <c r="K33">
        <v>0.01</v>
      </c>
      <c r="M33">
        <v>31</v>
      </c>
      <c r="N33" s="34">
        <v>347171</v>
      </c>
      <c r="O33" s="34">
        <v>221626</v>
      </c>
      <c r="P33" s="34">
        <v>308083</v>
      </c>
      <c r="Q33">
        <v>0</v>
      </c>
      <c r="R33">
        <v>1E-3</v>
      </c>
      <c r="S33" t="s">
        <v>112</v>
      </c>
      <c r="T33">
        <v>2</v>
      </c>
      <c r="U33" s="35">
        <v>3.29E-5</v>
      </c>
      <c r="V33">
        <v>5.4000000000000001E-4</v>
      </c>
      <c r="W33">
        <v>0.01</v>
      </c>
      <c r="X33">
        <f t="shared" si="0"/>
        <v>43.162264714378921</v>
      </c>
    </row>
    <row r="34" spans="1:24" x14ac:dyDescent="0.25">
      <c r="A34">
        <v>32</v>
      </c>
      <c r="B34" s="34">
        <v>352553</v>
      </c>
      <c r="C34" s="34">
        <v>221727</v>
      </c>
      <c r="D34" s="34">
        <v>307624</v>
      </c>
      <c r="E34">
        <v>0</v>
      </c>
      <c r="F34">
        <v>1E-3</v>
      </c>
      <c r="G34" t="s">
        <v>112</v>
      </c>
      <c r="H34">
        <v>1</v>
      </c>
      <c r="I34" s="35">
        <v>4.18E-5</v>
      </c>
      <c r="J34">
        <v>4.8999999999999998E-4</v>
      </c>
      <c r="K34">
        <v>0.01</v>
      </c>
      <c r="M34">
        <v>32</v>
      </c>
      <c r="N34" s="34">
        <v>347185</v>
      </c>
      <c r="O34" s="34">
        <v>221621</v>
      </c>
      <c r="P34" s="34">
        <v>308090</v>
      </c>
      <c r="Q34">
        <v>0</v>
      </c>
      <c r="R34">
        <v>1E-3</v>
      </c>
      <c r="S34" t="s">
        <v>112</v>
      </c>
      <c r="T34">
        <v>1</v>
      </c>
      <c r="U34" s="35">
        <v>3.9799999999999998E-5</v>
      </c>
      <c r="V34">
        <v>5.1999999999999995E-4</v>
      </c>
      <c r="W34">
        <v>0.01</v>
      </c>
      <c r="X34">
        <f t="shared" si="0"/>
        <v>43.160310298938619</v>
      </c>
    </row>
    <row r="35" spans="1:24" x14ac:dyDescent="0.25">
      <c r="A35">
        <v>33</v>
      </c>
      <c r="B35" s="34">
        <v>352571</v>
      </c>
      <c r="C35" s="34">
        <v>221723</v>
      </c>
      <c r="D35" s="34">
        <v>307636</v>
      </c>
      <c r="E35">
        <v>0</v>
      </c>
      <c r="F35">
        <v>1E-3</v>
      </c>
      <c r="G35" t="s">
        <v>112</v>
      </c>
      <c r="H35">
        <v>1</v>
      </c>
      <c r="I35" s="35">
        <v>5.0000000000000002E-5</v>
      </c>
      <c r="J35">
        <v>4.6999999999999999E-4</v>
      </c>
      <c r="K35">
        <v>0.01</v>
      </c>
      <c r="M35">
        <v>33</v>
      </c>
      <c r="N35" s="34">
        <v>347202</v>
      </c>
      <c r="O35" s="34">
        <v>221617</v>
      </c>
      <c r="P35" s="34">
        <v>308100</v>
      </c>
      <c r="Q35">
        <v>0</v>
      </c>
      <c r="R35">
        <v>1E-3</v>
      </c>
      <c r="S35" t="s">
        <v>112</v>
      </c>
      <c r="T35">
        <v>1</v>
      </c>
      <c r="U35" s="35">
        <v>4.8300000000000002E-5</v>
      </c>
      <c r="V35">
        <v>5.0000000000000001E-4</v>
      </c>
      <c r="W35">
        <v>0.01</v>
      </c>
      <c r="X35">
        <f t="shared" si="0"/>
        <v>43.158130477117815</v>
      </c>
    </row>
    <row r="36" spans="1:24" x14ac:dyDescent="0.25">
      <c r="A36">
        <v>34</v>
      </c>
      <c r="B36" s="34">
        <v>352592</v>
      </c>
      <c r="C36" s="34">
        <v>221720</v>
      </c>
      <c r="D36" s="34">
        <v>307651</v>
      </c>
      <c r="E36">
        <v>0</v>
      </c>
      <c r="F36">
        <v>1E-3</v>
      </c>
      <c r="G36" t="s">
        <v>112</v>
      </c>
      <c r="H36">
        <v>1</v>
      </c>
      <c r="I36" s="35">
        <v>5.9299999999999998E-5</v>
      </c>
      <c r="J36">
        <v>4.4999999999999999E-4</v>
      </c>
      <c r="K36">
        <v>0.01</v>
      </c>
      <c r="M36">
        <v>34</v>
      </c>
      <c r="N36" s="34">
        <v>347222</v>
      </c>
      <c r="O36" s="34">
        <v>221614</v>
      </c>
      <c r="P36" s="34">
        <v>308114</v>
      </c>
      <c r="Q36">
        <v>0</v>
      </c>
      <c r="R36">
        <v>1E-3</v>
      </c>
      <c r="S36" t="s">
        <v>112</v>
      </c>
      <c r="T36">
        <v>1</v>
      </c>
      <c r="U36" s="35">
        <v>5.7899999999999998E-5</v>
      </c>
      <c r="V36">
        <v>4.8000000000000001E-4</v>
      </c>
      <c r="W36">
        <v>0.01</v>
      </c>
      <c r="X36">
        <f t="shared" si="0"/>
        <v>43.155585270386936</v>
      </c>
    </row>
    <row r="37" spans="1:24" x14ac:dyDescent="0.25">
      <c r="A37">
        <v>35</v>
      </c>
      <c r="B37" s="34">
        <v>352616</v>
      </c>
      <c r="C37" s="34">
        <v>221717</v>
      </c>
      <c r="D37" s="34">
        <v>307670</v>
      </c>
      <c r="E37">
        <v>0</v>
      </c>
      <c r="F37">
        <v>1E-3</v>
      </c>
      <c r="G37" t="s">
        <v>112</v>
      </c>
      <c r="H37">
        <v>1</v>
      </c>
      <c r="I37" s="35">
        <v>6.8999999999999997E-5</v>
      </c>
      <c r="J37">
        <v>4.2999999999999999E-4</v>
      </c>
      <c r="K37">
        <v>0.01</v>
      </c>
      <c r="M37">
        <v>35</v>
      </c>
      <c r="N37" s="34">
        <v>347246</v>
      </c>
      <c r="O37" s="34">
        <v>221610</v>
      </c>
      <c r="P37" s="34">
        <v>308130</v>
      </c>
      <c r="Q37">
        <v>0</v>
      </c>
      <c r="R37">
        <v>1E-3</v>
      </c>
      <c r="S37" t="s">
        <v>112</v>
      </c>
      <c r="T37">
        <v>1</v>
      </c>
      <c r="U37" s="35">
        <v>6.7899999999999997E-5</v>
      </c>
      <c r="V37">
        <v>4.6000000000000001E-4</v>
      </c>
      <c r="W37">
        <v>0.01</v>
      </c>
      <c r="X37">
        <f t="shared" si="0"/>
        <v>43.152565475610942</v>
      </c>
    </row>
    <row r="38" spans="1:24" x14ac:dyDescent="0.25">
      <c r="A38">
        <v>36</v>
      </c>
      <c r="B38" s="34">
        <v>352643</v>
      </c>
      <c r="C38" s="34">
        <v>221713</v>
      </c>
      <c r="D38" s="34">
        <v>307691</v>
      </c>
      <c r="E38">
        <v>0</v>
      </c>
      <c r="F38">
        <v>1E-3</v>
      </c>
      <c r="G38" t="s">
        <v>112</v>
      </c>
      <c r="H38">
        <v>1</v>
      </c>
      <c r="I38" s="35">
        <v>7.7999999999999999E-5</v>
      </c>
      <c r="J38">
        <v>4.0999999999999999E-4</v>
      </c>
      <c r="K38">
        <v>0.01</v>
      </c>
      <c r="M38">
        <v>36</v>
      </c>
      <c r="N38" s="34">
        <v>347272</v>
      </c>
      <c r="O38" s="34">
        <v>221607</v>
      </c>
      <c r="P38" s="34">
        <v>308149</v>
      </c>
      <c r="Q38">
        <v>0</v>
      </c>
      <c r="R38">
        <v>1E-3</v>
      </c>
      <c r="S38" t="s">
        <v>112</v>
      </c>
      <c r="T38">
        <v>1</v>
      </c>
      <c r="U38" s="35">
        <v>7.7100000000000004E-5</v>
      </c>
      <c r="V38">
        <v>4.4000000000000002E-4</v>
      </c>
      <c r="W38">
        <v>0.01</v>
      </c>
      <c r="X38">
        <f t="shared" si="0"/>
        <v>43.149320620868473</v>
      </c>
    </row>
    <row r="39" spans="1:24" x14ac:dyDescent="0.25">
      <c r="A39">
        <v>37</v>
      </c>
      <c r="B39" s="34">
        <v>352673</v>
      </c>
      <c r="C39" s="34">
        <v>221710</v>
      </c>
      <c r="D39" s="34">
        <v>307714</v>
      </c>
      <c r="E39">
        <v>0</v>
      </c>
      <c r="F39">
        <v>1E-3</v>
      </c>
      <c r="G39" t="s">
        <v>112</v>
      </c>
      <c r="H39">
        <v>1</v>
      </c>
      <c r="I39" s="35">
        <v>8.53E-5</v>
      </c>
      <c r="J39">
        <v>3.8999999999999999E-4</v>
      </c>
      <c r="K39">
        <v>0.01</v>
      </c>
      <c r="M39">
        <v>37</v>
      </c>
      <c r="N39" s="34">
        <v>347302</v>
      </c>
      <c r="O39" s="34">
        <v>221604</v>
      </c>
      <c r="P39" s="34">
        <v>308171</v>
      </c>
      <c r="Q39">
        <v>0</v>
      </c>
      <c r="R39">
        <v>1E-3</v>
      </c>
      <c r="S39" t="s">
        <v>112</v>
      </c>
      <c r="T39">
        <v>1</v>
      </c>
      <c r="U39" s="35">
        <v>8.4599999999999996E-5</v>
      </c>
      <c r="V39">
        <v>4.2000000000000002E-4</v>
      </c>
      <c r="W39">
        <v>0.01</v>
      </c>
      <c r="X39">
        <f t="shared" si="0"/>
        <v>43.14565614545171</v>
      </c>
    </row>
    <row r="40" spans="1:24" x14ac:dyDescent="0.25">
      <c r="A40">
        <v>38</v>
      </c>
      <c r="B40" s="34">
        <v>352705</v>
      </c>
      <c r="C40" s="34">
        <v>221708</v>
      </c>
      <c r="D40" s="34">
        <v>307739</v>
      </c>
      <c r="E40">
        <v>0</v>
      </c>
      <c r="F40">
        <v>1E-3</v>
      </c>
      <c r="G40" t="s">
        <v>112</v>
      </c>
      <c r="H40">
        <v>1</v>
      </c>
      <c r="I40" s="35">
        <v>9.0500000000000004E-5</v>
      </c>
      <c r="J40">
        <v>3.8000000000000002E-4</v>
      </c>
      <c r="K40">
        <v>0.01</v>
      </c>
      <c r="M40">
        <v>38</v>
      </c>
      <c r="N40" s="34">
        <v>347333</v>
      </c>
      <c r="O40" s="34">
        <v>221601</v>
      </c>
      <c r="P40" s="34">
        <v>308194</v>
      </c>
      <c r="Q40">
        <v>0</v>
      </c>
      <c r="R40">
        <v>1E-3</v>
      </c>
      <c r="S40" t="s">
        <v>112</v>
      </c>
      <c r="T40">
        <v>1</v>
      </c>
      <c r="U40" s="35">
        <v>9.0000000000000006E-5</v>
      </c>
      <c r="V40">
        <v>4.0000000000000002E-4</v>
      </c>
      <c r="W40">
        <v>0.01</v>
      </c>
      <c r="X40">
        <f t="shared" si="0"/>
        <v>43.141852209971638</v>
      </c>
    </row>
    <row r="41" spans="1:24" x14ac:dyDescent="0.25">
      <c r="A41">
        <v>39</v>
      </c>
      <c r="B41" s="34">
        <v>352738</v>
      </c>
      <c r="C41" s="34">
        <v>221705</v>
      </c>
      <c r="D41" s="34">
        <v>307765</v>
      </c>
      <c r="E41">
        <v>0</v>
      </c>
      <c r="F41">
        <v>1E-3</v>
      </c>
      <c r="G41" t="s">
        <v>112</v>
      </c>
      <c r="H41">
        <v>1</v>
      </c>
      <c r="I41" s="35">
        <v>9.3499999999999996E-5</v>
      </c>
      <c r="J41">
        <v>3.6000000000000002E-4</v>
      </c>
      <c r="K41">
        <v>0.01</v>
      </c>
      <c r="M41">
        <v>39</v>
      </c>
      <c r="N41" s="34">
        <v>347365</v>
      </c>
      <c r="O41" s="34">
        <v>221598</v>
      </c>
      <c r="P41" s="34">
        <v>308219</v>
      </c>
      <c r="Q41">
        <v>0</v>
      </c>
      <c r="R41">
        <v>1E-3</v>
      </c>
      <c r="S41" t="s">
        <v>112</v>
      </c>
      <c r="T41">
        <v>1</v>
      </c>
      <c r="U41" s="35">
        <v>9.3300000000000005E-5</v>
      </c>
      <c r="V41">
        <v>3.8000000000000002E-4</v>
      </c>
      <c r="W41">
        <v>0.01</v>
      </c>
      <c r="X41">
        <f t="shared" si="0"/>
        <v>43.137768924044266</v>
      </c>
    </row>
    <row r="42" spans="1:24" x14ac:dyDescent="0.25">
      <c r="A42">
        <v>40</v>
      </c>
      <c r="B42" s="34">
        <v>352521</v>
      </c>
      <c r="C42" s="34">
        <v>221703</v>
      </c>
      <c r="D42" s="34">
        <v>307595</v>
      </c>
      <c r="E42">
        <v>1</v>
      </c>
      <c r="F42">
        <v>4.0000000000000001E-3</v>
      </c>
      <c r="G42" t="s">
        <v>112</v>
      </c>
      <c r="H42">
        <v>11</v>
      </c>
      <c r="I42" s="35">
        <v>6.2E-4</v>
      </c>
      <c r="J42">
        <v>3.8999999999999999E-4</v>
      </c>
      <c r="K42">
        <v>0.01</v>
      </c>
      <c r="M42">
        <v>40</v>
      </c>
      <c r="N42" s="34">
        <v>347147</v>
      </c>
      <c r="O42" s="34">
        <v>221596</v>
      </c>
      <c r="P42" s="34">
        <v>308047</v>
      </c>
      <c r="Q42">
        <v>1</v>
      </c>
      <c r="R42">
        <v>4.0000000000000001E-3</v>
      </c>
      <c r="S42" t="s">
        <v>112</v>
      </c>
      <c r="T42">
        <v>11</v>
      </c>
      <c r="U42">
        <v>6.3000000000000003E-4</v>
      </c>
      <c r="V42">
        <v>4.2000000000000002E-4</v>
      </c>
      <c r="W42">
        <v>0.01</v>
      </c>
      <c r="X42">
        <f t="shared" si="0"/>
        <v>43.161465620505965</v>
      </c>
    </row>
    <row r="43" spans="1:24" x14ac:dyDescent="0.25">
      <c r="A43">
        <v>41</v>
      </c>
      <c r="B43" s="34">
        <v>352528</v>
      </c>
      <c r="C43" s="34">
        <v>221700</v>
      </c>
      <c r="D43" s="34">
        <v>307599</v>
      </c>
      <c r="E43">
        <v>0</v>
      </c>
      <c r="F43">
        <v>0</v>
      </c>
      <c r="G43" t="s">
        <v>112</v>
      </c>
      <c r="H43">
        <v>1</v>
      </c>
      <c r="I43" s="35">
        <v>2.0699999999999998E-5</v>
      </c>
      <c r="J43">
        <v>4.0000000000000002E-4</v>
      </c>
      <c r="K43">
        <v>0.01</v>
      </c>
      <c r="M43">
        <v>41</v>
      </c>
      <c r="N43" s="34">
        <v>347154</v>
      </c>
      <c r="O43" s="34">
        <v>221593</v>
      </c>
      <c r="P43" s="34">
        <v>308050</v>
      </c>
      <c r="Q43">
        <v>0</v>
      </c>
      <c r="R43">
        <v>0</v>
      </c>
      <c r="S43" t="s">
        <v>112</v>
      </c>
      <c r="T43">
        <v>1</v>
      </c>
      <c r="U43" s="35">
        <v>1.95E-5</v>
      </c>
      <c r="V43">
        <v>4.2999999999999999E-4</v>
      </c>
      <c r="W43">
        <v>0.01</v>
      </c>
      <c r="X43">
        <f t="shared" si="0"/>
        <v>43.1604609641292</v>
      </c>
    </row>
    <row r="44" spans="1:24" x14ac:dyDescent="0.25">
      <c r="A44">
        <v>42</v>
      </c>
      <c r="B44" s="34">
        <v>352537</v>
      </c>
      <c r="C44" s="34">
        <v>221698</v>
      </c>
      <c r="D44" s="34">
        <v>307604</v>
      </c>
      <c r="E44">
        <v>0</v>
      </c>
      <c r="F44">
        <v>0</v>
      </c>
      <c r="G44" t="s">
        <v>112</v>
      </c>
      <c r="H44">
        <v>1</v>
      </c>
      <c r="I44" s="35">
        <v>2.4600000000000002E-5</v>
      </c>
      <c r="J44">
        <v>3.8999999999999999E-4</v>
      </c>
      <c r="K44">
        <v>0.01</v>
      </c>
      <c r="M44">
        <v>42</v>
      </c>
      <c r="N44" s="34">
        <v>347162</v>
      </c>
      <c r="O44" s="34">
        <v>221591</v>
      </c>
      <c r="P44" s="34">
        <v>308054</v>
      </c>
      <c r="Q44">
        <v>0</v>
      </c>
      <c r="R44">
        <v>0</v>
      </c>
      <c r="S44" t="s">
        <v>112</v>
      </c>
      <c r="T44">
        <v>1</v>
      </c>
      <c r="U44" s="35">
        <v>2.3600000000000001E-5</v>
      </c>
      <c r="V44">
        <v>4.0999999999999999E-4</v>
      </c>
      <c r="W44">
        <v>0.01</v>
      </c>
      <c r="X44">
        <f t="shared" si="0"/>
        <v>43.159510994825581</v>
      </c>
    </row>
    <row r="45" spans="1:24" x14ac:dyDescent="0.25">
      <c r="A45">
        <v>43</v>
      </c>
      <c r="B45" s="34">
        <v>352547</v>
      </c>
      <c r="C45" s="34">
        <v>221696</v>
      </c>
      <c r="D45" s="34">
        <v>307611</v>
      </c>
      <c r="E45">
        <v>0</v>
      </c>
      <c r="F45">
        <v>0</v>
      </c>
      <c r="G45" t="s">
        <v>112</v>
      </c>
      <c r="H45">
        <v>1</v>
      </c>
      <c r="I45" s="35">
        <v>2.9200000000000002E-5</v>
      </c>
      <c r="J45">
        <v>3.8000000000000002E-4</v>
      </c>
      <c r="K45">
        <v>0.01</v>
      </c>
      <c r="M45">
        <v>43</v>
      </c>
      <c r="N45" s="34">
        <v>347172</v>
      </c>
      <c r="O45" s="34">
        <v>221589</v>
      </c>
      <c r="P45" s="34">
        <v>308060</v>
      </c>
      <c r="Q45">
        <v>0</v>
      </c>
      <c r="R45">
        <v>0</v>
      </c>
      <c r="S45" t="s">
        <v>112</v>
      </c>
      <c r="T45">
        <v>1</v>
      </c>
      <c r="U45" s="35">
        <v>2.83E-5</v>
      </c>
      <c r="V45">
        <v>4.0000000000000002E-4</v>
      </c>
      <c r="W45">
        <v>0.01</v>
      </c>
      <c r="X45">
        <f t="shared" si="0"/>
        <v>43.158280854379015</v>
      </c>
    </row>
    <row r="46" spans="1:24" x14ac:dyDescent="0.25">
      <c r="A46">
        <v>44</v>
      </c>
      <c r="B46" s="34">
        <v>352559</v>
      </c>
      <c r="C46" s="34">
        <v>221694</v>
      </c>
      <c r="D46" s="34">
        <v>307620</v>
      </c>
      <c r="E46">
        <v>0</v>
      </c>
      <c r="F46">
        <v>0</v>
      </c>
      <c r="G46" t="s">
        <v>112</v>
      </c>
      <c r="H46">
        <v>1</v>
      </c>
      <c r="I46" s="35">
        <v>3.4400000000000003E-5</v>
      </c>
      <c r="J46">
        <v>3.6999999999999999E-4</v>
      </c>
      <c r="K46">
        <v>0.01</v>
      </c>
      <c r="M46">
        <v>44</v>
      </c>
      <c r="N46" s="34">
        <v>347184</v>
      </c>
      <c r="O46" s="34">
        <v>221586</v>
      </c>
      <c r="P46" s="34">
        <v>308067</v>
      </c>
      <c r="Q46">
        <v>0</v>
      </c>
      <c r="R46">
        <v>0</v>
      </c>
      <c r="S46" t="s">
        <v>112</v>
      </c>
      <c r="T46">
        <v>1</v>
      </c>
      <c r="U46" s="35">
        <v>3.3699999999999999E-5</v>
      </c>
      <c r="V46">
        <v>3.8999999999999999E-4</v>
      </c>
      <c r="W46">
        <v>0.01</v>
      </c>
      <c r="X46">
        <f t="shared" si="0"/>
        <v>43.156715909201573</v>
      </c>
    </row>
    <row r="47" spans="1:24" x14ac:dyDescent="0.25">
      <c r="A47">
        <v>45</v>
      </c>
      <c r="B47" s="34">
        <v>352574</v>
      </c>
      <c r="C47" s="34">
        <v>221692</v>
      </c>
      <c r="D47" s="34">
        <v>307631</v>
      </c>
      <c r="E47">
        <v>0</v>
      </c>
      <c r="F47">
        <v>0</v>
      </c>
      <c r="G47" t="s">
        <v>112</v>
      </c>
      <c r="H47">
        <v>1</v>
      </c>
      <c r="I47" s="35">
        <v>4.0099999999999999E-5</v>
      </c>
      <c r="J47">
        <v>3.5E-4</v>
      </c>
      <c r="K47">
        <v>0.01</v>
      </c>
      <c r="M47">
        <v>45</v>
      </c>
      <c r="N47" s="34">
        <v>347198</v>
      </c>
      <c r="O47" s="34">
        <v>221584</v>
      </c>
      <c r="P47" s="34">
        <v>308077</v>
      </c>
      <c r="Q47">
        <v>0</v>
      </c>
      <c r="R47">
        <v>0</v>
      </c>
      <c r="S47" t="s">
        <v>112</v>
      </c>
      <c r="T47">
        <v>1</v>
      </c>
      <c r="U47" s="35">
        <v>3.9499999999999998E-5</v>
      </c>
      <c r="V47">
        <v>3.6999999999999999E-4</v>
      </c>
      <c r="W47">
        <v>0.01</v>
      </c>
      <c r="X47">
        <f t="shared" si="0"/>
        <v>43.154925554325708</v>
      </c>
    </row>
    <row r="48" spans="1:24" x14ac:dyDescent="0.25">
      <c r="A48">
        <v>46</v>
      </c>
      <c r="B48" s="34">
        <v>352590</v>
      </c>
      <c r="C48" s="34">
        <v>221690</v>
      </c>
      <c r="D48" s="34">
        <v>307643</v>
      </c>
      <c r="E48">
        <v>0</v>
      </c>
      <c r="F48">
        <v>0</v>
      </c>
      <c r="G48" t="s">
        <v>112</v>
      </c>
      <c r="H48">
        <v>1</v>
      </c>
      <c r="I48" s="35">
        <v>4.5899999999999998E-5</v>
      </c>
      <c r="J48">
        <v>3.4000000000000002E-4</v>
      </c>
      <c r="K48">
        <v>0.01</v>
      </c>
      <c r="M48">
        <v>46</v>
      </c>
      <c r="N48" s="34">
        <v>347213</v>
      </c>
      <c r="O48" s="34">
        <v>221582</v>
      </c>
      <c r="P48" s="34">
        <v>308088</v>
      </c>
      <c r="Q48">
        <v>0</v>
      </c>
      <c r="R48">
        <v>0</v>
      </c>
      <c r="S48" t="s">
        <v>112</v>
      </c>
      <c r="T48">
        <v>1</v>
      </c>
      <c r="U48" s="35">
        <v>4.5399999999999999E-5</v>
      </c>
      <c r="V48">
        <v>3.6000000000000002E-4</v>
      </c>
      <c r="W48">
        <v>0.01</v>
      </c>
      <c r="X48">
        <f t="shared" si="0"/>
        <v>43.152995248110926</v>
      </c>
    </row>
    <row r="49" spans="1:24" x14ac:dyDescent="0.25">
      <c r="A49">
        <v>47</v>
      </c>
      <c r="B49" s="34">
        <v>352608</v>
      </c>
      <c r="C49" s="34">
        <v>221688</v>
      </c>
      <c r="D49" s="34">
        <v>307657</v>
      </c>
      <c r="E49">
        <v>0</v>
      </c>
      <c r="F49">
        <v>0</v>
      </c>
      <c r="G49" t="s">
        <v>112</v>
      </c>
      <c r="H49">
        <v>1</v>
      </c>
      <c r="I49" s="35">
        <v>5.1499999999999998E-5</v>
      </c>
      <c r="J49">
        <v>3.3E-4</v>
      </c>
      <c r="K49">
        <v>0.01</v>
      </c>
      <c r="M49">
        <v>47</v>
      </c>
      <c r="N49" s="34">
        <v>347231</v>
      </c>
      <c r="O49" s="34">
        <v>221580</v>
      </c>
      <c r="P49" s="34">
        <v>308101</v>
      </c>
      <c r="Q49">
        <v>0</v>
      </c>
      <c r="R49">
        <v>0</v>
      </c>
      <c r="S49" t="s">
        <v>112</v>
      </c>
      <c r="T49">
        <v>1</v>
      </c>
      <c r="U49" s="35">
        <v>5.1199999999999998E-5</v>
      </c>
      <c r="V49">
        <v>3.5E-4</v>
      </c>
      <c r="W49">
        <v>0.01</v>
      </c>
      <c r="X49">
        <f t="shared" si="0"/>
        <v>43.150784969863778</v>
      </c>
    </row>
    <row r="50" spans="1:24" x14ac:dyDescent="0.25">
      <c r="A50">
        <v>48</v>
      </c>
      <c r="B50" s="34">
        <v>352628</v>
      </c>
      <c r="C50" s="34">
        <v>221686</v>
      </c>
      <c r="D50" s="34">
        <v>307672</v>
      </c>
      <c r="E50">
        <v>0</v>
      </c>
      <c r="F50">
        <v>0</v>
      </c>
      <c r="G50" t="s">
        <v>112</v>
      </c>
      <c r="H50">
        <v>1</v>
      </c>
      <c r="I50" s="35">
        <v>5.66E-5</v>
      </c>
      <c r="J50">
        <v>3.2000000000000003E-4</v>
      </c>
      <c r="K50">
        <v>0.01</v>
      </c>
      <c r="M50">
        <v>48</v>
      </c>
      <c r="N50" s="34">
        <v>347251</v>
      </c>
      <c r="O50" s="34">
        <v>221578</v>
      </c>
      <c r="P50" s="34">
        <v>308115</v>
      </c>
      <c r="Q50">
        <v>0</v>
      </c>
      <c r="R50">
        <v>0</v>
      </c>
      <c r="S50" t="s">
        <v>112</v>
      </c>
      <c r="T50">
        <v>1</v>
      </c>
      <c r="U50" s="35">
        <v>5.6400000000000002E-5</v>
      </c>
      <c r="V50">
        <v>3.4000000000000002E-4</v>
      </c>
      <c r="W50">
        <v>0.01</v>
      </c>
      <c r="X50">
        <f t="shared" si="0"/>
        <v>43.148434837641787</v>
      </c>
    </row>
    <row r="51" spans="1:24" x14ac:dyDescent="0.25">
      <c r="A51">
        <v>49</v>
      </c>
      <c r="B51" s="34">
        <v>352649</v>
      </c>
      <c r="C51" s="34">
        <v>221684</v>
      </c>
      <c r="D51" s="34">
        <v>307689</v>
      </c>
      <c r="E51">
        <v>0</v>
      </c>
      <c r="F51">
        <v>0</v>
      </c>
      <c r="G51" t="s">
        <v>112</v>
      </c>
      <c r="H51">
        <v>1</v>
      </c>
      <c r="I51" s="35">
        <v>6.0999999999999999E-5</v>
      </c>
      <c r="J51">
        <v>3.1E-4</v>
      </c>
      <c r="K51">
        <v>0.01</v>
      </c>
      <c r="M51">
        <v>49</v>
      </c>
      <c r="N51" s="34">
        <v>347272</v>
      </c>
      <c r="O51" s="34">
        <v>221577</v>
      </c>
      <c r="P51" s="34">
        <v>308131</v>
      </c>
      <c r="Q51">
        <v>0</v>
      </c>
      <c r="R51">
        <v>0</v>
      </c>
      <c r="S51" t="s">
        <v>112</v>
      </c>
      <c r="T51">
        <v>1</v>
      </c>
      <c r="U51" s="35">
        <v>6.0900000000000003E-5</v>
      </c>
      <c r="V51">
        <v>3.2000000000000003E-4</v>
      </c>
      <c r="W51">
        <v>0.01</v>
      </c>
      <c r="X51">
        <f t="shared" si="0"/>
        <v>43.145999591083012</v>
      </c>
    </row>
    <row r="52" spans="1:24" x14ac:dyDescent="0.25">
      <c r="A52">
        <v>50</v>
      </c>
      <c r="B52" s="34">
        <v>352672</v>
      </c>
      <c r="C52" s="34">
        <v>221683</v>
      </c>
      <c r="D52" s="34">
        <v>307707</v>
      </c>
      <c r="E52">
        <v>0</v>
      </c>
      <c r="F52">
        <v>0</v>
      </c>
      <c r="G52" t="s">
        <v>112</v>
      </c>
      <c r="H52">
        <v>1</v>
      </c>
      <c r="I52" s="35">
        <v>6.4399999999999993E-5</v>
      </c>
      <c r="J52">
        <v>2.9E-4</v>
      </c>
      <c r="K52">
        <v>0.01</v>
      </c>
      <c r="M52">
        <v>50</v>
      </c>
      <c r="N52" s="34">
        <v>347294</v>
      </c>
      <c r="O52" s="34">
        <v>221575</v>
      </c>
      <c r="P52" s="34">
        <v>308148</v>
      </c>
      <c r="Q52">
        <v>0</v>
      </c>
      <c r="R52">
        <v>0</v>
      </c>
      <c r="S52" t="s">
        <v>112</v>
      </c>
      <c r="T52">
        <v>1</v>
      </c>
      <c r="U52" s="35">
        <v>6.4399999999999993E-5</v>
      </c>
      <c r="V52">
        <v>3.1E-4</v>
      </c>
      <c r="W52">
        <v>0.01</v>
      </c>
      <c r="X52">
        <f t="shared" si="0"/>
        <v>43.143229876552823</v>
      </c>
    </row>
    <row r="53" spans="1:24" x14ac:dyDescent="0.25">
      <c r="A53">
        <v>51</v>
      </c>
      <c r="B53" s="34">
        <v>352696</v>
      </c>
      <c r="C53" s="34">
        <v>221681</v>
      </c>
      <c r="D53" s="34">
        <v>307726</v>
      </c>
      <c r="E53">
        <v>0</v>
      </c>
      <c r="F53">
        <v>0</v>
      </c>
      <c r="G53" t="s">
        <v>112</v>
      </c>
      <c r="H53">
        <v>1</v>
      </c>
      <c r="I53" s="35">
        <v>6.69E-5</v>
      </c>
      <c r="J53">
        <v>2.7999999999999998E-4</v>
      </c>
      <c r="K53">
        <v>0.01</v>
      </c>
      <c r="M53">
        <v>51</v>
      </c>
      <c r="N53" s="34">
        <v>347318</v>
      </c>
      <c r="O53" s="34">
        <v>221573</v>
      </c>
      <c r="P53" s="34">
        <v>308166</v>
      </c>
      <c r="Q53">
        <v>0</v>
      </c>
      <c r="R53">
        <v>0</v>
      </c>
      <c r="S53" t="s">
        <v>112</v>
      </c>
      <c r="T53">
        <v>1</v>
      </c>
      <c r="U53" s="35">
        <v>6.7000000000000002E-5</v>
      </c>
      <c r="V53">
        <v>2.9999999999999997E-4</v>
      </c>
      <c r="W53">
        <v>0.01</v>
      </c>
      <c r="X53">
        <f t="shared" si="0"/>
        <v>43.140320476626236</v>
      </c>
    </row>
    <row r="54" spans="1:24" x14ac:dyDescent="0.25">
      <c r="A54">
        <v>52</v>
      </c>
      <c r="B54" s="34">
        <v>352720</v>
      </c>
      <c r="C54" s="34">
        <v>221680</v>
      </c>
      <c r="D54" s="34">
        <v>307745</v>
      </c>
      <c r="E54">
        <v>0</v>
      </c>
      <c r="F54">
        <v>0</v>
      </c>
      <c r="G54" t="s">
        <v>112</v>
      </c>
      <c r="H54">
        <v>1</v>
      </c>
      <c r="I54" s="35">
        <v>6.86E-5</v>
      </c>
      <c r="J54">
        <v>2.7E-4</v>
      </c>
      <c r="K54">
        <v>0.01</v>
      </c>
      <c r="M54">
        <v>52</v>
      </c>
      <c r="N54" s="34">
        <v>347342</v>
      </c>
      <c r="O54" s="34">
        <v>221572</v>
      </c>
      <c r="P54" s="34">
        <v>308185</v>
      </c>
      <c r="Q54">
        <v>0</v>
      </c>
      <c r="R54">
        <v>0</v>
      </c>
      <c r="S54" t="s">
        <v>112</v>
      </c>
      <c r="T54">
        <v>1</v>
      </c>
      <c r="U54" s="35">
        <v>6.8800000000000005E-5</v>
      </c>
      <c r="V54">
        <v>2.9E-4</v>
      </c>
      <c r="W54">
        <v>0.01</v>
      </c>
      <c r="X54">
        <f t="shared" si="0"/>
        <v>43.137466132355563</v>
      </c>
    </row>
    <row r="55" spans="1:24" x14ac:dyDescent="0.25">
      <c r="A55">
        <v>53</v>
      </c>
      <c r="B55" s="34">
        <v>352525</v>
      </c>
      <c r="C55" s="34">
        <v>221678</v>
      </c>
      <c r="D55" s="34">
        <v>307591</v>
      </c>
      <c r="E55">
        <v>1</v>
      </c>
      <c r="F55">
        <v>3.0000000000000001E-3</v>
      </c>
      <c r="G55" t="s">
        <v>112</v>
      </c>
      <c r="H55">
        <v>8</v>
      </c>
      <c r="I55" s="35">
        <v>5.5000000000000003E-4</v>
      </c>
      <c r="J55">
        <v>3.1E-4</v>
      </c>
      <c r="K55">
        <v>0.01</v>
      </c>
      <c r="M55">
        <v>53</v>
      </c>
      <c r="N55" s="34">
        <v>347147</v>
      </c>
      <c r="O55" s="34">
        <v>221570</v>
      </c>
      <c r="P55" s="34">
        <v>308030</v>
      </c>
      <c r="Q55">
        <v>1</v>
      </c>
      <c r="R55">
        <v>3.0000000000000001E-3</v>
      </c>
      <c r="S55" t="s">
        <v>112</v>
      </c>
      <c r="T55">
        <v>8</v>
      </c>
      <c r="U55">
        <v>5.5999999999999995E-4</v>
      </c>
      <c r="V55">
        <v>3.3E-4</v>
      </c>
      <c r="W55">
        <v>0.01</v>
      </c>
      <c r="X55">
        <f t="shared" si="0"/>
        <v>43.158783235399149</v>
      </c>
    </row>
    <row r="56" spans="1:24" x14ac:dyDescent="0.25">
      <c r="A56">
        <v>54</v>
      </c>
      <c r="B56" s="34">
        <v>352534</v>
      </c>
      <c r="C56" s="34">
        <v>221677</v>
      </c>
      <c r="D56" s="34">
        <v>307596</v>
      </c>
      <c r="E56">
        <v>0</v>
      </c>
      <c r="F56">
        <v>0</v>
      </c>
      <c r="G56" t="s">
        <v>112</v>
      </c>
      <c r="H56">
        <v>1</v>
      </c>
      <c r="I56" s="35">
        <v>2.3600000000000001E-5</v>
      </c>
      <c r="J56">
        <v>3.1E-4</v>
      </c>
      <c r="K56">
        <v>0.01</v>
      </c>
      <c r="M56">
        <v>54</v>
      </c>
      <c r="N56" s="34">
        <v>347155</v>
      </c>
      <c r="O56" s="34">
        <v>221569</v>
      </c>
      <c r="P56" s="34">
        <v>308035</v>
      </c>
      <c r="Q56">
        <v>0</v>
      </c>
      <c r="R56">
        <v>0</v>
      </c>
      <c r="S56" t="s">
        <v>112</v>
      </c>
      <c r="T56">
        <v>1</v>
      </c>
      <c r="U56" s="35">
        <v>2.3200000000000001E-5</v>
      </c>
      <c r="V56">
        <v>3.3E-4</v>
      </c>
      <c r="W56">
        <v>0.01</v>
      </c>
      <c r="X56">
        <f t="shared" si="0"/>
        <v>43.157887902348762</v>
      </c>
    </row>
    <row r="57" spans="1:24" x14ac:dyDescent="0.25">
      <c r="A57">
        <v>55</v>
      </c>
      <c r="B57" s="34">
        <v>352543</v>
      </c>
      <c r="C57" s="34">
        <v>221676</v>
      </c>
      <c r="D57" s="34">
        <v>307603</v>
      </c>
      <c r="E57">
        <v>0</v>
      </c>
      <c r="F57">
        <v>0</v>
      </c>
      <c r="G57" t="s">
        <v>112</v>
      </c>
      <c r="H57">
        <v>1</v>
      </c>
      <c r="I57" s="35">
        <v>2.7100000000000001E-5</v>
      </c>
      <c r="J57">
        <v>2.9999999999999997E-4</v>
      </c>
      <c r="K57">
        <v>0.01</v>
      </c>
      <c r="M57">
        <v>55</v>
      </c>
      <c r="N57" s="34">
        <v>347164</v>
      </c>
      <c r="O57" s="34">
        <v>221567</v>
      </c>
      <c r="P57" s="34">
        <v>308041</v>
      </c>
      <c r="Q57">
        <v>0</v>
      </c>
      <c r="R57">
        <v>0</v>
      </c>
      <c r="S57" t="s">
        <v>112</v>
      </c>
      <c r="T57">
        <v>1</v>
      </c>
      <c r="U57" s="35">
        <v>2.6800000000000001E-5</v>
      </c>
      <c r="V57">
        <v>3.2000000000000003E-4</v>
      </c>
      <c r="W57">
        <v>0.01</v>
      </c>
      <c r="X57">
        <f t="shared" si="0"/>
        <v>43.15665771764148</v>
      </c>
    </row>
    <row r="58" spans="1:24" x14ac:dyDescent="0.25">
      <c r="A58">
        <v>56</v>
      </c>
      <c r="B58" s="34">
        <v>352554</v>
      </c>
      <c r="C58" s="34">
        <v>221674</v>
      </c>
      <c r="D58" s="34">
        <v>307611</v>
      </c>
      <c r="E58">
        <v>0</v>
      </c>
      <c r="F58">
        <v>0</v>
      </c>
      <c r="G58" t="s">
        <v>112</v>
      </c>
      <c r="H58">
        <v>1</v>
      </c>
      <c r="I58" s="35">
        <v>3.0800000000000003E-5</v>
      </c>
      <c r="J58">
        <v>2.9E-4</v>
      </c>
      <c r="K58">
        <v>0.01</v>
      </c>
      <c r="M58">
        <v>56</v>
      </c>
      <c r="N58" s="34">
        <v>347175</v>
      </c>
      <c r="O58" s="34">
        <v>221566</v>
      </c>
      <c r="P58" s="34">
        <v>308048</v>
      </c>
      <c r="Q58">
        <v>0</v>
      </c>
      <c r="R58">
        <v>0</v>
      </c>
      <c r="S58" t="s">
        <v>112</v>
      </c>
      <c r="T58">
        <v>1</v>
      </c>
      <c r="U58" s="35">
        <v>3.0499999999999999E-5</v>
      </c>
      <c r="V58">
        <v>3.1E-4</v>
      </c>
      <c r="W58">
        <v>0.01</v>
      </c>
      <c r="X58">
        <f t="shared" si="0"/>
        <v>43.155482262504542</v>
      </c>
    </row>
    <row r="59" spans="1:24" x14ac:dyDescent="0.25">
      <c r="A59">
        <v>57</v>
      </c>
      <c r="B59" s="34">
        <v>352566</v>
      </c>
      <c r="C59" s="34">
        <v>221673</v>
      </c>
      <c r="D59" s="34">
        <v>307621</v>
      </c>
      <c r="E59">
        <v>0</v>
      </c>
      <c r="F59">
        <v>0</v>
      </c>
      <c r="G59" t="s">
        <v>112</v>
      </c>
      <c r="H59">
        <v>1</v>
      </c>
      <c r="I59" s="35">
        <v>3.4600000000000001E-5</v>
      </c>
      <c r="J59">
        <v>2.9E-4</v>
      </c>
      <c r="K59">
        <v>0.01</v>
      </c>
      <c r="M59">
        <v>57</v>
      </c>
      <c r="N59" s="34">
        <v>347187</v>
      </c>
      <c r="O59" s="34">
        <v>221565</v>
      </c>
      <c r="P59" s="34">
        <v>308057</v>
      </c>
      <c r="Q59">
        <v>0</v>
      </c>
      <c r="R59">
        <v>0</v>
      </c>
      <c r="S59" t="s">
        <v>112</v>
      </c>
      <c r="T59">
        <v>1</v>
      </c>
      <c r="U59" s="35">
        <v>3.4400000000000003E-5</v>
      </c>
      <c r="V59">
        <v>2.9999999999999997E-4</v>
      </c>
      <c r="W59">
        <v>0.01</v>
      </c>
      <c r="X59">
        <f t="shared" si="0"/>
        <v>43.154026689865837</v>
      </c>
    </row>
    <row r="60" spans="1:24" x14ac:dyDescent="0.25">
      <c r="A60">
        <v>58</v>
      </c>
      <c r="B60" s="34">
        <v>352580</v>
      </c>
      <c r="C60" s="34">
        <v>221672</v>
      </c>
      <c r="D60" s="34">
        <v>307631</v>
      </c>
      <c r="E60">
        <v>0</v>
      </c>
      <c r="F60">
        <v>0</v>
      </c>
      <c r="G60" t="s">
        <v>112</v>
      </c>
      <c r="H60">
        <v>1</v>
      </c>
      <c r="I60" s="35">
        <v>3.8300000000000003E-5</v>
      </c>
      <c r="J60">
        <v>2.7999999999999998E-4</v>
      </c>
      <c r="K60">
        <v>0.01</v>
      </c>
      <c r="M60">
        <v>58</v>
      </c>
      <c r="N60" s="34">
        <v>347200</v>
      </c>
      <c r="O60" s="34">
        <v>221563</v>
      </c>
      <c r="P60" s="34">
        <v>308066</v>
      </c>
      <c r="Q60">
        <v>0</v>
      </c>
      <c r="R60">
        <v>0</v>
      </c>
      <c r="S60" t="s">
        <v>112</v>
      </c>
      <c r="T60">
        <v>1</v>
      </c>
      <c r="U60" s="35">
        <v>3.8300000000000003E-5</v>
      </c>
      <c r="V60">
        <v>2.9E-4</v>
      </c>
      <c r="W60">
        <v>0.01</v>
      </c>
      <c r="X60">
        <f t="shared" si="0"/>
        <v>43.152376438815061</v>
      </c>
    </row>
    <row r="61" spans="1:24" x14ac:dyDescent="0.25">
      <c r="A61">
        <v>59</v>
      </c>
      <c r="B61" s="34">
        <v>352595</v>
      </c>
      <c r="C61" s="34">
        <v>221671</v>
      </c>
      <c r="D61" s="34">
        <v>307642</v>
      </c>
      <c r="E61">
        <v>0</v>
      </c>
      <c r="F61">
        <v>0</v>
      </c>
      <c r="G61" t="s">
        <v>112</v>
      </c>
      <c r="H61">
        <v>1</v>
      </c>
      <c r="I61" s="35">
        <v>4.1900000000000002E-5</v>
      </c>
      <c r="J61">
        <v>2.7E-4</v>
      </c>
      <c r="K61">
        <v>0.01</v>
      </c>
      <c r="M61">
        <v>59</v>
      </c>
      <c r="N61" s="34">
        <v>347214</v>
      </c>
      <c r="O61" s="34">
        <v>221562</v>
      </c>
      <c r="P61" s="34">
        <v>308077</v>
      </c>
      <c r="Q61">
        <v>0</v>
      </c>
      <c r="R61">
        <v>0</v>
      </c>
      <c r="S61" t="s">
        <v>112</v>
      </c>
      <c r="T61">
        <v>1</v>
      </c>
      <c r="U61" s="35">
        <v>4.1900000000000002E-5</v>
      </c>
      <c r="V61">
        <v>2.7999999999999998E-4</v>
      </c>
      <c r="W61">
        <v>0.01</v>
      </c>
      <c r="X61">
        <f t="shared" si="0"/>
        <v>43.150640911200774</v>
      </c>
    </row>
    <row r="62" spans="1:24" x14ac:dyDescent="0.25">
      <c r="A62">
        <v>60</v>
      </c>
      <c r="B62" s="34">
        <v>352611</v>
      </c>
      <c r="C62" s="34">
        <v>221669</v>
      </c>
      <c r="D62" s="34">
        <v>307655</v>
      </c>
      <c r="E62">
        <v>0</v>
      </c>
      <c r="F62">
        <v>0</v>
      </c>
      <c r="G62" t="s">
        <v>112</v>
      </c>
      <c r="H62">
        <v>1</v>
      </c>
      <c r="I62" s="35">
        <v>4.5099999999999998E-5</v>
      </c>
      <c r="J62">
        <v>2.5999999999999998E-4</v>
      </c>
      <c r="K62">
        <v>0.01</v>
      </c>
      <c r="M62">
        <v>60</v>
      </c>
      <c r="N62" s="34">
        <v>347230</v>
      </c>
      <c r="O62" s="34">
        <v>221561</v>
      </c>
      <c r="P62" s="34">
        <v>308089</v>
      </c>
      <c r="Q62">
        <v>0</v>
      </c>
      <c r="R62">
        <v>0</v>
      </c>
      <c r="S62" t="s">
        <v>112</v>
      </c>
      <c r="T62">
        <v>1</v>
      </c>
      <c r="U62" s="35">
        <v>4.5200000000000001E-5</v>
      </c>
      <c r="V62">
        <v>2.7E-4</v>
      </c>
      <c r="W62">
        <v>0.01</v>
      </c>
      <c r="X62">
        <f t="shared" si="0"/>
        <v>43.14876545413825</v>
      </c>
    </row>
    <row r="63" spans="1:24" x14ac:dyDescent="0.25">
      <c r="A63">
        <v>61</v>
      </c>
      <c r="B63" s="34">
        <v>352627</v>
      </c>
      <c r="C63" s="34">
        <v>221668</v>
      </c>
      <c r="D63" s="34">
        <v>307668</v>
      </c>
      <c r="E63">
        <v>0</v>
      </c>
      <c r="F63">
        <v>0</v>
      </c>
      <c r="G63" t="s">
        <v>112</v>
      </c>
      <c r="H63">
        <v>1</v>
      </c>
      <c r="I63" s="35">
        <v>4.8000000000000001E-5</v>
      </c>
      <c r="J63">
        <v>2.5000000000000001E-4</v>
      </c>
      <c r="K63">
        <v>0.01</v>
      </c>
      <c r="M63">
        <v>61</v>
      </c>
      <c r="N63" s="34">
        <v>347247</v>
      </c>
      <c r="O63" s="34">
        <v>221560</v>
      </c>
      <c r="P63" s="34">
        <v>308102</v>
      </c>
      <c r="Q63">
        <v>0</v>
      </c>
      <c r="R63">
        <v>0</v>
      </c>
      <c r="S63" t="s">
        <v>112</v>
      </c>
      <c r="T63">
        <v>1</v>
      </c>
      <c r="U63" s="35">
        <v>4.8199999999999999E-5</v>
      </c>
      <c r="V63">
        <v>2.7E-4</v>
      </c>
      <c r="W63">
        <v>0.01</v>
      </c>
      <c r="X63">
        <f t="shared" si="0"/>
        <v>43.146750102238869</v>
      </c>
    </row>
    <row r="64" spans="1:24" x14ac:dyDescent="0.25">
      <c r="A64">
        <v>62</v>
      </c>
      <c r="B64" s="34">
        <v>352645</v>
      </c>
      <c r="C64" s="34">
        <v>221667</v>
      </c>
      <c r="D64" s="34">
        <v>307682</v>
      </c>
      <c r="E64">
        <v>0</v>
      </c>
      <c r="F64">
        <v>0</v>
      </c>
      <c r="G64" t="s">
        <v>112</v>
      </c>
      <c r="H64">
        <v>1</v>
      </c>
      <c r="I64" s="35">
        <v>5.0399999999999999E-5</v>
      </c>
      <c r="J64">
        <v>2.4000000000000001E-4</v>
      </c>
      <c r="K64">
        <v>0.01</v>
      </c>
      <c r="M64">
        <v>62</v>
      </c>
      <c r="N64" s="34">
        <v>347265</v>
      </c>
      <c r="O64" s="34">
        <v>221559</v>
      </c>
      <c r="P64" s="34">
        <v>308115</v>
      </c>
      <c r="Q64">
        <v>0</v>
      </c>
      <c r="R64">
        <v>0</v>
      </c>
      <c r="S64" t="s">
        <v>112</v>
      </c>
      <c r="T64">
        <v>1</v>
      </c>
      <c r="U64" s="35">
        <v>5.0599999999999997E-5</v>
      </c>
      <c r="V64">
        <v>2.5999999999999998E-4</v>
      </c>
      <c r="W64">
        <v>0.01</v>
      </c>
      <c r="X64">
        <f t="shared" si="0"/>
        <v>43.144734920403096</v>
      </c>
    </row>
    <row r="65" spans="1:24" x14ac:dyDescent="0.25">
      <c r="A65">
        <v>63</v>
      </c>
      <c r="B65" s="34">
        <v>352664</v>
      </c>
      <c r="C65" s="34">
        <v>221666</v>
      </c>
      <c r="D65" s="34">
        <v>307697</v>
      </c>
      <c r="E65">
        <v>0</v>
      </c>
      <c r="F65">
        <v>0</v>
      </c>
      <c r="G65" t="s">
        <v>112</v>
      </c>
      <c r="H65">
        <v>1</v>
      </c>
      <c r="I65" s="35">
        <v>5.2299999999999997E-5</v>
      </c>
      <c r="J65">
        <v>2.3000000000000001E-4</v>
      </c>
      <c r="K65">
        <v>0.01</v>
      </c>
      <c r="M65">
        <v>63</v>
      </c>
      <c r="N65" s="34">
        <v>347283</v>
      </c>
      <c r="O65" s="34">
        <v>221558</v>
      </c>
      <c r="P65" s="34">
        <v>308130</v>
      </c>
      <c r="Q65">
        <v>0</v>
      </c>
      <c r="R65">
        <v>0</v>
      </c>
      <c r="S65" t="s">
        <v>112</v>
      </c>
      <c r="T65">
        <v>1</v>
      </c>
      <c r="U65" s="35">
        <v>5.2500000000000002E-5</v>
      </c>
      <c r="V65">
        <v>2.5000000000000001E-4</v>
      </c>
      <c r="W65">
        <v>0.01</v>
      </c>
      <c r="X65">
        <f t="shared" si="0"/>
        <v>43.142439879271734</v>
      </c>
    </row>
    <row r="66" spans="1:24" x14ac:dyDescent="0.25">
      <c r="A66">
        <v>64</v>
      </c>
      <c r="B66" s="34">
        <v>352683</v>
      </c>
      <c r="C66" s="34">
        <v>221665</v>
      </c>
      <c r="D66" s="34">
        <v>307712</v>
      </c>
      <c r="E66">
        <v>0</v>
      </c>
      <c r="F66">
        <v>0</v>
      </c>
      <c r="G66" t="s">
        <v>112</v>
      </c>
      <c r="H66">
        <v>1</v>
      </c>
      <c r="I66" s="35">
        <v>5.3699999999999997E-5</v>
      </c>
      <c r="J66">
        <v>2.2000000000000001E-4</v>
      </c>
      <c r="K66">
        <v>0.01</v>
      </c>
      <c r="M66">
        <v>64</v>
      </c>
      <c r="N66" s="34">
        <v>347302</v>
      </c>
      <c r="O66" s="34">
        <v>221557</v>
      </c>
      <c r="P66" s="34">
        <v>308144</v>
      </c>
      <c r="Q66">
        <v>0</v>
      </c>
      <c r="R66">
        <v>0</v>
      </c>
      <c r="S66" t="s">
        <v>112</v>
      </c>
      <c r="T66">
        <v>1</v>
      </c>
      <c r="U66" s="35">
        <v>5.3999999999999998E-5</v>
      </c>
      <c r="V66">
        <v>2.4000000000000001E-4</v>
      </c>
      <c r="W66">
        <v>0.01</v>
      </c>
      <c r="X66">
        <f t="shared" si="0"/>
        <v>43.140285061529674</v>
      </c>
    </row>
    <row r="67" spans="1:24" x14ac:dyDescent="0.25">
      <c r="A67">
        <v>65</v>
      </c>
      <c r="B67" s="34">
        <v>352702</v>
      </c>
      <c r="C67" s="34">
        <v>221664</v>
      </c>
      <c r="D67" s="34">
        <v>307727</v>
      </c>
      <c r="E67">
        <v>0</v>
      </c>
      <c r="F67">
        <v>0</v>
      </c>
      <c r="G67" t="s">
        <v>112</v>
      </c>
      <c r="H67">
        <v>1</v>
      </c>
      <c r="I67" s="35">
        <v>5.4700000000000001E-5</v>
      </c>
      <c r="J67">
        <v>2.2000000000000001E-4</v>
      </c>
      <c r="K67">
        <v>0.01</v>
      </c>
      <c r="M67">
        <v>65</v>
      </c>
      <c r="N67" s="34">
        <v>347321</v>
      </c>
      <c r="O67" s="34">
        <v>221556</v>
      </c>
      <c r="P67" s="34">
        <v>308159</v>
      </c>
      <c r="Q67">
        <v>0</v>
      </c>
      <c r="R67">
        <v>0</v>
      </c>
      <c r="S67" t="s">
        <v>112</v>
      </c>
      <c r="T67">
        <v>1</v>
      </c>
      <c r="U67" s="35">
        <v>5.5000000000000002E-5</v>
      </c>
      <c r="V67">
        <v>2.3000000000000001E-4</v>
      </c>
      <c r="W67">
        <v>0.01</v>
      </c>
      <c r="X67">
        <f t="shared" si="0"/>
        <v>43.137990452980439</v>
      </c>
    </row>
    <row r="68" spans="1:24" x14ac:dyDescent="0.25">
      <c r="A68">
        <v>66</v>
      </c>
      <c r="B68" s="34">
        <v>352528</v>
      </c>
      <c r="C68" s="34">
        <v>221664</v>
      </c>
      <c r="D68" s="34">
        <v>307589</v>
      </c>
      <c r="E68">
        <v>1</v>
      </c>
      <c r="F68">
        <v>2E-3</v>
      </c>
      <c r="G68" t="s">
        <v>112</v>
      </c>
      <c r="H68">
        <v>6</v>
      </c>
      <c r="I68" s="35">
        <v>4.8999999999999998E-4</v>
      </c>
      <c r="J68">
        <v>2.5999999999999998E-4</v>
      </c>
      <c r="K68">
        <v>0.01</v>
      </c>
      <c r="M68">
        <v>66</v>
      </c>
      <c r="N68" s="34">
        <v>347147</v>
      </c>
      <c r="O68" s="34">
        <v>221555</v>
      </c>
      <c r="P68" s="34">
        <v>308020</v>
      </c>
      <c r="Q68">
        <v>1</v>
      </c>
      <c r="R68">
        <v>2E-3</v>
      </c>
      <c r="S68" t="s">
        <v>112</v>
      </c>
      <c r="T68">
        <v>6</v>
      </c>
      <c r="U68">
        <v>5.0000000000000001E-4</v>
      </c>
      <c r="V68">
        <v>2.7E-4</v>
      </c>
      <c r="W68">
        <v>0.01</v>
      </c>
      <c r="X68">
        <f t="shared" ref="X68:X102" si="1">60*O68/P68</f>
        <v>43.157262515421074</v>
      </c>
    </row>
    <row r="69" spans="1:24" x14ac:dyDescent="0.25">
      <c r="A69">
        <v>67</v>
      </c>
      <c r="B69" s="34">
        <v>352537</v>
      </c>
      <c r="C69" s="34">
        <v>221663</v>
      </c>
      <c r="D69" s="34">
        <v>307596</v>
      </c>
      <c r="E69">
        <v>0</v>
      </c>
      <c r="F69">
        <v>0</v>
      </c>
      <c r="G69" t="s">
        <v>112</v>
      </c>
      <c r="H69">
        <v>1</v>
      </c>
      <c r="I69" s="35">
        <v>2.5299999999999998E-5</v>
      </c>
      <c r="J69">
        <v>2.5000000000000001E-4</v>
      </c>
      <c r="K69">
        <v>0.01</v>
      </c>
      <c r="M69">
        <v>67</v>
      </c>
      <c r="N69" s="34">
        <v>347156</v>
      </c>
      <c r="O69" s="34">
        <v>221554</v>
      </c>
      <c r="P69" s="34">
        <v>308026</v>
      </c>
      <c r="Q69">
        <v>0</v>
      </c>
      <c r="R69">
        <v>0</v>
      </c>
      <c r="S69" t="s">
        <v>112</v>
      </c>
      <c r="T69">
        <v>1</v>
      </c>
      <c r="U69" s="35">
        <v>2.5199999999999999E-5</v>
      </c>
      <c r="V69">
        <v>2.7E-4</v>
      </c>
      <c r="W69">
        <v>0.01</v>
      </c>
      <c r="X69">
        <f t="shared" si="1"/>
        <v>43.156227071740695</v>
      </c>
    </row>
    <row r="70" spans="1:24" x14ac:dyDescent="0.25">
      <c r="A70">
        <v>68</v>
      </c>
      <c r="B70" s="34">
        <v>352547</v>
      </c>
      <c r="C70" s="34">
        <v>221662</v>
      </c>
      <c r="D70" s="34">
        <v>307603</v>
      </c>
      <c r="E70">
        <v>0</v>
      </c>
      <c r="F70">
        <v>0</v>
      </c>
      <c r="G70" t="s">
        <v>112</v>
      </c>
      <c r="H70">
        <v>1</v>
      </c>
      <c r="I70" s="35">
        <v>2.7900000000000001E-5</v>
      </c>
      <c r="J70">
        <v>2.5000000000000001E-4</v>
      </c>
      <c r="K70">
        <v>0.01</v>
      </c>
      <c r="M70">
        <v>68</v>
      </c>
      <c r="N70" s="34">
        <v>347165</v>
      </c>
      <c r="O70" s="34">
        <v>221553</v>
      </c>
      <c r="P70" s="34">
        <v>308033</v>
      </c>
      <c r="Q70">
        <v>0</v>
      </c>
      <c r="R70">
        <v>0</v>
      </c>
      <c r="S70" t="s">
        <v>112</v>
      </c>
      <c r="T70">
        <v>1</v>
      </c>
      <c r="U70" s="35">
        <v>2.7900000000000001E-5</v>
      </c>
      <c r="V70">
        <v>2.5999999999999998E-4</v>
      </c>
      <c r="W70">
        <v>0.01</v>
      </c>
      <c r="X70">
        <f t="shared" si="1"/>
        <v>43.155051569150061</v>
      </c>
    </row>
    <row r="71" spans="1:24" x14ac:dyDescent="0.25">
      <c r="A71">
        <v>69</v>
      </c>
      <c r="B71" s="34">
        <v>352558</v>
      </c>
      <c r="C71" s="34">
        <v>221661</v>
      </c>
      <c r="D71" s="34">
        <v>307611</v>
      </c>
      <c r="E71">
        <v>0</v>
      </c>
      <c r="F71">
        <v>0</v>
      </c>
      <c r="G71" t="s">
        <v>112</v>
      </c>
      <c r="H71">
        <v>1</v>
      </c>
      <c r="I71" s="35">
        <v>3.0599999999999998E-5</v>
      </c>
      <c r="J71">
        <v>2.4000000000000001E-4</v>
      </c>
      <c r="K71">
        <v>0.01</v>
      </c>
      <c r="M71">
        <v>69</v>
      </c>
      <c r="N71" s="34">
        <v>347176</v>
      </c>
      <c r="O71" s="34">
        <v>221552</v>
      </c>
      <c r="P71" s="34">
        <v>308041</v>
      </c>
      <c r="Q71">
        <v>0</v>
      </c>
      <c r="R71">
        <v>0</v>
      </c>
      <c r="S71" t="s">
        <v>112</v>
      </c>
      <c r="T71">
        <v>1</v>
      </c>
      <c r="U71" s="35">
        <v>3.0599999999999998E-5</v>
      </c>
      <c r="V71">
        <v>2.5000000000000001E-4</v>
      </c>
      <c r="W71">
        <v>0.01</v>
      </c>
      <c r="X71">
        <f t="shared" si="1"/>
        <v>43.15373602864554</v>
      </c>
    </row>
    <row r="72" spans="1:24" x14ac:dyDescent="0.25">
      <c r="A72">
        <v>70</v>
      </c>
      <c r="B72" s="34">
        <v>352570</v>
      </c>
      <c r="C72" s="34">
        <v>221660</v>
      </c>
      <c r="D72" s="34">
        <v>307620</v>
      </c>
      <c r="E72">
        <v>0</v>
      </c>
      <c r="F72">
        <v>0</v>
      </c>
      <c r="G72" t="s">
        <v>112</v>
      </c>
      <c r="H72">
        <v>1</v>
      </c>
      <c r="I72" s="35">
        <v>3.3099999999999998E-5</v>
      </c>
      <c r="J72">
        <v>2.3000000000000001E-4</v>
      </c>
      <c r="K72">
        <v>0.01</v>
      </c>
      <c r="M72">
        <v>70</v>
      </c>
      <c r="N72" s="34">
        <v>347188</v>
      </c>
      <c r="O72" s="34">
        <v>221551</v>
      </c>
      <c r="P72" s="34">
        <v>308050</v>
      </c>
      <c r="Q72">
        <v>0</v>
      </c>
      <c r="R72">
        <v>0</v>
      </c>
      <c r="S72" t="s">
        <v>112</v>
      </c>
      <c r="T72">
        <v>1</v>
      </c>
      <c r="U72" s="35">
        <v>3.3300000000000003E-5</v>
      </c>
      <c r="V72">
        <v>2.5000000000000001E-4</v>
      </c>
      <c r="W72">
        <v>0.01</v>
      </c>
      <c r="X72">
        <f t="shared" si="1"/>
        <v>43.152280473949034</v>
      </c>
    </row>
    <row r="73" spans="1:24" x14ac:dyDescent="0.25">
      <c r="A73">
        <v>71</v>
      </c>
      <c r="B73" s="34">
        <v>352582</v>
      </c>
      <c r="C73" s="34">
        <v>221659</v>
      </c>
      <c r="D73" s="34">
        <v>307630</v>
      </c>
      <c r="E73">
        <v>0</v>
      </c>
      <c r="F73">
        <v>0</v>
      </c>
      <c r="G73" t="s">
        <v>112</v>
      </c>
      <c r="H73">
        <v>1</v>
      </c>
      <c r="I73" s="35">
        <v>3.5599999999999998E-5</v>
      </c>
      <c r="J73">
        <v>2.3000000000000001E-4</v>
      </c>
      <c r="K73">
        <v>0.01</v>
      </c>
      <c r="M73">
        <v>71</v>
      </c>
      <c r="N73" s="34">
        <v>347200</v>
      </c>
      <c r="O73" s="34">
        <v>221550</v>
      </c>
      <c r="P73" s="34">
        <v>308059</v>
      </c>
      <c r="Q73">
        <v>0</v>
      </c>
      <c r="R73">
        <v>0</v>
      </c>
      <c r="S73" t="s">
        <v>112</v>
      </c>
      <c r="T73">
        <v>1</v>
      </c>
      <c r="U73" s="35">
        <v>3.57E-5</v>
      </c>
      <c r="V73">
        <v>2.4000000000000001E-4</v>
      </c>
      <c r="W73">
        <v>0.01</v>
      </c>
      <c r="X73">
        <f t="shared" si="1"/>
        <v>43.150825004301126</v>
      </c>
    </row>
    <row r="74" spans="1:24" x14ac:dyDescent="0.25">
      <c r="A74">
        <v>72</v>
      </c>
      <c r="B74" s="34">
        <v>352595</v>
      </c>
      <c r="C74" s="34">
        <v>221658</v>
      </c>
      <c r="D74" s="34">
        <v>307641</v>
      </c>
      <c r="E74">
        <v>0</v>
      </c>
      <c r="F74">
        <v>0</v>
      </c>
      <c r="G74" t="s">
        <v>112</v>
      </c>
      <c r="H74">
        <v>1</v>
      </c>
      <c r="I74" s="35">
        <v>3.7799999999999997E-5</v>
      </c>
      <c r="J74">
        <v>2.2000000000000001E-4</v>
      </c>
      <c r="K74">
        <v>0.01</v>
      </c>
      <c r="M74">
        <v>72</v>
      </c>
      <c r="N74" s="34">
        <v>347213</v>
      </c>
      <c r="O74" s="34">
        <v>221549</v>
      </c>
      <c r="P74" s="34">
        <v>308069</v>
      </c>
      <c r="Q74">
        <v>0</v>
      </c>
      <c r="R74">
        <v>0</v>
      </c>
      <c r="S74" t="s">
        <v>112</v>
      </c>
      <c r="T74">
        <v>1</v>
      </c>
      <c r="U74" s="35">
        <v>3.8000000000000002E-5</v>
      </c>
      <c r="V74">
        <v>2.3000000000000001E-4</v>
      </c>
      <c r="W74">
        <v>0.01</v>
      </c>
      <c r="X74">
        <f t="shared" si="1"/>
        <v>43.149229555716417</v>
      </c>
    </row>
    <row r="75" spans="1:24" x14ac:dyDescent="0.25">
      <c r="A75">
        <v>73</v>
      </c>
      <c r="B75" s="34">
        <v>352609</v>
      </c>
      <c r="C75" s="34">
        <v>221658</v>
      </c>
      <c r="D75" s="34">
        <v>307652</v>
      </c>
      <c r="E75">
        <v>0</v>
      </c>
      <c r="F75">
        <v>0</v>
      </c>
      <c r="G75" t="s">
        <v>112</v>
      </c>
      <c r="H75">
        <v>1</v>
      </c>
      <c r="I75" s="35">
        <v>3.9799999999999998E-5</v>
      </c>
      <c r="J75">
        <v>2.1000000000000001E-4</v>
      </c>
      <c r="K75">
        <v>0.01</v>
      </c>
      <c r="M75">
        <v>73</v>
      </c>
      <c r="N75" s="34">
        <v>347227</v>
      </c>
      <c r="O75" s="34">
        <v>221549</v>
      </c>
      <c r="P75" s="34">
        <v>308080</v>
      </c>
      <c r="Q75">
        <v>0</v>
      </c>
      <c r="R75">
        <v>0</v>
      </c>
      <c r="S75" t="s">
        <v>112</v>
      </c>
      <c r="T75">
        <v>1</v>
      </c>
      <c r="U75" s="35">
        <v>4.0099999999999999E-5</v>
      </c>
      <c r="V75">
        <v>2.3000000000000001E-4</v>
      </c>
      <c r="W75">
        <v>0.01</v>
      </c>
      <c r="X75">
        <f t="shared" si="1"/>
        <v>43.147688911970917</v>
      </c>
    </row>
    <row r="76" spans="1:24" x14ac:dyDescent="0.25">
      <c r="A76">
        <v>74</v>
      </c>
      <c r="B76" s="34">
        <v>352624</v>
      </c>
      <c r="C76" s="34">
        <v>221657</v>
      </c>
      <c r="D76" s="34">
        <v>307663</v>
      </c>
      <c r="E76">
        <v>0</v>
      </c>
      <c r="F76">
        <v>0</v>
      </c>
      <c r="G76" t="s">
        <v>112</v>
      </c>
      <c r="H76">
        <v>1</v>
      </c>
      <c r="I76" s="35">
        <v>4.1499999999999999E-5</v>
      </c>
      <c r="J76">
        <v>2.1000000000000001E-4</v>
      </c>
      <c r="K76">
        <v>0.01</v>
      </c>
      <c r="M76">
        <v>74</v>
      </c>
      <c r="N76" s="34">
        <v>347242</v>
      </c>
      <c r="O76" s="34">
        <v>221548</v>
      </c>
      <c r="P76" s="34">
        <v>308091</v>
      </c>
      <c r="Q76">
        <v>0</v>
      </c>
      <c r="R76">
        <v>0</v>
      </c>
      <c r="S76" t="s">
        <v>112</v>
      </c>
      <c r="T76">
        <v>1</v>
      </c>
      <c r="U76" s="35">
        <v>4.18E-5</v>
      </c>
      <c r="V76">
        <v>2.2000000000000001E-4</v>
      </c>
      <c r="W76">
        <v>0.01</v>
      </c>
      <c r="X76">
        <f t="shared" si="1"/>
        <v>43.145953630583172</v>
      </c>
    </row>
    <row r="77" spans="1:24" x14ac:dyDescent="0.25">
      <c r="A77">
        <v>75</v>
      </c>
      <c r="B77" s="34">
        <v>352639</v>
      </c>
      <c r="C77" s="34">
        <v>221656</v>
      </c>
      <c r="D77" s="34">
        <v>307675</v>
      </c>
      <c r="E77">
        <v>0</v>
      </c>
      <c r="F77">
        <v>0</v>
      </c>
      <c r="G77" t="s">
        <v>112</v>
      </c>
      <c r="H77">
        <v>1</v>
      </c>
      <c r="I77" s="35">
        <v>4.3000000000000002E-5</v>
      </c>
      <c r="J77">
        <v>2.0000000000000001E-4</v>
      </c>
      <c r="K77">
        <v>0.01</v>
      </c>
      <c r="M77">
        <v>75</v>
      </c>
      <c r="N77" s="34">
        <v>347257</v>
      </c>
      <c r="O77" s="34">
        <v>221547</v>
      </c>
      <c r="P77" s="34">
        <v>308103</v>
      </c>
      <c r="Q77">
        <v>0</v>
      </c>
      <c r="R77">
        <v>0</v>
      </c>
      <c r="S77" t="s">
        <v>112</v>
      </c>
      <c r="T77">
        <v>1</v>
      </c>
      <c r="U77" s="35">
        <v>4.3300000000000002E-5</v>
      </c>
      <c r="V77">
        <v>2.1000000000000001E-4</v>
      </c>
      <c r="W77">
        <v>0.01</v>
      </c>
      <c r="X77">
        <f t="shared" si="1"/>
        <v>43.144078441300472</v>
      </c>
    </row>
    <row r="78" spans="1:24" x14ac:dyDescent="0.25">
      <c r="A78">
        <v>76</v>
      </c>
      <c r="B78" s="34">
        <v>352655</v>
      </c>
      <c r="C78" s="34">
        <v>221655</v>
      </c>
      <c r="D78" s="34">
        <v>307688</v>
      </c>
      <c r="E78">
        <v>0</v>
      </c>
      <c r="F78">
        <v>0</v>
      </c>
      <c r="G78" t="s">
        <v>112</v>
      </c>
      <c r="H78">
        <v>0</v>
      </c>
      <c r="I78" s="35">
        <v>4.4100000000000001E-5</v>
      </c>
      <c r="J78">
        <v>1.9000000000000001E-4</v>
      </c>
      <c r="K78">
        <v>0.01</v>
      </c>
      <c r="M78">
        <v>76</v>
      </c>
      <c r="N78" s="34">
        <v>347272</v>
      </c>
      <c r="O78" s="34">
        <v>221546</v>
      </c>
      <c r="P78" s="34">
        <v>308115</v>
      </c>
      <c r="Q78">
        <v>0</v>
      </c>
      <c r="R78">
        <v>0</v>
      </c>
      <c r="S78" t="s">
        <v>112</v>
      </c>
      <c r="T78">
        <v>0</v>
      </c>
      <c r="U78" s="35">
        <v>4.4499999999999997E-5</v>
      </c>
      <c r="V78">
        <v>2.0000000000000001E-4</v>
      </c>
      <c r="W78">
        <v>0.01</v>
      </c>
      <c r="X78">
        <f t="shared" si="1"/>
        <v>43.142203398081882</v>
      </c>
    </row>
    <row r="79" spans="1:24" x14ac:dyDescent="0.25">
      <c r="A79">
        <v>77</v>
      </c>
      <c r="B79" s="34">
        <v>352671</v>
      </c>
      <c r="C79" s="34">
        <v>221655</v>
      </c>
      <c r="D79" s="34">
        <v>307700</v>
      </c>
      <c r="E79">
        <v>0</v>
      </c>
      <c r="F79">
        <v>0</v>
      </c>
      <c r="G79" t="s">
        <v>112</v>
      </c>
      <c r="H79">
        <v>0</v>
      </c>
      <c r="I79" s="35">
        <v>4.5000000000000003E-5</v>
      </c>
      <c r="J79">
        <v>1.9000000000000001E-4</v>
      </c>
      <c r="K79">
        <v>0.01</v>
      </c>
      <c r="M79">
        <v>77</v>
      </c>
      <c r="N79" s="34">
        <v>347288</v>
      </c>
      <c r="O79" s="34">
        <v>221546</v>
      </c>
      <c r="P79" s="34">
        <v>308127</v>
      </c>
      <c r="Q79">
        <v>0</v>
      </c>
      <c r="R79">
        <v>0</v>
      </c>
      <c r="S79" t="s">
        <v>112</v>
      </c>
      <c r="T79">
        <v>0</v>
      </c>
      <c r="U79" s="35">
        <v>4.5399999999999999E-5</v>
      </c>
      <c r="V79">
        <v>2.0000000000000001E-4</v>
      </c>
      <c r="W79">
        <v>0.01</v>
      </c>
      <c r="X79">
        <f t="shared" si="1"/>
        <v>43.140523225812736</v>
      </c>
    </row>
    <row r="80" spans="1:24" x14ac:dyDescent="0.25">
      <c r="A80">
        <v>78</v>
      </c>
      <c r="B80" s="34">
        <v>352687</v>
      </c>
      <c r="C80" s="34">
        <v>221654</v>
      </c>
      <c r="D80" s="34">
        <v>307713</v>
      </c>
      <c r="E80">
        <v>0</v>
      </c>
      <c r="F80">
        <v>0</v>
      </c>
      <c r="G80" t="s">
        <v>112</v>
      </c>
      <c r="H80">
        <v>0</v>
      </c>
      <c r="I80" s="35">
        <v>4.57E-5</v>
      </c>
      <c r="J80">
        <v>1.8000000000000001E-4</v>
      </c>
      <c r="K80">
        <v>0.01</v>
      </c>
      <c r="M80">
        <v>78</v>
      </c>
      <c r="N80" s="34">
        <v>347304</v>
      </c>
      <c r="O80" s="34">
        <v>221545</v>
      </c>
      <c r="P80" s="34">
        <v>308140</v>
      </c>
      <c r="Q80">
        <v>0</v>
      </c>
      <c r="R80">
        <v>0</v>
      </c>
      <c r="S80" t="s">
        <v>112</v>
      </c>
      <c r="T80">
        <v>0</v>
      </c>
      <c r="U80" s="35">
        <v>4.6100000000000002E-5</v>
      </c>
      <c r="V80">
        <v>1.9000000000000001E-4</v>
      </c>
      <c r="W80">
        <v>0.01</v>
      </c>
      <c r="X80">
        <f t="shared" si="1"/>
        <v>43.138508470175893</v>
      </c>
    </row>
    <row r="81" spans="1:24" x14ac:dyDescent="0.25">
      <c r="A81">
        <v>79</v>
      </c>
      <c r="B81" s="34">
        <v>352531</v>
      </c>
      <c r="C81" s="34">
        <v>221654</v>
      </c>
      <c r="D81" s="34">
        <v>307589</v>
      </c>
      <c r="E81">
        <v>1</v>
      </c>
      <c r="F81">
        <v>2E-3</v>
      </c>
      <c r="G81" t="s">
        <v>112</v>
      </c>
      <c r="H81">
        <v>5</v>
      </c>
      <c r="I81" s="35">
        <v>4.4000000000000002E-4</v>
      </c>
      <c r="J81">
        <v>2.3000000000000001E-4</v>
      </c>
      <c r="K81">
        <v>0.01</v>
      </c>
      <c r="M81">
        <v>79</v>
      </c>
      <c r="N81" s="34">
        <v>347148</v>
      </c>
      <c r="O81" s="34">
        <v>221544</v>
      </c>
      <c r="P81" s="34">
        <v>308015</v>
      </c>
      <c r="Q81">
        <v>1</v>
      </c>
      <c r="R81">
        <v>2E-3</v>
      </c>
      <c r="S81" t="s">
        <v>112</v>
      </c>
      <c r="T81">
        <v>5</v>
      </c>
      <c r="U81">
        <v>4.4999999999999999E-4</v>
      </c>
      <c r="V81">
        <v>2.4000000000000001E-4</v>
      </c>
      <c r="W81">
        <v>0.01</v>
      </c>
      <c r="X81">
        <f t="shared" si="1"/>
        <v>43.155820333425318</v>
      </c>
    </row>
    <row r="82" spans="1:24" x14ac:dyDescent="0.25">
      <c r="A82">
        <v>80</v>
      </c>
      <c r="B82" s="34">
        <v>352540</v>
      </c>
      <c r="C82" s="34">
        <v>221653</v>
      </c>
      <c r="D82" s="34">
        <v>307596</v>
      </c>
      <c r="E82">
        <v>0</v>
      </c>
      <c r="F82">
        <v>0</v>
      </c>
      <c r="G82" t="s">
        <v>112</v>
      </c>
      <c r="H82">
        <v>1</v>
      </c>
      <c r="I82" s="35">
        <v>2.55E-5</v>
      </c>
      <c r="J82">
        <v>2.1000000000000001E-4</v>
      </c>
      <c r="K82">
        <v>0.01</v>
      </c>
      <c r="M82">
        <v>80</v>
      </c>
      <c r="N82" s="34">
        <v>347157</v>
      </c>
      <c r="O82" s="34">
        <v>221544</v>
      </c>
      <c r="P82" s="34">
        <v>308022</v>
      </c>
      <c r="Q82">
        <v>0</v>
      </c>
      <c r="R82">
        <v>0</v>
      </c>
      <c r="S82" t="s">
        <v>112</v>
      </c>
      <c r="T82">
        <v>1</v>
      </c>
      <c r="U82" s="35">
        <v>2.5599999999999999E-5</v>
      </c>
      <c r="V82">
        <v>2.3000000000000001E-4</v>
      </c>
      <c r="W82">
        <v>0.01</v>
      </c>
      <c r="X82">
        <f t="shared" si="1"/>
        <v>43.154839589379982</v>
      </c>
    </row>
    <row r="83" spans="1:24" x14ac:dyDescent="0.25">
      <c r="A83">
        <v>81</v>
      </c>
      <c r="B83" s="34">
        <v>352550</v>
      </c>
      <c r="C83" s="34">
        <v>221652</v>
      </c>
      <c r="D83" s="34">
        <v>307603</v>
      </c>
      <c r="E83">
        <v>0</v>
      </c>
      <c r="F83">
        <v>0</v>
      </c>
      <c r="G83" t="s">
        <v>112</v>
      </c>
      <c r="H83">
        <v>1</v>
      </c>
      <c r="I83" s="35">
        <v>2.7399999999999999E-5</v>
      </c>
      <c r="J83">
        <v>2.1000000000000001E-4</v>
      </c>
      <c r="K83">
        <v>0.01</v>
      </c>
      <c r="M83">
        <v>81</v>
      </c>
      <c r="N83" s="34">
        <v>347167</v>
      </c>
      <c r="O83" s="34">
        <v>221543</v>
      </c>
      <c r="P83" s="34">
        <v>308029</v>
      </c>
      <c r="Q83">
        <v>0</v>
      </c>
      <c r="R83">
        <v>0</v>
      </c>
      <c r="S83" t="s">
        <v>112</v>
      </c>
      <c r="T83">
        <v>1</v>
      </c>
      <c r="U83" s="35">
        <v>2.7500000000000001E-5</v>
      </c>
      <c r="V83">
        <v>2.2000000000000001E-4</v>
      </c>
      <c r="W83">
        <v>0.01</v>
      </c>
      <c r="X83">
        <f t="shared" si="1"/>
        <v>43.153664103055235</v>
      </c>
    </row>
    <row r="84" spans="1:24" x14ac:dyDescent="0.25">
      <c r="A84">
        <v>82</v>
      </c>
      <c r="B84" s="34">
        <v>352560</v>
      </c>
      <c r="C84" s="34">
        <v>221652</v>
      </c>
      <c r="D84" s="34">
        <v>307611</v>
      </c>
      <c r="E84">
        <v>0</v>
      </c>
      <c r="F84">
        <v>0</v>
      </c>
      <c r="G84" t="s">
        <v>112</v>
      </c>
      <c r="H84">
        <v>0</v>
      </c>
      <c r="I84" s="35">
        <v>2.9200000000000002E-5</v>
      </c>
      <c r="J84">
        <v>2.0000000000000001E-4</v>
      </c>
      <c r="K84">
        <v>0.01</v>
      </c>
      <c r="M84">
        <v>82</v>
      </c>
      <c r="N84" s="34">
        <v>347177</v>
      </c>
      <c r="O84" s="34">
        <v>221542</v>
      </c>
      <c r="P84" s="34">
        <v>308037</v>
      </c>
      <c r="Q84">
        <v>0</v>
      </c>
      <c r="R84">
        <v>0</v>
      </c>
      <c r="S84" t="s">
        <v>112</v>
      </c>
      <c r="T84">
        <v>0</v>
      </c>
      <c r="U84" s="35">
        <v>2.94E-5</v>
      </c>
      <c r="V84">
        <v>2.1000000000000001E-4</v>
      </c>
      <c r="W84">
        <v>0.01</v>
      </c>
      <c r="X84">
        <f t="shared" si="1"/>
        <v>43.15234858150157</v>
      </c>
    </row>
    <row r="85" spans="1:24" x14ac:dyDescent="0.25">
      <c r="A85">
        <v>83</v>
      </c>
      <c r="B85" s="34">
        <v>352571</v>
      </c>
      <c r="C85" s="34">
        <v>221651</v>
      </c>
      <c r="D85" s="34">
        <v>307620</v>
      </c>
      <c r="E85">
        <v>0</v>
      </c>
      <c r="F85">
        <v>0</v>
      </c>
      <c r="G85" t="s">
        <v>112</v>
      </c>
      <c r="H85">
        <v>0</v>
      </c>
      <c r="I85" s="35">
        <v>3.1000000000000001E-5</v>
      </c>
      <c r="J85">
        <v>2.0000000000000001E-4</v>
      </c>
      <c r="K85">
        <v>0.01</v>
      </c>
      <c r="M85">
        <v>83</v>
      </c>
      <c r="N85" s="34">
        <v>347188</v>
      </c>
      <c r="O85" s="34">
        <v>221542</v>
      </c>
      <c r="P85" s="34">
        <v>308045</v>
      </c>
      <c r="Q85">
        <v>0</v>
      </c>
      <c r="R85">
        <v>0</v>
      </c>
      <c r="S85" t="s">
        <v>112</v>
      </c>
      <c r="T85">
        <v>0</v>
      </c>
      <c r="U85" s="35">
        <v>3.1199999999999999E-5</v>
      </c>
      <c r="V85">
        <v>2.1000000000000001E-4</v>
      </c>
      <c r="W85">
        <v>0.01</v>
      </c>
      <c r="X85">
        <f t="shared" si="1"/>
        <v>43.151227905013876</v>
      </c>
    </row>
    <row r="86" spans="1:24" x14ac:dyDescent="0.25">
      <c r="A86">
        <v>84</v>
      </c>
      <c r="B86" s="34">
        <v>352583</v>
      </c>
      <c r="C86" s="34">
        <v>221650</v>
      </c>
      <c r="D86" s="34">
        <v>307629</v>
      </c>
      <c r="E86">
        <v>0</v>
      </c>
      <c r="F86">
        <v>0</v>
      </c>
      <c r="G86" t="s">
        <v>112</v>
      </c>
      <c r="H86">
        <v>0</v>
      </c>
      <c r="I86" s="35">
        <v>3.26E-5</v>
      </c>
      <c r="J86">
        <v>1.9000000000000001E-4</v>
      </c>
      <c r="K86">
        <v>0.01</v>
      </c>
      <c r="M86">
        <v>84</v>
      </c>
      <c r="N86" s="34">
        <v>347199</v>
      </c>
      <c r="O86" s="34">
        <v>221541</v>
      </c>
      <c r="P86" s="34">
        <v>308054</v>
      </c>
      <c r="Q86">
        <v>0</v>
      </c>
      <c r="R86">
        <v>0</v>
      </c>
      <c r="S86" t="s">
        <v>112</v>
      </c>
      <c r="T86">
        <v>0</v>
      </c>
      <c r="U86" s="35">
        <v>3.29E-5</v>
      </c>
      <c r="V86">
        <v>2.0000000000000001E-4</v>
      </c>
      <c r="W86">
        <v>0.01</v>
      </c>
      <c r="X86">
        <f t="shared" si="1"/>
        <v>43.149772442493848</v>
      </c>
    </row>
    <row r="87" spans="1:24" x14ac:dyDescent="0.25">
      <c r="A87">
        <v>85</v>
      </c>
      <c r="B87" s="34">
        <v>352595</v>
      </c>
      <c r="C87" s="34">
        <v>221650</v>
      </c>
      <c r="D87" s="34">
        <v>307639</v>
      </c>
      <c r="E87">
        <v>0</v>
      </c>
      <c r="F87">
        <v>0</v>
      </c>
      <c r="G87" t="s">
        <v>112</v>
      </c>
      <c r="H87">
        <v>0</v>
      </c>
      <c r="I87" s="35">
        <v>3.4100000000000002E-5</v>
      </c>
      <c r="J87">
        <v>1.9000000000000001E-4</v>
      </c>
      <c r="K87">
        <v>0.01</v>
      </c>
      <c r="M87">
        <v>85</v>
      </c>
      <c r="N87" s="34">
        <v>347211</v>
      </c>
      <c r="O87" s="34">
        <v>221541</v>
      </c>
      <c r="P87" s="34">
        <v>308063</v>
      </c>
      <c r="Q87">
        <v>0</v>
      </c>
      <c r="R87">
        <v>0</v>
      </c>
      <c r="S87" t="s">
        <v>112</v>
      </c>
      <c r="T87">
        <v>0</v>
      </c>
      <c r="U87" s="35">
        <v>3.4400000000000003E-5</v>
      </c>
      <c r="V87">
        <v>2.0000000000000001E-4</v>
      </c>
      <c r="W87">
        <v>0.01</v>
      </c>
      <c r="X87">
        <f t="shared" si="1"/>
        <v>43.148511830372357</v>
      </c>
    </row>
    <row r="88" spans="1:24" x14ac:dyDescent="0.25">
      <c r="A88">
        <v>86</v>
      </c>
      <c r="B88" s="34">
        <v>352607</v>
      </c>
      <c r="C88" s="34">
        <v>221649</v>
      </c>
      <c r="D88" s="34">
        <v>307648</v>
      </c>
      <c r="E88">
        <v>0</v>
      </c>
      <c r="F88">
        <v>0</v>
      </c>
      <c r="G88" t="s">
        <v>112</v>
      </c>
      <c r="H88">
        <v>0</v>
      </c>
      <c r="I88" s="35">
        <v>3.54E-5</v>
      </c>
      <c r="J88">
        <v>1.8000000000000001E-4</v>
      </c>
      <c r="K88">
        <v>0.01</v>
      </c>
      <c r="M88">
        <v>86</v>
      </c>
      <c r="N88" s="34">
        <v>347224</v>
      </c>
      <c r="O88" s="34">
        <v>221540</v>
      </c>
      <c r="P88" s="34">
        <v>308073</v>
      </c>
      <c r="Q88">
        <v>0</v>
      </c>
      <c r="R88">
        <v>0</v>
      </c>
      <c r="S88" t="s">
        <v>112</v>
      </c>
      <c r="T88">
        <v>0</v>
      </c>
      <c r="U88" s="35">
        <v>3.57E-5</v>
      </c>
      <c r="V88">
        <v>1.9000000000000001E-4</v>
      </c>
      <c r="W88">
        <v>0.01</v>
      </c>
      <c r="X88">
        <f t="shared" si="1"/>
        <v>43.146916477588107</v>
      </c>
    </row>
    <row r="89" spans="1:24" x14ac:dyDescent="0.25">
      <c r="A89">
        <v>87</v>
      </c>
      <c r="B89" s="34">
        <v>352620</v>
      </c>
      <c r="C89" s="34">
        <v>221649</v>
      </c>
      <c r="D89" s="34">
        <v>307659</v>
      </c>
      <c r="E89">
        <v>0</v>
      </c>
      <c r="F89">
        <v>0</v>
      </c>
      <c r="G89" t="s">
        <v>112</v>
      </c>
      <c r="H89">
        <v>0</v>
      </c>
      <c r="I89" s="35">
        <v>3.65E-5</v>
      </c>
      <c r="J89">
        <v>1.8000000000000001E-4</v>
      </c>
      <c r="K89">
        <v>0.01</v>
      </c>
      <c r="M89">
        <v>87</v>
      </c>
      <c r="N89" s="34">
        <v>347237</v>
      </c>
      <c r="O89" s="34">
        <v>221539</v>
      </c>
      <c r="P89" s="34">
        <v>308083</v>
      </c>
      <c r="Q89">
        <v>0</v>
      </c>
      <c r="R89">
        <v>0</v>
      </c>
      <c r="S89" t="s">
        <v>112</v>
      </c>
      <c r="T89">
        <v>0</v>
      </c>
      <c r="U89" s="35">
        <v>3.6900000000000002E-5</v>
      </c>
      <c r="V89">
        <v>1.9000000000000001E-4</v>
      </c>
      <c r="W89">
        <v>0.01</v>
      </c>
      <c r="X89">
        <f t="shared" si="1"/>
        <v>43.145321228370278</v>
      </c>
    </row>
    <row r="90" spans="1:24" x14ac:dyDescent="0.25">
      <c r="A90">
        <v>88</v>
      </c>
      <c r="B90" s="34">
        <v>352634</v>
      </c>
      <c r="C90" s="34">
        <v>221648</v>
      </c>
      <c r="D90" s="34">
        <v>307669</v>
      </c>
      <c r="E90">
        <v>0</v>
      </c>
      <c r="F90">
        <v>0</v>
      </c>
      <c r="G90" t="s">
        <v>112</v>
      </c>
      <c r="H90">
        <v>0</v>
      </c>
      <c r="I90" s="35">
        <v>3.7499999999999997E-5</v>
      </c>
      <c r="J90">
        <v>1.7000000000000001E-4</v>
      </c>
      <c r="K90">
        <v>0.01</v>
      </c>
      <c r="M90">
        <v>88</v>
      </c>
      <c r="N90" s="34">
        <v>347250</v>
      </c>
      <c r="O90" s="34">
        <v>221539</v>
      </c>
      <c r="P90" s="34">
        <v>308093</v>
      </c>
      <c r="Q90">
        <v>0</v>
      </c>
      <c r="R90">
        <v>0</v>
      </c>
      <c r="S90" t="s">
        <v>112</v>
      </c>
      <c r="T90">
        <v>0</v>
      </c>
      <c r="U90" s="35">
        <v>3.7799999999999997E-5</v>
      </c>
      <c r="V90">
        <v>1.8000000000000001E-4</v>
      </c>
      <c r="W90">
        <v>0.01</v>
      </c>
      <c r="X90">
        <f t="shared" si="1"/>
        <v>43.143920829100303</v>
      </c>
    </row>
    <row r="91" spans="1:24" x14ac:dyDescent="0.25">
      <c r="A91">
        <v>89</v>
      </c>
      <c r="B91" s="34">
        <v>352647</v>
      </c>
      <c r="C91" s="34">
        <v>221648</v>
      </c>
      <c r="D91" s="34">
        <v>307680</v>
      </c>
      <c r="E91">
        <v>0</v>
      </c>
      <c r="F91">
        <v>0</v>
      </c>
      <c r="G91" t="s">
        <v>112</v>
      </c>
      <c r="H91">
        <v>0</v>
      </c>
      <c r="I91" s="35">
        <v>3.82E-5</v>
      </c>
      <c r="J91">
        <v>1.6000000000000001E-4</v>
      </c>
      <c r="K91">
        <v>0.01</v>
      </c>
      <c r="M91">
        <v>89</v>
      </c>
      <c r="N91" s="34">
        <v>347263</v>
      </c>
      <c r="O91" s="34">
        <v>221538</v>
      </c>
      <c r="P91" s="34">
        <v>308104</v>
      </c>
      <c r="Q91">
        <v>0</v>
      </c>
      <c r="R91">
        <v>0</v>
      </c>
      <c r="S91" t="s">
        <v>112</v>
      </c>
      <c r="T91">
        <v>0</v>
      </c>
      <c r="U91" s="35">
        <v>3.8600000000000003E-5</v>
      </c>
      <c r="V91">
        <v>1.7000000000000001E-4</v>
      </c>
      <c r="W91">
        <v>0.01</v>
      </c>
      <c r="X91">
        <f t="shared" si="1"/>
        <v>43.142185755459195</v>
      </c>
    </row>
    <row r="92" spans="1:24" x14ac:dyDescent="0.25">
      <c r="A92">
        <v>90</v>
      </c>
      <c r="B92" s="34">
        <v>352661</v>
      </c>
      <c r="C92" s="34">
        <v>221647</v>
      </c>
      <c r="D92" s="34">
        <v>307691</v>
      </c>
      <c r="E92">
        <v>0</v>
      </c>
      <c r="F92">
        <v>0</v>
      </c>
      <c r="G92" t="s">
        <v>112</v>
      </c>
      <c r="H92">
        <v>0</v>
      </c>
      <c r="I92" s="35">
        <v>3.8800000000000001E-5</v>
      </c>
      <c r="J92">
        <v>1.6000000000000001E-4</v>
      </c>
      <c r="K92">
        <v>0.01</v>
      </c>
      <c r="M92">
        <v>90</v>
      </c>
      <c r="N92" s="34">
        <v>347277</v>
      </c>
      <c r="O92" s="34">
        <v>221538</v>
      </c>
      <c r="P92" s="34">
        <v>308115</v>
      </c>
      <c r="Q92">
        <v>0</v>
      </c>
      <c r="R92">
        <v>0</v>
      </c>
      <c r="S92" t="s">
        <v>112</v>
      </c>
      <c r="T92">
        <v>0</v>
      </c>
      <c r="U92" s="35">
        <v>3.9199999999999997E-5</v>
      </c>
      <c r="V92">
        <v>1.7000000000000001E-4</v>
      </c>
      <c r="W92">
        <v>0.01</v>
      </c>
      <c r="X92">
        <f t="shared" si="1"/>
        <v>43.140645538191912</v>
      </c>
    </row>
    <row r="93" spans="1:24" x14ac:dyDescent="0.25">
      <c r="A93">
        <v>91</v>
      </c>
      <c r="B93" s="34">
        <v>352526</v>
      </c>
      <c r="C93" s="34">
        <v>221647</v>
      </c>
      <c r="D93" s="34">
        <v>307584</v>
      </c>
      <c r="E93">
        <v>1</v>
      </c>
      <c r="F93">
        <v>2E-3</v>
      </c>
      <c r="G93" t="s">
        <v>112</v>
      </c>
      <c r="H93">
        <v>5</v>
      </c>
      <c r="I93" s="35">
        <v>3.8000000000000002E-4</v>
      </c>
      <c r="J93">
        <v>1.6000000000000001E-4</v>
      </c>
      <c r="K93">
        <v>0.01</v>
      </c>
      <c r="M93">
        <v>91</v>
      </c>
      <c r="N93" s="34">
        <v>347142</v>
      </c>
      <c r="O93" s="34">
        <v>221538</v>
      </c>
      <c r="P93" s="34">
        <v>308007</v>
      </c>
      <c r="Q93">
        <v>1</v>
      </c>
      <c r="R93">
        <v>2E-3</v>
      </c>
      <c r="S93" t="s">
        <v>112</v>
      </c>
      <c r="T93">
        <v>5</v>
      </c>
      <c r="U93">
        <v>3.8999999999999999E-4</v>
      </c>
      <c r="V93">
        <v>1.7000000000000001E-4</v>
      </c>
      <c r="W93">
        <v>0.01</v>
      </c>
      <c r="X93">
        <f t="shared" si="1"/>
        <v>43.155772433743387</v>
      </c>
    </row>
    <row r="94" spans="1:24" x14ac:dyDescent="0.25">
      <c r="A94">
        <v>92</v>
      </c>
      <c r="B94" s="34">
        <v>352535</v>
      </c>
      <c r="C94" s="34">
        <v>221646</v>
      </c>
      <c r="D94" s="34">
        <v>307590</v>
      </c>
      <c r="E94">
        <v>0</v>
      </c>
      <c r="F94">
        <v>0</v>
      </c>
      <c r="G94" t="s">
        <v>112</v>
      </c>
      <c r="H94">
        <v>0</v>
      </c>
      <c r="I94" s="35">
        <v>2.3300000000000001E-5</v>
      </c>
      <c r="J94">
        <v>1.9000000000000001E-4</v>
      </c>
      <c r="K94">
        <v>0.01</v>
      </c>
      <c r="M94">
        <v>92</v>
      </c>
      <c r="N94" s="34">
        <v>347151</v>
      </c>
      <c r="O94" s="34">
        <v>221537</v>
      </c>
      <c r="P94" s="34">
        <v>308013</v>
      </c>
      <c r="Q94">
        <v>0</v>
      </c>
      <c r="R94">
        <v>0</v>
      </c>
      <c r="S94" t="s">
        <v>112</v>
      </c>
      <c r="T94">
        <v>0</v>
      </c>
      <c r="U94" s="35">
        <v>2.3499999999999999E-5</v>
      </c>
      <c r="V94">
        <v>2.0000000000000001E-4</v>
      </c>
      <c r="W94">
        <v>0.01</v>
      </c>
      <c r="X94">
        <f t="shared" si="1"/>
        <v>43.154736975387401</v>
      </c>
    </row>
    <row r="95" spans="1:24" x14ac:dyDescent="0.25">
      <c r="A95">
        <v>93</v>
      </c>
      <c r="B95" s="34">
        <v>352543</v>
      </c>
      <c r="C95" s="34">
        <v>221646</v>
      </c>
      <c r="D95" s="34">
        <v>307597</v>
      </c>
      <c r="E95">
        <v>0</v>
      </c>
      <c r="F95">
        <v>0</v>
      </c>
      <c r="G95" t="s">
        <v>112</v>
      </c>
      <c r="H95">
        <v>0</v>
      </c>
      <c r="I95" s="35">
        <v>2.48E-5</v>
      </c>
      <c r="J95">
        <v>1.8000000000000001E-4</v>
      </c>
      <c r="K95">
        <v>0.01</v>
      </c>
      <c r="M95">
        <v>93</v>
      </c>
      <c r="N95" s="34">
        <v>347159</v>
      </c>
      <c r="O95" s="34">
        <v>221536</v>
      </c>
      <c r="P95" s="34">
        <v>308020</v>
      </c>
      <c r="Q95">
        <v>0</v>
      </c>
      <c r="R95">
        <v>0</v>
      </c>
      <c r="S95" t="s">
        <v>112</v>
      </c>
      <c r="T95">
        <v>0</v>
      </c>
      <c r="U95" s="35">
        <v>2.5000000000000001E-5</v>
      </c>
      <c r="V95">
        <v>1.9000000000000001E-4</v>
      </c>
      <c r="W95">
        <v>0.01</v>
      </c>
      <c r="X95">
        <f t="shared" si="1"/>
        <v>43.153561457048241</v>
      </c>
    </row>
    <row r="96" spans="1:24" x14ac:dyDescent="0.25">
      <c r="A96">
        <v>94</v>
      </c>
      <c r="B96" s="34">
        <v>352553</v>
      </c>
      <c r="C96" s="34">
        <v>221645</v>
      </c>
      <c r="D96" s="34">
        <v>307604</v>
      </c>
      <c r="E96">
        <v>0</v>
      </c>
      <c r="F96">
        <v>0</v>
      </c>
      <c r="G96" t="s">
        <v>112</v>
      </c>
      <c r="H96">
        <v>0</v>
      </c>
      <c r="I96" s="35">
        <v>2.62E-5</v>
      </c>
      <c r="J96">
        <v>1.8000000000000001E-4</v>
      </c>
      <c r="K96">
        <v>0.01</v>
      </c>
      <c r="M96">
        <v>94</v>
      </c>
      <c r="N96" s="34">
        <v>347168</v>
      </c>
      <c r="O96" s="34">
        <v>221536</v>
      </c>
      <c r="P96" s="34">
        <v>308027</v>
      </c>
      <c r="Q96">
        <v>0</v>
      </c>
      <c r="R96">
        <v>0</v>
      </c>
      <c r="S96" t="s">
        <v>112</v>
      </c>
      <c r="T96">
        <v>0</v>
      </c>
      <c r="U96" s="35">
        <v>2.6400000000000001E-5</v>
      </c>
      <c r="V96">
        <v>1.9000000000000001E-4</v>
      </c>
      <c r="W96">
        <v>0.01</v>
      </c>
      <c r="X96">
        <f t="shared" si="1"/>
        <v>43.15258078025628</v>
      </c>
    </row>
    <row r="97" spans="1:24" x14ac:dyDescent="0.25">
      <c r="A97">
        <v>95</v>
      </c>
      <c r="B97" s="34">
        <v>352562</v>
      </c>
      <c r="C97" s="34">
        <v>221645</v>
      </c>
      <c r="D97" s="34">
        <v>307612</v>
      </c>
      <c r="E97">
        <v>0</v>
      </c>
      <c r="F97">
        <v>0</v>
      </c>
      <c r="G97" t="s">
        <v>112</v>
      </c>
      <c r="H97">
        <v>0</v>
      </c>
      <c r="I97" s="35">
        <v>2.7500000000000001E-5</v>
      </c>
      <c r="J97">
        <v>1.8000000000000001E-4</v>
      </c>
      <c r="K97">
        <v>0.01</v>
      </c>
      <c r="M97">
        <v>95</v>
      </c>
      <c r="N97" s="34">
        <v>347178</v>
      </c>
      <c r="O97" s="34">
        <v>221536</v>
      </c>
      <c r="P97" s="34">
        <v>308034</v>
      </c>
      <c r="Q97">
        <v>0</v>
      </c>
      <c r="R97">
        <v>0</v>
      </c>
      <c r="S97" t="s">
        <v>112</v>
      </c>
      <c r="T97">
        <v>0</v>
      </c>
      <c r="U97" s="35">
        <v>2.7800000000000001E-5</v>
      </c>
      <c r="V97">
        <v>1.8000000000000001E-4</v>
      </c>
      <c r="W97">
        <v>0.01</v>
      </c>
      <c r="X97">
        <f t="shared" si="1"/>
        <v>43.151600148035605</v>
      </c>
    </row>
    <row r="98" spans="1:24" x14ac:dyDescent="0.25">
      <c r="A98">
        <v>96</v>
      </c>
      <c r="B98" s="34">
        <v>352573</v>
      </c>
      <c r="C98" s="34">
        <v>221644</v>
      </c>
      <c r="D98" s="34">
        <v>307620</v>
      </c>
      <c r="E98">
        <v>0</v>
      </c>
      <c r="F98">
        <v>0</v>
      </c>
      <c r="G98" t="s">
        <v>112</v>
      </c>
      <c r="H98">
        <v>0</v>
      </c>
      <c r="I98" s="35">
        <v>2.8799999999999999E-5</v>
      </c>
      <c r="J98">
        <v>1.7000000000000001E-4</v>
      </c>
      <c r="K98">
        <v>0.01</v>
      </c>
      <c r="M98">
        <v>96</v>
      </c>
      <c r="N98" s="34">
        <v>347188</v>
      </c>
      <c r="O98" s="34">
        <v>221535</v>
      </c>
      <c r="P98" s="34">
        <v>308042</v>
      </c>
      <c r="Q98">
        <v>0</v>
      </c>
      <c r="R98">
        <v>0</v>
      </c>
      <c r="S98" t="s">
        <v>112</v>
      </c>
      <c r="T98">
        <v>0</v>
      </c>
      <c r="U98" s="35">
        <v>2.9E-5</v>
      </c>
      <c r="V98">
        <v>1.8000000000000001E-4</v>
      </c>
      <c r="W98">
        <v>0.01</v>
      </c>
      <c r="X98">
        <f t="shared" si="1"/>
        <v>43.150284701436817</v>
      </c>
    </row>
    <row r="99" spans="1:24" x14ac:dyDescent="0.25">
      <c r="A99">
        <v>97</v>
      </c>
      <c r="B99" s="34">
        <v>352583</v>
      </c>
      <c r="C99" s="34">
        <v>221644</v>
      </c>
      <c r="D99" s="34">
        <v>307628</v>
      </c>
      <c r="E99">
        <v>0</v>
      </c>
      <c r="F99">
        <v>0</v>
      </c>
      <c r="G99" t="s">
        <v>112</v>
      </c>
      <c r="H99">
        <v>0</v>
      </c>
      <c r="I99" s="35">
        <v>2.9899999999999998E-5</v>
      </c>
      <c r="J99">
        <v>1.7000000000000001E-4</v>
      </c>
      <c r="K99">
        <v>0.01</v>
      </c>
      <c r="M99">
        <v>97</v>
      </c>
      <c r="N99" s="34">
        <v>347199</v>
      </c>
      <c r="O99" s="34">
        <v>221535</v>
      </c>
      <c r="P99" s="34">
        <v>308050</v>
      </c>
      <c r="Q99">
        <v>0</v>
      </c>
      <c r="R99">
        <v>0</v>
      </c>
      <c r="S99" t="s">
        <v>112</v>
      </c>
      <c r="T99">
        <v>0</v>
      </c>
      <c r="U99" s="35">
        <v>3.0199999999999999E-5</v>
      </c>
      <c r="V99">
        <v>1.8000000000000001E-4</v>
      </c>
      <c r="W99">
        <v>0.01</v>
      </c>
      <c r="X99">
        <f t="shared" si="1"/>
        <v>43.149164096737543</v>
      </c>
    </row>
    <row r="100" spans="1:24" x14ac:dyDescent="0.25">
      <c r="A100">
        <v>98</v>
      </c>
      <c r="B100" s="34">
        <v>352594</v>
      </c>
      <c r="C100" s="34">
        <v>221644</v>
      </c>
      <c r="D100" s="34">
        <v>307637</v>
      </c>
      <c r="E100">
        <v>0</v>
      </c>
      <c r="F100">
        <v>0</v>
      </c>
      <c r="G100" t="s">
        <v>112</v>
      </c>
      <c r="H100">
        <v>0</v>
      </c>
      <c r="I100" s="35">
        <v>3.0899999999999999E-5</v>
      </c>
      <c r="J100">
        <v>1.6000000000000001E-4</v>
      </c>
      <c r="K100">
        <v>0.01</v>
      </c>
      <c r="M100">
        <v>98</v>
      </c>
      <c r="N100" s="34">
        <v>347210</v>
      </c>
      <c r="O100" s="34">
        <v>221534</v>
      </c>
      <c r="P100" s="34">
        <v>308059</v>
      </c>
      <c r="Q100">
        <v>0</v>
      </c>
      <c r="R100">
        <v>0</v>
      </c>
      <c r="S100" t="s">
        <v>112</v>
      </c>
      <c r="T100">
        <v>0</v>
      </c>
      <c r="U100" s="35">
        <v>3.1199999999999999E-5</v>
      </c>
      <c r="V100">
        <v>1.7000000000000001E-4</v>
      </c>
      <c r="W100">
        <v>0.01</v>
      </c>
      <c r="X100">
        <f t="shared" si="1"/>
        <v>43.147708718135164</v>
      </c>
    </row>
    <row r="101" spans="1:24" x14ac:dyDescent="0.25">
      <c r="A101">
        <v>99</v>
      </c>
      <c r="B101" s="34">
        <v>352605</v>
      </c>
      <c r="C101" s="34">
        <v>221643</v>
      </c>
      <c r="D101" s="34">
        <v>307646</v>
      </c>
      <c r="E101">
        <v>0</v>
      </c>
      <c r="F101">
        <v>0</v>
      </c>
      <c r="G101" t="s">
        <v>112</v>
      </c>
      <c r="H101">
        <v>0</v>
      </c>
      <c r="I101" s="35">
        <v>3.18E-5</v>
      </c>
      <c r="J101">
        <v>1.6000000000000001E-4</v>
      </c>
      <c r="K101">
        <v>0.01</v>
      </c>
      <c r="M101">
        <v>99</v>
      </c>
      <c r="N101" s="34">
        <v>347221</v>
      </c>
      <c r="O101" s="34">
        <v>221534</v>
      </c>
      <c r="P101" s="34">
        <v>308067</v>
      </c>
      <c r="Q101">
        <v>0</v>
      </c>
      <c r="R101">
        <v>0</v>
      </c>
      <c r="S101" t="s">
        <v>112</v>
      </c>
      <c r="T101">
        <v>0</v>
      </c>
      <c r="U101" s="35">
        <v>3.2100000000000001E-5</v>
      </c>
      <c r="V101">
        <v>1.7000000000000001E-4</v>
      </c>
      <c r="W101">
        <v>0.01</v>
      </c>
      <c r="X101">
        <f t="shared" si="1"/>
        <v>43.1465882421681</v>
      </c>
    </row>
    <row r="102" spans="1:24" x14ac:dyDescent="0.25">
      <c r="A102">
        <v>100</v>
      </c>
      <c r="B102" s="34">
        <v>352617</v>
      </c>
      <c r="C102" s="34">
        <v>221643</v>
      </c>
      <c r="D102" s="34">
        <v>307655</v>
      </c>
      <c r="E102">
        <v>0</v>
      </c>
      <c r="F102">
        <v>0</v>
      </c>
      <c r="G102" t="s">
        <v>112</v>
      </c>
      <c r="H102">
        <v>0</v>
      </c>
      <c r="I102" s="35">
        <v>3.26E-5</v>
      </c>
      <c r="J102">
        <v>1.4999999999999999E-4</v>
      </c>
      <c r="K102">
        <v>0.01</v>
      </c>
      <c r="M102">
        <v>100</v>
      </c>
      <c r="N102" s="34">
        <v>347232</v>
      </c>
      <c r="O102" s="34">
        <v>221533</v>
      </c>
      <c r="P102" s="34">
        <v>308076</v>
      </c>
      <c r="Q102">
        <v>0</v>
      </c>
      <c r="R102">
        <v>0</v>
      </c>
      <c r="S102" t="s">
        <v>112</v>
      </c>
      <c r="T102">
        <v>0</v>
      </c>
      <c r="U102" s="35">
        <v>3.29E-5</v>
      </c>
      <c r="V102">
        <v>1.6000000000000001E-4</v>
      </c>
      <c r="W102">
        <v>0.01</v>
      </c>
      <c r="X102">
        <f t="shared" si="1"/>
        <v>43.145133019125154</v>
      </c>
    </row>
  </sheetData>
  <mergeCells count="2">
    <mergeCell ref="A1:K1"/>
    <mergeCell ref="M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Summary_Notes</vt:lpstr>
      <vt:lpstr>Logit_Utility</vt:lpstr>
      <vt:lpstr>Akcelik_VDF</vt:lpstr>
      <vt:lpstr>Assignment_RGAP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2017-08-28T12:12:49Z</dcterms:created>
  <dcterms:modified xsi:type="dcterms:W3CDTF">2017-09-21T15:11:28Z</dcterms:modified>
</cp:coreProperties>
</file>