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Veterans_ExpressWay\ODME\Review\TBRPM_assignment\"/>
    </mc:Choice>
  </mc:AlternateContent>
  <bookViews>
    <workbookView xWindow="0" yWindow="0" windowWidth="23040" windowHeight="9096" firstSheet="2" activeTab="3"/>
  </bookViews>
  <sheets>
    <sheet name="TEAR" sheetId="1" r:id="rId1"/>
    <sheet name="TRENDS" sheetId="2" r:id="rId2"/>
    <sheet name="Profile" sheetId="4" r:id="rId3"/>
    <sheet name="Profile - TBRPM" sheetId="9" r:id="rId4"/>
    <sheet name="Hourly_Distribution" sheetId="7" r:id="rId5"/>
    <sheet name="Hourly_Parameters" sheetId="8" r:id="rId6"/>
    <sheet name="TBRPM_40_VOL" sheetId="10" r:id="rId7"/>
    <sheet name="for_CUBE_NETWORK" sheetId="5" r:id="rId8"/>
    <sheet name="Profile_Counts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9" l="1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9" i="9"/>
  <c r="H2" i="10"/>
  <c r="AB39" i="9" l="1"/>
  <c r="AB12" i="9"/>
  <c r="R12" i="9"/>
  <c r="AB11" i="9"/>
  <c r="AB13" i="9"/>
  <c r="AB14" i="9"/>
  <c r="AB16" i="9"/>
  <c r="AB18" i="9"/>
  <c r="AB19" i="9"/>
  <c r="AB20" i="9"/>
  <c r="AB22" i="9"/>
  <c r="AB24" i="9"/>
  <c r="AB26" i="9"/>
  <c r="AB28" i="9"/>
  <c r="AB30" i="9"/>
  <c r="AB31" i="9"/>
  <c r="AB32" i="9"/>
  <c r="AB33" i="9"/>
  <c r="AB34" i="9"/>
  <c r="AB35" i="9"/>
  <c r="AB36" i="9"/>
  <c r="AB37" i="9"/>
  <c r="AB38" i="9"/>
  <c r="AB9" i="9"/>
  <c r="R15" i="9"/>
  <c r="R39" i="9"/>
  <c r="R38" i="9"/>
  <c r="R37" i="9"/>
  <c r="R36" i="9"/>
  <c r="R35" i="9"/>
  <c r="R34" i="9"/>
  <c r="R33" i="9"/>
  <c r="R32" i="9"/>
  <c r="R31" i="9"/>
  <c r="R30" i="9"/>
  <c r="R28" i="9"/>
  <c r="R26" i="9"/>
  <c r="R24" i="9"/>
  <c r="R22" i="9"/>
  <c r="R20" i="9"/>
  <c r="R19" i="9"/>
  <c r="R18" i="9"/>
  <c r="R16" i="9"/>
  <c r="R14" i="9"/>
  <c r="R13" i="9"/>
  <c r="R11" i="9"/>
  <c r="R9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R10" i="9"/>
  <c r="W39" i="9"/>
  <c r="V39" i="9"/>
  <c r="W38" i="9"/>
  <c r="Z38" i="9" s="1"/>
  <c r="V38" i="9"/>
  <c r="W37" i="9"/>
  <c r="V37" i="9"/>
  <c r="W36" i="9"/>
  <c r="Z36" i="9" s="1"/>
  <c r="V36" i="9"/>
  <c r="W35" i="9"/>
  <c r="V35" i="9"/>
  <c r="W34" i="9"/>
  <c r="Z34" i="9" s="1"/>
  <c r="V34" i="9"/>
  <c r="W33" i="9"/>
  <c r="V33" i="9"/>
  <c r="W32" i="9"/>
  <c r="Z32" i="9" s="1"/>
  <c r="V32" i="9"/>
  <c r="W31" i="9"/>
  <c r="V31" i="9"/>
  <c r="W30" i="9"/>
  <c r="Z30" i="9" s="1"/>
  <c r="V30" i="9"/>
  <c r="Z29" i="9"/>
  <c r="W28" i="9"/>
  <c r="V28" i="9"/>
  <c r="Z27" i="9"/>
  <c r="W26" i="9"/>
  <c r="Z26" i="9" s="1"/>
  <c r="V26" i="9"/>
  <c r="Z25" i="9"/>
  <c r="W24" i="9"/>
  <c r="Z24" i="9" s="1"/>
  <c r="V24" i="9"/>
  <c r="W23" i="9"/>
  <c r="V23" i="9"/>
  <c r="W22" i="9"/>
  <c r="Z22" i="9" s="1"/>
  <c r="V22" i="9"/>
  <c r="W21" i="9"/>
  <c r="Z21" i="9" s="1"/>
  <c r="V21" i="9"/>
  <c r="W20" i="9"/>
  <c r="V20" i="9"/>
  <c r="W19" i="9"/>
  <c r="Z19" i="9" s="1"/>
  <c r="V19" i="9"/>
  <c r="W18" i="9"/>
  <c r="Z18" i="9" s="1"/>
  <c r="V18" i="9"/>
  <c r="Z17" i="9"/>
  <c r="W16" i="9"/>
  <c r="V16" i="9"/>
  <c r="Z15" i="9"/>
  <c r="W14" i="9"/>
  <c r="Z14" i="9" s="1"/>
  <c r="V14" i="9"/>
  <c r="W13" i="9"/>
  <c r="Z13" i="9" s="1"/>
  <c r="V13" i="9"/>
  <c r="W12" i="9"/>
  <c r="V12" i="9"/>
  <c r="W11" i="9"/>
  <c r="Z11" i="9" s="1"/>
  <c r="V11" i="9"/>
  <c r="Z10" i="9"/>
  <c r="W9" i="9"/>
  <c r="Z9" i="9" s="1"/>
  <c r="V9" i="9"/>
  <c r="W6" i="9"/>
  <c r="Z6" i="9" s="1"/>
  <c r="V6" i="9"/>
  <c r="U6" i="9"/>
  <c r="X24" i="9" s="1"/>
  <c r="M6" i="9"/>
  <c r="N6" i="9" s="1"/>
  <c r="O6" i="9" s="1"/>
  <c r="P6" i="9" s="1"/>
  <c r="Q6" i="9" s="1"/>
  <c r="X9" i="9" l="1"/>
  <c r="X11" i="9"/>
  <c r="X18" i="9"/>
  <c r="X13" i="9"/>
  <c r="X38" i="9"/>
  <c r="X21" i="9"/>
  <c r="X14" i="9"/>
  <c r="X16" i="9"/>
  <c r="X23" i="9"/>
  <c r="X36" i="9"/>
  <c r="AA24" i="9"/>
  <c r="Y33" i="9"/>
  <c r="X19" i="9"/>
  <c r="X22" i="9"/>
  <c r="X28" i="9"/>
  <c r="X30" i="9"/>
  <c r="X32" i="9"/>
  <c r="AA26" i="9"/>
  <c r="X12" i="9"/>
  <c r="Z12" i="9" s="1"/>
  <c r="X20" i="9"/>
  <c r="X34" i="9"/>
  <c r="Y23" i="9"/>
  <c r="Y12" i="9"/>
  <c r="Y37" i="9"/>
  <c r="AA9" i="9"/>
  <c r="Z33" i="9"/>
  <c r="AA33" i="9" s="1"/>
  <c r="Z37" i="9"/>
  <c r="AA37" i="9" s="1"/>
  <c r="Y31" i="9"/>
  <c r="Y35" i="9"/>
  <c r="Y39" i="9"/>
  <c r="AA14" i="9"/>
  <c r="AA19" i="9"/>
  <c r="Y26" i="9"/>
  <c r="Y28" i="9"/>
  <c r="Z31" i="9"/>
  <c r="AA31" i="9" s="1"/>
  <c r="Z35" i="9"/>
  <c r="AA35" i="9" s="1"/>
  <c r="Z39" i="9"/>
  <c r="AA39" i="9" s="1"/>
  <c r="AA13" i="9"/>
  <c r="AA18" i="9"/>
  <c r="AA21" i="9"/>
  <c r="AA32" i="9"/>
  <c r="AA36" i="9"/>
  <c r="AA11" i="9"/>
  <c r="AA22" i="9"/>
  <c r="AA30" i="9"/>
  <c r="AA34" i="9"/>
  <c r="AA38" i="9"/>
  <c r="Y11" i="9"/>
  <c r="Y13" i="9"/>
  <c r="Y18" i="9"/>
  <c r="Y24" i="9"/>
  <c r="Y9" i="9"/>
  <c r="Y16" i="9"/>
  <c r="Y30" i="9"/>
  <c r="Y32" i="9"/>
  <c r="Y34" i="9"/>
  <c r="Y36" i="9"/>
  <c r="Y38" i="9"/>
  <c r="Y14" i="9"/>
  <c r="Y19" i="9"/>
  <c r="Y21" i="9"/>
  <c r="X26" i="9"/>
  <c r="X31" i="9"/>
  <c r="X33" i="9"/>
  <c r="X35" i="9"/>
  <c r="X37" i="9"/>
  <c r="X39" i="9"/>
  <c r="Y20" i="9"/>
  <c r="Y22" i="9"/>
  <c r="D44" i="5"/>
  <c r="Z16" i="9" l="1"/>
  <c r="AA16" i="9" s="1"/>
  <c r="AA12" i="9"/>
  <c r="O3" i="5"/>
  <c r="P3" i="5" s="1"/>
  <c r="O8" i="5"/>
  <c r="O16" i="5"/>
  <c r="O24" i="5"/>
  <c r="O32" i="5"/>
  <c r="J5" i="5"/>
  <c r="O5" i="5" s="1"/>
  <c r="P5" i="5" s="1"/>
  <c r="J6" i="5"/>
  <c r="O6" i="5" s="1"/>
  <c r="J7" i="5"/>
  <c r="O7" i="5" s="1"/>
  <c r="P7" i="5" s="1"/>
  <c r="J8" i="5"/>
  <c r="P8" i="5" s="1"/>
  <c r="J9" i="5"/>
  <c r="O9" i="5" s="1"/>
  <c r="P9" i="5" s="1"/>
  <c r="J10" i="5"/>
  <c r="O10" i="5" s="1"/>
  <c r="P10" i="5" s="1"/>
  <c r="J11" i="5"/>
  <c r="O11" i="5" s="1"/>
  <c r="P11" i="5" s="1"/>
  <c r="J12" i="5"/>
  <c r="O12" i="5" s="1"/>
  <c r="J13" i="5"/>
  <c r="O13" i="5" s="1"/>
  <c r="P13" i="5" s="1"/>
  <c r="J14" i="5"/>
  <c r="O14" i="5" s="1"/>
  <c r="J15" i="5"/>
  <c r="O15" i="5" s="1"/>
  <c r="P15" i="5" s="1"/>
  <c r="J16" i="5"/>
  <c r="P16" i="5" s="1"/>
  <c r="J17" i="5"/>
  <c r="O17" i="5" s="1"/>
  <c r="P17" i="5" s="1"/>
  <c r="J18" i="5"/>
  <c r="O18" i="5" s="1"/>
  <c r="P18" i="5" s="1"/>
  <c r="J19" i="5"/>
  <c r="O19" i="5" s="1"/>
  <c r="P19" i="5" s="1"/>
  <c r="J20" i="5"/>
  <c r="O20" i="5" s="1"/>
  <c r="J21" i="5"/>
  <c r="O21" i="5" s="1"/>
  <c r="P21" i="5" s="1"/>
  <c r="J22" i="5"/>
  <c r="O22" i="5" s="1"/>
  <c r="J23" i="5"/>
  <c r="O23" i="5" s="1"/>
  <c r="P23" i="5" s="1"/>
  <c r="J24" i="5"/>
  <c r="P24" i="5" s="1"/>
  <c r="J25" i="5"/>
  <c r="O25" i="5" s="1"/>
  <c r="P25" i="5" s="1"/>
  <c r="J26" i="5"/>
  <c r="O26" i="5" s="1"/>
  <c r="P26" i="5" s="1"/>
  <c r="J27" i="5"/>
  <c r="O27" i="5" s="1"/>
  <c r="P27" i="5" s="1"/>
  <c r="J28" i="5"/>
  <c r="O28" i="5" s="1"/>
  <c r="J29" i="5"/>
  <c r="O29" i="5" s="1"/>
  <c r="P29" i="5" s="1"/>
  <c r="J30" i="5"/>
  <c r="O30" i="5" s="1"/>
  <c r="J31" i="5"/>
  <c r="O31" i="5" s="1"/>
  <c r="P31" i="5" s="1"/>
  <c r="J32" i="5"/>
  <c r="P32" i="5" s="1"/>
  <c r="J4" i="5"/>
  <c r="O4" i="5" s="1"/>
  <c r="J2" i="5"/>
  <c r="K5" i="5"/>
  <c r="I5" i="5"/>
  <c r="M5" i="5" s="1"/>
  <c r="H5" i="5"/>
  <c r="K4" i="5"/>
  <c r="I4" i="5"/>
  <c r="M4" i="5" s="1"/>
  <c r="H4" i="5"/>
  <c r="E10" i="5" s="1"/>
  <c r="K3" i="5"/>
  <c r="I3" i="5"/>
  <c r="M3" i="5" s="1"/>
  <c r="H3" i="5"/>
  <c r="K2" i="5"/>
  <c r="I2" i="5"/>
  <c r="M2" i="5" s="1"/>
  <c r="H2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6" i="5"/>
  <c r="I25" i="5"/>
  <c r="M25" i="5" s="1"/>
  <c r="I26" i="5"/>
  <c r="I27" i="5"/>
  <c r="M27" i="5" s="1"/>
  <c r="I28" i="5"/>
  <c r="M28" i="5" s="1"/>
  <c r="I29" i="5"/>
  <c r="M29" i="5" s="1"/>
  <c r="I30" i="5"/>
  <c r="I31" i="5"/>
  <c r="I32" i="5"/>
  <c r="M32" i="5" s="1"/>
  <c r="I7" i="5"/>
  <c r="I8" i="5"/>
  <c r="M8" i="5" s="1"/>
  <c r="I9" i="5"/>
  <c r="M9" i="5" s="1"/>
  <c r="I10" i="5"/>
  <c r="I11" i="5"/>
  <c r="I12" i="5"/>
  <c r="M12" i="5" s="1"/>
  <c r="I13" i="5"/>
  <c r="M13" i="5" s="1"/>
  <c r="I14" i="5"/>
  <c r="I15" i="5"/>
  <c r="M15" i="5" s="1"/>
  <c r="I16" i="5"/>
  <c r="M16" i="5" s="1"/>
  <c r="I17" i="5"/>
  <c r="M17" i="5" s="1"/>
  <c r="I18" i="5"/>
  <c r="M18" i="5" s="1"/>
  <c r="I19" i="5"/>
  <c r="I20" i="5"/>
  <c r="M20" i="5" s="1"/>
  <c r="I21" i="5"/>
  <c r="M21" i="5" s="1"/>
  <c r="I22" i="5"/>
  <c r="M22" i="5" s="1"/>
  <c r="I23" i="5"/>
  <c r="I24" i="5"/>
  <c r="M24" i="5" s="1"/>
  <c r="I6" i="5"/>
  <c r="M6" i="5" s="1"/>
  <c r="N6" i="5" s="1"/>
  <c r="Z20" i="9" l="1"/>
  <c r="Z23" i="9" s="1"/>
  <c r="P2" i="5"/>
  <c r="E42" i="5"/>
  <c r="E30" i="5"/>
  <c r="E18" i="5"/>
  <c r="E14" i="5"/>
  <c r="O2" i="5"/>
  <c r="E2" i="5" s="1"/>
  <c r="P28" i="5"/>
  <c r="P20" i="5"/>
  <c r="P12" i="5"/>
  <c r="P4" i="5"/>
  <c r="E45" i="5"/>
  <c r="E41" i="5"/>
  <c r="E37" i="5"/>
  <c r="E33" i="5"/>
  <c r="E29" i="5"/>
  <c r="E25" i="5"/>
  <c r="E21" i="5"/>
  <c r="E17" i="5"/>
  <c r="E13" i="5"/>
  <c r="E9" i="5"/>
  <c r="E5" i="5"/>
  <c r="E38" i="5"/>
  <c r="E26" i="5"/>
  <c r="E6" i="5"/>
  <c r="M30" i="5"/>
  <c r="N30" i="5" s="1"/>
  <c r="P30" i="5"/>
  <c r="P22" i="5"/>
  <c r="P14" i="5"/>
  <c r="P6" i="5"/>
  <c r="E44" i="5"/>
  <c r="E40" i="5"/>
  <c r="E36" i="5"/>
  <c r="E32" i="5"/>
  <c r="E28" i="5"/>
  <c r="E24" i="5"/>
  <c r="E20" i="5"/>
  <c r="E16" i="5"/>
  <c r="E12" i="5"/>
  <c r="E8" i="5"/>
  <c r="E4" i="5"/>
  <c r="E34" i="5"/>
  <c r="E22" i="5"/>
  <c r="E43" i="5"/>
  <c r="E39" i="5"/>
  <c r="E35" i="5"/>
  <c r="E31" i="5"/>
  <c r="E27" i="5"/>
  <c r="E23" i="5"/>
  <c r="E19" i="5"/>
  <c r="E15" i="5"/>
  <c r="E11" i="5"/>
  <c r="E7" i="5"/>
  <c r="D6" i="5"/>
  <c r="N15" i="5"/>
  <c r="M19" i="5"/>
  <c r="N19" i="5" s="1"/>
  <c r="N27" i="5"/>
  <c r="M26" i="5"/>
  <c r="N26" i="5" s="1"/>
  <c r="M14" i="5"/>
  <c r="N14" i="5" s="1"/>
  <c r="M7" i="5"/>
  <c r="N7" i="5" s="1"/>
  <c r="N3" i="5"/>
  <c r="M31" i="5"/>
  <c r="N31" i="5" s="1"/>
  <c r="M23" i="5"/>
  <c r="N23" i="5" s="1"/>
  <c r="M11" i="5"/>
  <c r="D13" i="5" s="1"/>
  <c r="D3" i="5"/>
  <c r="D42" i="5"/>
  <c r="D34" i="5"/>
  <c r="D22" i="5"/>
  <c r="M10" i="5"/>
  <c r="N10" i="5" s="1"/>
  <c r="N2" i="5"/>
  <c r="D2" i="5" s="1"/>
  <c r="N29" i="5"/>
  <c r="N25" i="5"/>
  <c r="N21" i="5"/>
  <c r="N17" i="5"/>
  <c r="N13" i="5"/>
  <c r="N9" i="5"/>
  <c r="N5" i="5"/>
  <c r="D45" i="5"/>
  <c r="D41" i="5"/>
  <c r="D37" i="5"/>
  <c r="D29" i="5"/>
  <c r="D25" i="5"/>
  <c r="D21" i="5"/>
  <c r="D17" i="5"/>
  <c r="D5" i="5"/>
  <c r="N22" i="5"/>
  <c r="N18" i="5"/>
  <c r="D38" i="5"/>
  <c r="D30" i="5"/>
  <c r="D26" i="5"/>
  <c r="D18" i="5"/>
  <c r="N32" i="5"/>
  <c r="N28" i="5"/>
  <c r="N24" i="5"/>
  <c r="D28" i="5" s="1"/>
  <c r="N20" i="5"/>
  <c r="N16" i="5"/>
  <c r="N12" i="5"/>
  <c r="D14" i="5" s="1"/>
  <c r="N8" i="5"/>
  <c r="D10" i="5" s="1"/>
  <c r="N4" i="5"/>
  <c r="D40" i="5"/>
  <c r="D36" i="5"/>
  <c r="D24" i="5"/>
  <c r="D20" i="5"/>
  <c r="D16" i="5"/>
  <c r="D4" i="5"/>
  <c r="D43" i="5"/>
  <c r="D39" i="5"/>
  <c r="D35" i="5"/>
  <c r="D31" i="5"/>
  <c r="D27" i="5"/>
  <c r="D23" i="5"/>
  <c r="D19" i="5"/>
  <c r="D15" i="5"/>
  <c r="D11" i="5"/>
  <c r="D7" i="5"/>
  <c r="AD10" i="4"/>
  <c r="AD15" i="4"/>
  <c r="AD17" i="4"/>
  <c r="AD25" i="4"/>
  <c r="AD27" i="4"/>
  <c r="AD29" i="4"/>
  <c r="Z6" i="4"/>
  <c r="Z11" i="4"/>
  <c r="Z12" i="4"/>
  <c r="Z13" i="4"/>
  <c r="Z14" i="4"/>
  <c r="Z16" i="4"/>
  <c r="Z18" i="4"/>
  <c r="Z19" i="4"/>
  <c r="Z20" i="4"/>
  <c r="Z21" i="4"/>
  <c r="Z22" i="4"/>
  <c r="Z23" i="4"/>
  <c r="Z24" i="4"/>
  <c r="Z26" i="4"/>
  <c r="Z28" i="4"/>
  <c r="Z30" i="4"/>
  <c r="Z31" i="4"/>
  <c r="Z32" i="4"/>
  <c r="Z33" i="4"/>
  <c r="Z34" i="4"/>
  <c r="Z35" i="4"/>
  <c r="Z36" i="4"/>
  <c r="Z37" i="4"/>
  <c r="Z38" i="4"/>
  <c r="Z39" i="4"/>
  <c r="Z9" i="4"/>
  <c r="AA20" i="9" l="1"/>
  <c r="Z28" i="9"/>
  <c r="AA28" i="9" s="1"/>
  <c r="AA23" i="9"/>
  <c r="D8" i="5"/>
  <c r="D9" i="5"/>
  <c r="N11" i="5"/>
  <c r="D12" i="5"/>
  <c r="D32" i="5"/>
  <c r="E3" i="5"/>
  <c r="D33" i="5"/>
  <c r="AA6" i="4"/>
  <c r="AA9" i="4"/>
  <c r="AA11" i="4"/>
  <c r="AA12" i="4"/>
  <c r="AA13" i="4"/>
  <c r="AD13" i="4" s="1"/>
  <c r="AA14" i="4"/>
  <c r="AD14" i="4" s="1"/>
  <c r="AA16" i="4"/>
  <c r="AA18" i="4"/>
  <c r="AD18" i="4" s="1"/>
  <c r="AA19" i="4"/>
  <c r="AD19" i="4" s="1"/>
  <c r="AA20" i="4"/>
  <c r="AA21" i="4"/>
  <c r="AA22" i="4"/>
  <c r="AD22" i="4" s="1"/>
  <c r="AA23" i="4"/>
  <c r="AA24" i="4"/>
  <c r="AA26" i="4"/>
  <c r="AA28" i="4"/>
  <c r="AA30" i="4"/>
  <c r="AA31" i="4"/>
  <c r="AA32" i="4"/>
  <c r="AA33" i="4"/>
  <c r="AA34" i="4"/>
  <c r="AA35" i="4"/>
  <c r="AA36" i="4"/>
  <c r="AA37" i="4"/>
  <c r="AA38" i="4"/>
  <c r="AA39" i="4"/>
  <c r="K6" i="4"/>
  <c r="L6" i="4" s="1"/>
  <c r="M6" i="4" s="1"/>
  <c r="N6" i="4" s="1"/>
  <c r="O6" i="4" s="1"/>
  <c r="AD6" i="4" l="1"/>
  <c r="AD12" i="4"/>
  <c r="AD16" i="4" s="1"/>
  <c r="AD35" i="4"/>
  <c r="AD31" i="4"/>
  <c r="AD24" i="4"/>
  <c r="AD9" i="4"/>
  <c r="AD36" i="4"/>
  <c r="AD26" i="4"/>
  <c r="AD11" i="4"/>
  <c r="AD38" i="4"/>
  <c r="AD34" i="4"/>
  <c r="AD30" i="4"/>
  <c r="AE13" i="4"/>
  <c r="AD32" i="4"/>
  <c r="AD21" i="4"/>
  <c r="AD39" i="4"/>
  <c r="AD37" i="4"/>
  <c r="AE37" i="4" s="1"/>
  <c r="AD33" i="4"/>
  <c r="Y6" i="4"/>
  <c r="AC35" i="4" s="1"/>
  <c r="AE39" i="4" l="1"/>
  <c r="AE33" i="4"/>
  <c r="AE32" i="4"/>
  <c r="AE38" i="4"/>
  <c r="AE9" i="4"/>
  <c r="AE35" i="4"/>
  <c r="AE11" i="4"/>
  <c r="AE14" i="4"/>
  <c r="AE18" i="4"/>
  <c r="AE30" i="4"/>
  <c r="AE26" i="4"/>
  <c r="AE24" i="4"/>
  <c r="AE22" i="4"/>
  <c r="AE21" i="4"/>
  <c r="AE34" i="4"/>
  <c r="AE36" i="4"/>
  <c r="AE31" i="4"/>
  <c r="AE19" i="4"/>
  <c r="AC33" i="4"/>
  <c r="AC26" i="4"/>
  <c r="AC31" i="4"/>
  <c r="AC12" i="4"/>
  <c r="AC22" i="4"/>
  <c r="AC39" i="4"/>
  <c r="AC32" i="4"/>
  <c r="AC19" i="4"/>
  <c r="AC30" i="4"/>
  <c r="AC9" i="4"/>
  <c r="AC11" i="4"/>
  <c r="AC36" i="4"/>
  <c r="AC24" i="4"/>
  <c r="AB38" i="4"/>
  <c r="AB36" i="4"/>
  <c r="AB34" i="4"/>
  <c r="AB32" i="4"/>
  <c r="AB30" i="4"/>
  <c r="AB26" i="4"/>
  <c r="AB23" i="4"/>
  <c r="AB19" i="4"/>
  <c r="AB16" i="4"/>
  <c r="AB13" i="4"/>
  <c r="AB39" i="4"/>
  <c r="AB37" i="4"/>
  <c r="AB35" i="4"/>
  <c r="AB33" i="4"/>
  <c r="AB31" i="4"/>
  <c r="AB28" i="4"/>
  <c r="AB24" i="4"/>
  <c r="AB22" i="4"/>
  <c r="AB20" i="4"/>
  <c r="AB18" i="4"/>
  <c r="AB14" i="4"/>
  <c r="AB12" i="4"/>
  <c r="AB9" i="4"/>
  <c r="AB21" i="4"/>
  <c r="AB11" i="4"/>
  <c r="AC38" i="4"/>
  <c r="AC20" i="4"/>
  <c r="AC37" i="4"/>
  <c r="AC21" i="4"/>
  <c r="AC18" i="4"/>
  <c r="AC28" i="4"/>
  <c r="AC13" i="4"/>
  <c r="AC23" i="4"/>
  <c r="AC34" i="4"/>
  <c r="AC14" i="4"/>
  <c r="AC16" i="4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AE12" i="4" l="1"/>
  <c r="AE16" i="4" l="1"/>
  <c r="AD20" i="4" l="1"/>
  <c r="AD23" i="4" s="1"/>
  <c r="AE23" i="4" l="1"/>
  <c r="AD28" i="4"/>
  <c r="AE28" i="4" s="1"/>
  <c r="AE20" i="4"/>
</calcChain>
</file>

<file path=xl/comments1.xml><?xml version="1.0" encoding="utf-8"?>
<comments xmlns="http://schemas.openxmlformats.org/spreadsheetml/2006/main">
  <authors>
    <author>Sarvepalli, Venkat</author>
  </authors>
  <commentList>
    <comment ref="P7" authorId="0" shapeId="0">
      <text>
        <r>
          <rPr>
            <b/>
            <sz val="9"/>
            <color indexed="81"/>
            <rFont val="Tahoma"/>
            <charset val="1"/>
          </rPr>
          <t>Sarvepalli, Venkat:</t>
        </r>
        <r>
          <rPr>
            <sz val="9"/>
            <color indexed="81"/>
            <rFont val="Tahoma"/>
            <charset val="1"/>
          </rPr>
          <t xml:space="preserve">
LOC is field in CUBE network that maps to this segment link.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Revised 2040 numbers to see a smotth diminishing curve.</t>
        </r>
      </text>
    </comment>
  </commentList>
</comments>
</file>

<file path=xl/comments2.xml><?xml version="1.0" encoding="utf-8"?>
<comments xmlns="http://schemas.openxmlformats.org/spreadsheetml/2006/main">
  <authors>
    <author>Sarvepalli, Venkat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Sarvepalli, Venkat:</t>
        </r>
        <r>
          <rPr>
            <sz val="9"/>
            <color indexed="81"/>
            <rFont val="Tahoma"/>
            <charset val="1"/>
          </rPr>
          <t xml:space="preserve">
LOC is field in CUBE network that maps to this segment link.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>Sarvepalli, Venkat:</t>
        </r>
        <r>
          <rPr>
            <sz val="9"/>
            <color indexed="81"/>
            <rFont val="Tahoma"/>
            <family val="2"/>
          </rPr>
          <t xml:space="preserve">
Revised 2040 numbers to see a smotth diminishing curve.</t>
        </r>
      </text>
    </comment>
  </commentList>
</comments>
</file>

<file path=xl/sharedStrings.xml><?xml version="1.0" encoding="utf-8"?>
<sst xmlns="http://schemas.openxmlformats.org/spreadsheetml/2006/main" count="208" uniqueCount="71">
  <si>
    <t>VETERAN'S EXPRESSWAY</t>
  </si>
  <si>
    <t>FY 2017</t>
  </si>
  <si>
    <t>Indexed Passenger</t>
  </si>
  <si>
    <t>Car Toll</t>
  </si>
  <si>
    <t>FY</t>
  </si>
  <si>
    <t>Milepost - Description</t>
  </si>
  <si>
    <t>SunPass</t>
  </si>
  <si>
    <t>TBP</t>
  </si>
  <si>
    <t>16 - Dale Mabry Highway</t>
  </si>
  <si>
    <t>13 - Suncoast Parkway</t>
  </si>
  <si>
    <t>12 - Hutchison Road</t>
  </si>
  <si>
    <t>11 - SUGARWOOD PLAZA</t>
  </si>
  <si>
    <t>10 - Ehrlich Road</t>
  </si>
  <si>
    <t>9 - Gunn Highway</t>
  </si>
  <si>
    <t>8 - Wilsky Boulevard</t>
  </si>
  <si>
    <t>7 - Linebaugh Avenue</t>
  </si>
  <si>
    <t>6 - ANDERSON PLAZA</t>
  </si>
  <si>
    <t>6B - Anderson Road</t>
  </si>
  <si>
    <t>6A - Waters Avenue</t>
  </si>
  <si>
    <t>4 - Hillsborough Avenue</t>
  </si>
  <si>
    <t>3 - Memorial Highway</t>
  </si>
  <si>
    <t>To Tampa Int'l</t>
  </si>
  <si>
    <t>Airport &amp; I-275</t>
  </si>
  <si>
    <t>Existing or Programmed:</t>
  </si>
  <si>
    <t>Roadway segment 4 lanes</t>
  </si>
  <si>
    <t>Roadway segment 8 lanes</t>
  </si>
  <si>
    <t xml:space="preserve">  Milepost - Description</t>
  </si>
  <si>
    <t>AADT</t>
  </si>
  <si>
    <t>VETERANS EXPRESSWAY</t>
  </si>
  <si>
    <t>Ingress</t>
  </si>
  <si>
    <t>Egress</t>
  </si>
  <si>
    <t>EL Lanes</t>
  </si>
  <si>
    <t>GU Lanes</t>
  </si>
  <si>
    <t>Ramps</t>
  </si>
  <si>
    <t>TEAR</t>
  </si>
  <si>
    <t>TRENDS</t>
  </si>
  <si>
    <t>2026-2027</t>
  </si>
  <si>
    <t>2027-2040</t>
  </si>
  <si>
    <t>Revised</t>
  </si>
  <si>
    <t>Growth Rates</t>
  </si>
  <si>
    <t>For Analyst</t>
  </si>
  <si>
    <t>Revision - 2</t>
  </si>
  <si>
    <t>M:\Projects\Veterans ELToDv2.2 2017\Analysis &amp; Profiles</t>
  </si>
  <si>
    <t>LOC</t>
  </si>
  <si>
    <t>A</t>
  </si>
  <si>
    <t>B</t>
  </si>
  <si>
    <t>CNT_2020</t>
  </si>
  <si>
    <t>CNT_2040</t>
  </si>
  <si>
    <t>NB-Split</t>
  </si>
  <si>
    <t>LOC_SB</t>
  </si>
  <si>
    <t>LOC_NB</t>
  </si>
  <si>
    <t>2020_NB</t>
  </si>
  <si>
    <t>2020_SB</t>
  </si>
  <si>
    <t>2040_NB</t>
  </si>
  <si>
    <t>2040_SB</t>
  </si>
  <si>
    <t>LOC_check</t>
  </si>
  <si>
    <t>;Hours</t>
  </si>
  <si>
    <t xml:space="preserve">  Dir1</t>
  </si>
  <si>
    <t xml:space="preserve"> Dir2</t>
  </si>
  <si>
    <t xml:space="preserve">  Dir3</t>
  </si>
  <si>
    <t xml:space="preserve">  Dir4</t>
  </si>
  <si>
    <t>Dir_1</t>
  </si>
  <si>
    <t>Dir_2</t>
  </si>
  <si>
    <t>ODME Validation</t>
  </si>
  <si>
    <t>ODME</t>
  </si>
  <si>
    <t>ODME_2020</t>
  </si>
  <si>
    <t>ODME_2040</t>
  </si>
  <si>
    <t>HEFT new policy</t>
  </si>
  <si>
    <t>Veterans Old Policy</t>
  </si>
  <si>
    <t>TBRPM</t>
  </si>
  <si>
    <t>TBRPM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</si>
</sst>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4" formatCode="hh:mm\ AM/PM_)"/>
    <numFmt numFmtId="165" formatCode="0_)"/>
    <numFmt numFmtId="166" formatCode="0.0000_)"/>
    <numFmt numFmtId="167" formatCode="#,##0.000_);\(#,##0.000\)"/>
    <numFmt numFmtId="168" formatCode="0.0"/>
    <numFmt numFmtId="169" formatCode="_(* #,##0_);_(* \(#,##0\);_(* &quot;-&quot;??_);_(@_)"/>
    <numFmt numFmtId="170" formatCode="_(* #,##0.000_);_(* \(#,##0.00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i/>
      <u/>
      <sz val="16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11"/>
      <color rgb="FF0070C0"/>
      <name val="Calibri"/>
      <family val="2"/>
      <scheme val="minor"/>
    </font>
    <font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9" tint="-0.249977111117893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 diagonalDown="1">
      <left/>
      <right/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/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 style="thick">
        <color indexed="64"/>
      </right>
      <top style="thick">
        <color indexed="64"/>
      </top>
      <bottom/>
      <diagonal/>
    </border>
    <border diagonalDown="1">
      <left/>
      <right/>
      <top/>
      <bottom style="thick">
        <color indexed="64"/>
      </bottom>
      <diagonal style="thick">
        <color indexed="64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rgb="FF00B050"/>
      </right>
      <top/>
      <bottom/>
      <diagonal/>
    </border>
    <border>
      <left style="thick">
        <color indexed="64"/>
      </left>
      <right style="thick">
        <color rgb="FF00B050"/>
      </right>
      <top/>
      <bottom style="thick">
        <color indexed="64"/>
      </bottom>
      <diagonal/>
    </border>
    <border>
      <left style="thick">
        <color indexed="64"/>
      </left>
      <right style="thick">
        <color rgb="FF00B050"/>
      </right>
      <top style="thick">
        <color indexed="64"/>
      </top>
      <bottom/>
      <diagonal/>
    </border>
    <border>
      <left/>
      <right style="thick">
        <color rgb="FF00B050"/>
      </right>
      <top/>
      <bottom/>
      <diagonal/>
    </border>
    <border>
      <left/>
      <right style="thick">
        <color rgb="FF00B050"/>
      </right>
      <top/>
      <bottom style="thick">
        <color indexed="64"/>
      </bottom>
      <diagonal/>
    </border>
    <border>
      <left/>
      <right style="thick">
        <color rgb="FF00B050"/>
      </right>
      <top style="thick">
        <color indexed="64"/>
      </top>
      <bottom/>
      <diagonal/>
    </border>
    <border diagonalDown="1">
      <left style="thick">
        <color indexed="64"/>
      </left>
      <right/>
      <top/>
      <bottom/>
      <diagonal style="thick">
        <color theme="4" tint="-0.249977111117893"/>
      </diagonal>
    </border>
    <border diagonalDown="1">
      <left style="thick">
        <color indexed="64"/>
      </left>
      <right style="thick">
        <color rgb="FF00B050"/>
      </right>
      <top/>
      <bottom/>
      <diagonal style="thick">
        <color theme="4" tint="-0.249977111117893"/>
      </diagonal>
    </border>
    <border diagonalDown="1">
      <left style="thick">
        <color rgb="FF00B050"/>
      </left>
      <right style="thick">
        <color indexed="64"/>
      </right>
      <top/>
      <bottom/>
      <diagonal style="thick">
        <color theme="4" tint="-0.249977111117893"/>
      </diagonal>
    </border>
    <border diagonalUp="1">
      <left/>
      <right style="thick">
        <color indexed="64"/>
      </right>
      <top/>
      <bottom/>
      <diagonal style="thick">
        <color rgb="FFFF0000"/>
      </diagonal>
    </border>
    <border diagonalUp="1">
      <left style="thick">
        <color indexed="64"/>
      </left>
      <right style="thick">
        <color rgb="FF00B050"/>
      </right>
      <top style="thick">
        <color indexed="64"/>
      </top>
      <bottom/>
      <diagonal style="thick">
        <color rgb="FFFF0000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rgb="FFFF0000"/>
      </diagonal>
    </border>
    <border>
      <left style="thick">
        <color rgb="FF00B050"/>
      </left>
      <right/>
      <top/>
      <bottom/>
      <diagonal/>
    </border>
    <border diagonalDown="1">
      <left/>
      <right style="thick">
        <color indexed="64"/>
      </right>
      <top/>
      <bottom/>
      <diagonal style="thick">
        <color theme="4" tint="-0.249977111117893"/>
      </diagonal>
    </border>
    <border diagonalUp="1">
      <left/>
      <right/>
      <top/>
      <bottom/>
      <diagonal style="thick">
        <color rgb="FFFF0000"/>
      </diagonal>
    </border>
    <border diagonalDown="1">
      <left/>
      <right/>
      <top/>
      <bottom/>
      <diagonal style="thick">
        <color theme="4" tint="-0.249977111117893"/>
      </diagonal>
    </border>
    <border>
      <left style="thick">
        <color indexed="64"/>
      </left>
      <right/>
      <top/>
      <bottom/>
      <diagonal/>
    </border>
    <border diagonalDown="1">
      <left/>
      <right/>
      <top/>
      <bottom/>
      <diagonal style="thick">
        <color indexed="64"/>
      </diagonal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double">
        <color indexed="64"/>
      </bottom>
      <diagonal/>
    </border>
    <border>
      <left/>
      <right style="thick">
        <color rgb="FFFF0000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" fillId="0" borderId="0"/>
    <xf numFmtId="168" fontId="5" fillId="0" borderId="0"/>
    <xf numFmtId="168" fontId="5" fillId="0" borderId="0"/>
  </cellStyleXfs>
  <cellXfs count="415">
    <xf numFmtId="0" fontId="0" fillId="0" borderId="0" xfId="0"/>
    <xf numFmtId="0" fontId="3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centerContinuous"/>
    </xf>
    <xf numFmtId="0" fontId="5" fillId="0" borderId="0" xfId="0" applyFont="1" applyProtection="1"/>
    <xf numFmtId="0" fontId="5" fillId="0" borderId="0" xfId="0" applyFont="1" applyFill="1" applyProtection="1"/>
    <xf numFmtId="0" fontId="6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left"/>
    </xf>
    <xf numFmtId="0" fontId="6" fillId="0" borderId="0" xfId="0" applyFont="1" applyBorder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0" fillId="0" borderId="0" xfId="0" applyFill="1"/>
    <xf numFmtId="164" fontId="5" fillId="0" borderId="0" xfId="0" applyNumberFormat="1" applyFont="1" applyProtection="1"/>
    <xf numFmtId="0" fontId="0" fillId="0" borderId="0" xfId="0" applyAlignment="1">
      <alignment horizontal="centerContinuous"/>
    </xf>
    <xf numFmtId="0" fontId="5" fillId="0" borderId="0" xfId="0" applyFont="1" applyFill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Fill="1" applyAlignment="1" applyProtection="1">
      <alignment horizontal="center"/>
    </xf>
    <xf numFmtId="0" fontId="5" fillId="0" borderId="1" xfId="0" quotePrefix="1" applyFont="1" applyBorder="1" applyProtection="1"/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1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165" fontId="5" fillId="0" borderId="1" xfId="0" applyNumberFormat="1" applyFont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5" fillId="0" borderId="0" xfId="0" applyFont="1" applyBorder="1" applyProtection="1"/>
    <xf numFmtId="0" fontId="5" fillId="0" borderId="0" xfId="0" applyFont="1" applyFill="1" applyBorder="1" applyProtection="1"/>
    <xf numFmtId="0" fontId="5" fillId="0" borderId="0" xfId="0" applyFont="1" applyFill="1" applyAlignment="1" applyProtection="1">
      <alignment horizontal="centerContinuous"/>
    </xf>
    <xf numFmtId="0" fontId="5" fillId="0" borderId="0" xfId="0" applyFont="1" applyAlignment="1" applyProtection="1">
      <alignment horizontal="right"/>
    </xf>
    <xf numFmtId="3" fontId="0" fillId="0" borderId="4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/>
    <xf numFmtId="3" fontId="0" fillId="0" borderId="4" xfId="0" applyNumberFormat="1" applyFont="1" applyFill="1" applyBorder="1" applyAlignment="1"/>
    <xf numFmtId="37" fontId="8" fillId="2" borderId="0" xfId="0" applyNumberFormat="1" applyFont="1" applyFill="1" applyAlignment="1" applyProtection="1">
      <alignment vertical="center"/>
    </xf>
    <xf numFmtId="37" fontId="8" fillId="2" borderId="0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center"/>
    </xf>
    <xf numFmtId="0" fontId="0" fillId="0" borderId="0" xfId="0" applyFill="1" applyBorder="1"/>
    <xf numFmtId="0" fontId="0" fillId="0" borderId="7" xfId="0" applyFill="1" applyBorder="1"/>
    <xf numFmtId="0" fontId="8" fillId="0" borderId="0" xfId="0" applyFont="1" applyProtection="1"/>
    <xf numFmtId="7" fontId="7" fillId="0" borderId="0" xfId="0" applyNumberFormat="1" applyFont="1" applyAlignment="1" applyProtection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9" xfId="0" applyNumberFormat="1" applyFont="1" applyFill="1" applyBorder="1" applyAlignment="1"/>
    <xf numFmtId="37" fontId="8" fillId="0" borderId="0" xfId="0" applyNumberFormat="1" applyFont="1" applyAlignment="1" applyProtection="1">
      <alignment vertical="center"/>
    </xf>
    <xf numFmtId="37" fontId="8" fillId="0" borderId="0" xfId="0" applyNumberFormat="1" applyFont="1" applyFill="1" applyAlignment="1" applyProtection="1">
      <alignment vertical="center"/>
    </xf>
    <xf numFmtId="0" fontId="6" fillId="0" borderId="0" xfId="0" applyFont="1" applyAlignment="1">
      <alignment vertical="top"/>
    </xf>
    <xf numFmtId="0" fontId="5" fillId="0" borderId="7" xfId="0" applyFont="1" applyFill="1" applyBorder="1" applyProtection="1"/>
    <xf numFmtId="37" fontId="8" fillId="3" borderId="0" xfId="3" applyNumberFormat="1" applyFont="1" applyFill="1" applyAlignment="1"/>
    <xf numFmtId="7" fontId="7" fillId="0" borderId="0" xfId="0" applyNumberFormat="1" applyFont="1" applyFill="1" applyAlignment="1" applyProtection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/>
    <xf numFmtId="3" fontId="0" fillId="0" borderId="10" xfId="0" applyNumberFormat="1" applyFont="1" applyFill="1" applyBorder="1" applyAlignment="1"/>
    <xf numFmtId="37" fontId="5" fillId="0" borderId="0" xfId="0" applyNumberFormat="1" applyFont="1" applyFill="1" applyAlignment="1" applyProtection="1">
      <alignment vertic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/>
    <xf numFmtId="37" fontId="8" fillId="0" borderId="0" xfId="0" applyNumberFormat="1" applyFont="1" applyProtection="1"/>
    <xf numFmtId="37" fontId="5" fillId="0" borderId="0" xfId="0" applyNumberFormat="1" applyFont="1" applyFill="1" applyProtection="1"/>
    <xf numFmtId="3" fontId="0" fillId="0" borderId="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7" fontId="5" fillId="0" borderId="0" xfId="0" applyNumberFormat="1" applyFont="1" applyProtection="1"/>
    <xf numFmtId="37" fontId="5" fillId="0" borderId="0" xfId="0" applyNumberFormat="1" applyFont="1" applyFill="1" applyBorder="1" applyProtection="1"/>
    <xf numFmtId="37" fontId="5" fillId="0" borderId="7" xfId="0" applyNumberFormat="1" applyFont="1" applyFill="1" applyBorder="1" applyProtection="1"/>
    <xf numFmtId="0" fontId="5" fillId="0" borderId="4" xfId="0" applyFont="1" applyFill="1" applyBorder="1" applyProtection="1"/>
    <xf numFmtId="0" fontId="5" fillId="0" borderId="13" xfId="0" applyFont="1" applyFill="1" applyBorder="1" applyProtection="1"/>
    <xf numFmtId="37" fontId="8" fillId="0" borderId="0" xfId="0" applyNumberFormat="1" applyFont="1" applyFill="1" applyBorder="1" applyAlignment="1" applyProtection="1">
      <alignment vertical="center"/>
    </xf>
    <xf numFmtId="37" fontId="8" fillId="0" borderId="0" xfId="3" applyNumberFormat="1" applyFont="1" applyFill="1" applyAlignment="1"/>
    <xf numFmtId="37" fontId="8" fillId="0" borderId="0" xfId="0" applyNumberFormat="1" applyFont="1" applyBorder="1" applyAlignment="1" applyProtection="1">
      <alignment horizontal="right" vertical="center"/>
    </xf>
    <xf numFmtId="37" fontId="8" fillId="0" borderId="0" xfId="0" applyNumberFormat="1" applyFont="1" applyBorder="1" applyAlignment="1" applyProtection="1">
      <alignment vertical="center"/>
    </xf>
    <xf numFmtId="37" fontId="5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Continuous"/>
    </xf>
    <xf numFmtId="0" fontId="9" fillId="0" borderId="0" xfId="0" applyFont="1" applyProtection="1"/>
    <xf numFmtId="166" fontId="5" fillId="0" borderId="0" xfId="0" applyNumberFormat="1" applyFont="1" applyProtection="1"/>
    <xf numFmtId="167" fontId="5" fillId="0" borderId="0" xfId="0" applyNumberFormat="1" applyFont="1" applyProtection="1"/>
    <xf numFmtId="0" fontId="0" fillId="0" borderId="0" xfId="0" applyFill="1" applyAlignment="1">
      <alignment horizontal="center"/>
    </xf>
    <xf numFmtId="0" fontId="6" fillId="0" borderId="0" xfId="0" applyFont="1" applyProtection="1"/>
    <xf numFmtId="0" fontId="6" fillId="0" borderId="0" xfId="0" applyFont="1" applyFill="1" applyAlignment="1" applyProtection="1">
      <alignment horizontal="centerContinuous"/>
    </xf>
    <xf numFmtId="0" fontId="5" fillId="0" borderId="0" xfId="0" applyFont="1" applyFill="1" applyAlignment="1" applyProtection="1">
      <alignment horizontal="left"/>
    </xf>
    <xf numFmtId="0" fontId="10" fillId="2" borderId="0" xfId="0" applyFont="1" applyFill="1"/>
    <xf numFmtId="0" fontId="7" fillId="0" borderId="0" xfId="0" applyFont="1" applyProtection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3" fontId="10" fillId="3" borderId="0" xfId="3" applyNumberFormat="1" applyFont="1" applyFill="1" applyAlignment="1"/>
    <xf numFmtId="1" fontId="11" fillId="0" borderId="0" xfId="4" applyNumberFormat="1" applyFont="1" applyFill="1" applyBorder="1" applyAlignment="1">
      <alignment horizontal="center"/>
    </xf>
    <xf numFmtId="1" fontId="11" fillId="0" borderId="0" xfId="5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" fontId="11" fillId="0" borderId="1" xfId="4" applyNumberFormat="1" applyFont="1" applyFill="1" applyBorder="1" applyAlignment="1">
      <alignment horizontal="center"/>
    </xf>
    <xf numFmtId="3" fontId="11" fillId="0" borderId="1" xfId="5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 applyAlignment="1"/>
    <xf numFmtId="3" fontId="12" fillId="0" borderId="0" xfId="4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Alignment="1"/>
    <xf numFmtId="3" fontId="0" fillId="0" borderId="14" xfId="0" applyNumberFormat="1" applyFont="1" applyFill="1" applyBorder="1" applyAlignment="1"/>
    <xf numFmtId="3" fontId="0" fillId="0" borderId="13" xfId="0" applyNumberFormat="1" applyFont="1" applyFill="1" applyBorder="1" applyAlignment="1">
      <alignment horizontal="center"/>
    </xf>
    <xf numFmtId="3" fontId="0" fillId="0" borderId="15" xfId="0" applyNumberFormat="1" applyFont="1" applyFill="1" applyBorder="1" applyAlignment="1">
      <alignment horizontal="center"/>
    </xf>
    <xf numFmtId="0" fontId="5" fillId="0" borderId="16" xfId="0" applyFont="1" applyFill="1" applyBorder="1" applyProtection="1"/>
    <xf numFmtId="3" fontId="0" fillId="0" borderId="16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>
      <alignment horizontal="center"/>
    </xf>
    <xf numFmtId="37" fontId="5" fillId="0" borderId="16" xfId="0" applyNumberFormat="1" applyFont="1" applyFill="1" applyBorder="1" applyProtection="1"/>
    <xf numFmtId="0" fontId="5" fillId="0" borderId="18" xfId="0" applyFont="1" applyFill="1" applyBorder="1" applyProtection="1"/>
    <xf numFmtId="3" fontId="0" fillId="0" borderId="20" xfId="0" applyNumberFormat="1" applyFont="1" applyFill="1" applyBorder="1" applyAlignment="1">
      <alignment horizontal="center"/>
    </xf>
    <xf numFmtId="3" fontId="0" fillId="0" borderId="21" xfId="0" applyNumberFormat="1" applyFont="1" applyFill="1" applyBorder="1" applyAlignment="1">
      <alignment horizontal="center"/>
    </xf>
    <xf numFmtId="0" fontId="5" fillId="0" borderId="19" xfId="0" applyFont="1" applyFill="1" applyBorder="1" applyProtection="1"/>
    <xf numFmtId="3" fontId="0" fillId="0" borderId="19" xfId="0" applyNumberFormat="1" applyFont="1" applyFill="1" applyBorder="1" applyAlignment="1">
      <alignment horizontal="center"/>
    </xf>
    <xf numFmtId="37" fontId="5" fillId="0" borderId="19" xfId="0" applyNumberFormat="1" applyFont="1" applyFill="1" applyBorder="1" applyProtection="1"/>
    <xf numFmtId="0" fontId="5" fillId="0" borderId="21" xfId="0" applyFont="1" applyFill="1" applyBorder="1" applyProtection="1"/>
    <xf numFmtId="37" fontId="5" fillId="0" borderId="24" xfId="0" applyNumberFormat="1" applyFont="1" applyFill="1" applyBorder="1" applyProtection="1"/>
    <xf numFmtId="3" fontId="0" fillId="0" borderId="2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 applyProtection="1">
      <alignment horizontal="centerContinuous"/>
    </xf>
    <xf numFmtId="169" fontId="5" fillId="0" borderId="0" xfId="1" applyNumberFormat="1" applyFont="1" applyProtection="1"/>
    <xf numFmtId="169" fontId="0" fillId="0" borderId="0" xfId="1" applyNumberFormat="1" applyFont="1"/>
    <xf numFmtId="169" fontId="5" fillId="0" borderId="0" xfId="1" applyNumberFormat="1" applyFont="1" applyAlignment="1" applyProtection="1">
      <alignment horizontal="center"/>
    </xf>
    <xf numFmtId="169" fontId="5" fillId="0" borderId="0" xfId="1" applyNumberFormat="1" applyFont="1" applyBorder="1" applyProtection="1"/>
    <xf numFmtId="165" fontId="5" fillId="0" borderId="42" xfId="0" applyNumberFormat="1" applyFont="1" applyFill="1" applyBorder="1" applyAlignment="1" applyProtection="1">
      <alignment horizontal="center"/>
    </xf>
    <xf numFmtId="0" fontId="5" fillId="0" borderId="34" xfId="0" applyFont="1" applyFill="1" applyBorder="1" applyProtection="1"/>
    <xf numFmtId="37" fontId="8" fillId="2" borderId="34" xfId="0" applyNumberFormat="1" applyFont="1" applyFill="1" applyBorder="1" applyAlignment="1" applyProtection="1">
      <alignment vertical="center"/>
    </xf>
    <xf numFmtId="169" fontId="0" fillId="0" borderId="0" xfId="1" applyNumberFormat="1" applyFont="1" applyBorder="1"/>
    <xf numFmtId="10" fontId="5" fillId="0" borderId="0" xfId="2" applyNumberFormat="1" applyFont="1" applyBorder="1" applyProtection="1"/>
    <xf numFmtId="0" fontId="0" fillId="0" borderId="34" xfId="0" applyFill="1" applyBorder="1"/>
    <xf numFmtId="37" fontId="8" fillId="0" borderId="34" xfId="0" applyNumberFormat="1" applyFont="1" applyFill="1" applyBorder="1" applyAlignment="1" applyProtection="1">
      <alignment vertical="center"/>
    </xf>
    <xf numFmtId="169" fontId="2" fillId="0" borderId="0" xfId="1" applyNumberFormat="1" applyFont="1" applyBorder="1"/>
    <xf numFmtId="169" fontId="4" fillId="0" borderId="0" xfId="1" applyNumberFormat="1" applyFont="1" applyBorder="1" applyProtection="1"/>
    <xf numFmtId="10" fontId="4" fillId="0" borderId="0" xfId="2" applyNumberFormat="1" applyFont="1" applyBorder="1" applyProtection="1"/>
    <xf numFmtId="37" fontId="5" fillId="0" borderId="34" xfId="0" applyNumberFormat="1" applyFont="1" applyFill="1" applyBorder="1" applyAlignment="1" applyProtection="1">
      <alignment vertical="center"/>
    </xf>
    <xf numFmtId="37" fontId="5" fillId="0" borderId="34" xfId="0" applyNumberFormat="1" applyFont="1" applyFill="1" applyBorder="1" applyProtection="1"/>
    <xf numFmtId="37" fontId="8" fillId="0" borderId="34" xfId="3" applyNumberFormat="1" applyFont="1" applyFill="1" applyBorder="1" applyAlignment="1"/>
    <xf numFmtId="37" fontId="8" fillId="0" borderId="0" xfId="3" applyNumberFormat="1" applyFont="1" applyFill="1" applyBorder="1" applyAlignment="1"/>
    <xf numFmtId="169" fontId="2" fillId="0" borderId="38" xfId="1" applyNumberFormat="1" applyFont="1" applyBorder="1"/>
    <xf numFmtId="169" fontId="4" fillId="0" borderId="38" xfId="1" applyNumberFormat="1" applyFont="1" applyBorder="1" applyProtection="1"/>
    <xf numFmtId="10" fontId="4" fillId="0" borderId="38" xfId="2" applyNumberFormat="1" applyFont="1" applyBorder="1" applyProtection="1"/>
    <xf numFmtId="0" fontId="17" fillId="0" borderId="0" xfId="0" applyFont="1" applyAlignment="1">
      <alignment vertical="top"/>
    </xf>
    <xf numFmtId="7" fontId="18" fillId="0" borderId="0" xfId="0" applyNumberFormat="1" applyFont="1" applyAlignment="1" applyProtection="1">
      <alignment horizontal="center"/>
    </xf>
    <xf numFmtId="0" fontId="4" fillId="0" borderId="0" xfId="0" applyFont="1" applyFill="1" applyBorder="1" applyProtection="1"/>
    <xf numFmtId="0" fontId="4" fillId="0" borderId="7" xfId="0" applyFont="1" applyFill="1" applyBorder="1" applyProtection="1"/>
    <xf numFmtId="0" fontId="4" fillId="0" borderId="0" xfId="0" applyFont="1" applyFill="1" applyProtection="1"/>
    <xf numFmtId="37" fontId="19" fillId="2" borderId="0" xfId="0" applyNumberFormat="1" applyFont="1" applyFill="1" applyAlignment="1" applyProtection="1">
      <alignment vertical="center"/>
    </xf>
    <xf numFmtId="37" fontId="19" fillId="3" borderId="0" xfId="3" applyNumberFormat="1" applyFont="1" applyFill="1" applyAlignment="1"/>
    <xf numFmtId="0" fontId="4" fillId="0" borderId="22" xfId="0" applyFont="1" applyFill="1" applyBorder="1" applyProtection="1"/>
    <xf numFmtId="0" fontId="4" fillId="0" borderId="25" xfId="0" applyFont="1" applyFill="1" applyBorder="1" applyProtection="1"/>
    <xf numFmtId="37" fontId="19" fillId="3" borderId="34" xfId="3" applyNumberFormat="1" applyFont="1" applyFill="1" applyBorder="1" applyAlignment="1"/>
    <xf numFmtId="37" fontId="19" fillId="3" borderId="0" xfId="3" applyNumberFormat="1" applyFont="1" applyFill="1" applyBorder="1" applyAlignment="1"/>
    <xf numFmtId="0" fontId="2" fillId="0" borderId="0" xfId="0" applyFont="1"/>
    <xf numFmtId="0" fontId="4" fillId="0" borderId="0" xfId="0" applyFont="1" applyProtection="1"/>
    <xf numFmtId="7" fontId="18" fillId="0" borderId="0" xfId="0" applyNumberFormat="1" applyFont="1" applyFill="1" applyAlignment="1" applyProtection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3" fontId="2" fillId="0" borderId="16" xfId="0" applyNumberFormat="1" applyFont="1" applyFill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4" fillId="0" borderId="16" xfId="0" applyFont="1" applyFill="1" applyBorder="1" applyProtection="1"/>
    <xf numFmtId="0" fontId="4" fillId="0" borderId="19" xfId="0" applyFont="1" applyFill="1" applyBorder="1" applyProtection="1"/>
    <xf numFmtId="37" fontId="4" fillId="0" borderId="0" xfId="0" applyNumberFormat="1" applyFont="1" applyFill="1" applyBorder="1" applyProtection="1"/>
    <xf numFmtId="37" fontId="4" fillId="0" borderId="7" xfId="0" applyNumberFormat="1" applyFont="1" applyFill="1" applyBorder="1" applyProtection="1"/>
    <xf numFmtId="37" fontId="4" fillId="0" borderId="23" xfId="0" applyNumberFormat="1" applyFont="1" applyFill="1" applyBorder="1" applyProtection="1"/>
    <xf numFmtId="37" fontId="4" fillId="0" borderId="19" xfId="0" applyNumberFormat="1" applyFont="1" applyFill="1" applyBorder="1" applyProtection="1"/>
    <xf numFmtId="37" fontId="4" fillId="0" borderId="0" xfId="0" applyNumberFormat="1" applyFont="1" applyFill="1" applyProtection="1"/>
    <xf numFmtId="37" fontId="19" fillId="2" borderId="0" xfId="0" applyNumberFormat="1" applyFont="1" applyFill="1" applyBorder="1" applyAlignment="1" applyProtection="1">
      <alignment vertical="center"/>
    </xf>
    <xf numFmtId="37" fontId="4" fillId="0" borderId="16" xfId="0" applyNumberFormat="1" applyFont="1" applyFill="1" applyBorder="1" applyProtection="1"/>
    <xf numFmtId="37" fontId="4" fillId="0" borderId="28" xfId="0" applyNumberFormat="1" applyFont="1" applyFill="1" applyBorder="1" applyProtection="1"/>
    <xf numFmtId="37" fontId="4" fillId="0" borderId="29" xfId="0" applyNumberFormat="1" applyFont="1" applyFill="1" applyBorder="1" applyProtection="1"/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>
      <alignment horizontal="centerContinuous"/>
    </xf>
    <xf numFmtId="0" fontId="20" fillId="0" borderId="0" xfId="0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0" fontId="2" fillId="0" borderId="0" xfId="0" applyFont="1" applyFill="1" applyAlignment="1">
      <alignment horizontal="center"/>
    </xf>
    <xf numFmtId="169" fontId="4" fillId="0" borderId="0" xfId="1" applyNumberFormat="1" applyFont="1" applyProtection="1"/>
    <xf numFmtId="0" fontId="4" fillId="0" borderId="0" xfId="0" applyFont="1" applyAlignment="1" applyProtection="1">
      <alignment horizontal="center"/>
    </xf>
    <xf numFmtId="3" fontId="2" fillId="0" borderId="27" xfId="0" applyNumberFormat="1" applyFont="1" applyFill="1" applyBorder="1" applyAlignment="1">
      <alignment horizontal="center"/>
    </xf>
    <xf numFmtId="37" fontId="4" fillId="0" borderId="4" xfId="0" applyNumberFormat="1" applyFont="1" applyFill="1" applyBorder="1" applyProtection="1"/>
    <xf numFmtId="37" fontId="19" fillId="3" borderId="36" xfId="3" applyNumberFormat="1" applyFont="1" applyFill="1" applyBorder="1" applyAlignment="1"/>
    <xf numFmtId="37" fontId="19" fillId="3" borderId="38" xfId="3" applyNumberFormat="1" applyFont="1" applyFill="1" applyBorder="1" applyAlignment="1"/>
    <xf numFmtId="165" fontId="22" fillId="0" borderId="42" xfId="0" applyNumberFormat="1" applyFont="1" applyFill="1" applyBorder="1" applyAlignment="1" applyProtection="1">
      <alignment horizontal="center"/>
    </xf>
    <xf numFmtId="165" fontId="22" fillId="0" borderId="43" xfId="0" applyNumberFormat="1" applyFont="1" applyFill="1" applyBorder="1" applyAlignment="1" applyProtection="1">
      <alignment horizontal="center"/>
    </xf>
    <xf numFmtId="169" fontId="22" fillId="0" borderId="34" xfId="1" applyNumberFormat="1" applyFont="1" applyBorder="1" applyProtection="1"/>
    <xf numFmtId="0" fontId="23" fillId="0" borderId="35" xfId="0" applyFont="1" applyBorder="1"/>
    <xf numFmtId="10" fontId="22" fillId="0" borderId="35" xfId="2" applyNumberFormat="1" applyFont="1" applyBorder="1" applyProtection="1"/>
    <xf numFmtId="169" fontId="24" fillId="4" borderId="34" xfId="1" applyNumberFormat="1" applyFont="1" applyFill="1" applyBorder="1" applyProtection="1"/>
    <xf numFmtId="10" fontId="24" fillId="0" borderId="35" xfId="2" applyNumberFormat="1" applyFont="1" applyBorder="1" applyProtection="1"/>
    <xf numFmtId="169" fontId="22" fillId="4" borderId="34" xfId="1" applyNumberFormat="1" applyFont="1" applyFill="1" applyBorder="1" applyProtection="1"/>
    <xf numFmtId="169" fontId="24" fillId="0" borderId="34" xfId="1" applyNumberFormat="1" applyFont="1" applyBorder="1" applyProtection="1"/>
    <xf numFmtId="169" fontId="24" fillId="0" borderId="34" xfId="1" applyNumberFormat="1" applyFont="1" applyFill="1" applyBorder="1" applyProtection="1"/>
    <xf numFmtId="169" fontId="24" fillId="0" borderId="36" xfId="1" applyNumberFormat="1" applyFont="1" applyBorder="1" applyProtection="1"/>
    <xf numFmtId="10" fontId="24" fillId="0" borderId="37" xfId="2" applyNumberFormat="1" applyFont="1" applyBorder="1" applyProtection="1"/>
    <xf numFmtId="0" fontId="16" fillId="0" borderId="0" xfId="0" applyFont="1" applyAlignment="1">
      <alignment horizontal="center"/>
    </xf>
    <xf numFmtId="165" fontId="22" fillId="0" borderId="1" xfId="0" applyNumberFormat="1" applyFont="1" applyBorder="1" applyAlignment="1" applyProtection="1">
      <alignment horizontal="center"/>
    </xf>
    <xf numFmtId="0" fontId="22" fillId="0" borderId="0" xfId="0" applyFont="1" applyBorder="1" applyProtection="1"/>
    <xf numFmtId="0" fontId="22" fillId="0" borderId="0" xfId="0" applyFont="1" applyProtection="1"/>
    <xf numFmtId="37" fontId="22" fillId="2" borderId="0" xfId="0" applyNumberFormat="1" applyFont="1" applyFill="1" applyAlignment="1" applyProtection="1">
      <alignment vertical="center"/>
    </xf>
    <xf numFmtId="37" fontId="22" fillId="0" borderId="0" xfId="0" applyNumberFormat="1" applyFont="1" applyAlignment="1" applyProtection="1">
      <alignment vertical="center"/>
    </xf>
    <xf numFmtId="37" fontId="24" fillId="3" borderId="0" xfId="3" applyNumberFormat="1" applyFont="1" applyFill="1" applyAlignment="1"/>
    <xf numFmtId="37" fontId="22" fillId="0" borderId="0" xfId="0" applyNumberFormat="1" applyFont="1" applyProtection="1"/>
    <xf numFmtId="37" fontId="22" fillId="0" borderId="0" xfId="0" applyNumberFormat="1" applyFont="1" applyFill="1" applyAlignment="1" applyProtection="1">
      <alignment vertical="center"/>
    </xf>
    <xf numFmtId="37" fontId="22" fillId="0" borderId="0" xfId="0" applyNumberFormat="1" applyFont="1" applyFill="1" applyProtection="1"/>
    <xf numFmtId="37" fontId="22" fillId="0" borderId="0" xfId="3" applyNumberFormat="1" applyFont="1" applyFill="1" applyAlignment="1"/>
    <xf numFmtId="37" fontId="22" fillId="0" borderId="0" xfId="0" applyNumberFormat="1" applyFont="1" applyFill="1" applyBorder="1" applyAlignment="1" applyProtection="1">
      <alignment vertical="center"/>
    </xf>
    <xf numFmtId="0" fontId="5" fillId="5" borderId="0" xfId="0" applyFont="1" applyFill="1" applyProtection="1"/>
    <xf numFmtId="37" fontId="5" fillId="5" borderId="31" xfId="0" applyNumberFormat="1" applyFont="1" applyFill="1" applyBorder="1" applyProtection="1"/>
    <xf numFmtId="3" fontId="0" fillId="5" borderId="30" xfId="0" applyNumberFormat="1" applyFont="1" applyFill="1" applyBorder="1" applyAlignment="1">
      <alignment horizontal="center"/>
    </xf>
    <xf numFmtId="37" fontId="5" fillId="5" borderId="19" xfId="0" applyNumberFormat="1" applyFont="1" applyFill="1" applyBorder="1" applyProtection="1"/>
    <xf numFmtId="0" fontId="0" fillId="5" borderId="0" xfId="0" applyFill="1"/>
    <xf numFmtId="37" fontId="5" fillId="5" borderId="32" xfId="0" applyNumberFormat="1" applyFont="1" applyFill="1" applyBorder="1" applyProtection="1"/>
    <xf numFmtId="165" fontId="5" fillId="5" borderId="0" xfId="0" applyNumberFormat="1" applyFont="1" applyFill="1" applyAlignment="1" applyProtection="1">
      <alignment horizontal="center"/>
    </xf>
    <xf numFmtId="3" fontId="0" fillId="5" borderId="33" xfId="0" applyNumberFormat="1" applyFont="1" applyFill="1" applyBorder="1" applyAlignment="1"/>
    <xf numFmtId="170" fontId="2" fillId="0" borderId="0" xfId="0" applyNumberFormat="1" applyFont="1"/>
    <xf numFmtId="0" fontId="25" fillId="0" borderId="0" xfId="0" applyFont="1" applyFill="1" applyProtection="1"/>
    <xf numFmtId="0" fontId="7" fillId="0" borderId="0" xfId="0" applyFont="1" applyFill="1" applyProtection="1"/>
    <xf numFmtId="0" fontId="6" fillId="0" borderId="1" xfId="0" applyFont="1" applyBorder="1" applyAlignment="1" applyProtection="1">
      <alignment horizontal="center"/>
    </xf>
    <xf numFmtId="0" fontId="0" fillId="0" borderId="0" xfId="0" applyFill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7" fontId="0" fillId="0" borderId="0" xfId="0" applyNumberFormat="1"/>
    <xf numFmtId="0" fontId="0" fillId="0" borderId="45" xfId="0" applyBorder="1"/>
    <xf numFmtId="37" fontId="0" fillId="0" borderId="0" xfId="0" applyNumberFormat="1" applyBorder="1"/>
    <xf numFmtId="0" fontId="0" fillId="0" borderId="50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37" fontId="23" fillId="0" borderId="0" xfId="0" applyNumberFormat="1" applyFont="1" applyBorder="1"/>
    <xf numFmtId="37" fontId="23" fillId="0" borderId="50" xfId="0" applyNumberFormat="1" applyFont="1" applyBorder="1"/>
    <xf numFmtId="37" fontId="0" fillId="0" borderId="46" xfId="0" applyNumberFormat="1" applyBorder="1"/>
    <xf numFmtId="37" fontId="0" fillId="0" borderId="48" xfId="0" applyNumberFormat="1" applyBorder="1"/>
    <xf numFmtId="37" fontId="0" fillId="0" borderId="51" xfId="0" applyNumberFormat="1" applyBorder="1"/>
    <xf numFmtId="169" fontId="0" fillId="0" borderId="47" xfId="1" applyNumberFormat="1" applyFont="1" applyBorder="1"/>
    <xf numFmtId="169" fontId="0" fillId="0" borderId="48" xfId="1" applyNumberFormat="1" applyFont="1" applyBorder="1"/>
    <xf numFmtId="169" fontId="0" fillId="0" borderId="49" xfId="1" applyNumberFormat="1" applyFont="1" applyBorder="1"/>
    <xf numFmtId="169" fontId="0" fillId="0" borderId="51" xfId="1" applyNumberFormat="1" applyFont="1" applyBorder="1"/>
    <xf numFmtId="3" fontId="28" fillId="0" borderId="47" xfId="0" applyNumberFormat="1" applyFont="1" applyBorder="1" applyAlignment="1">
      <alignment horizontal="center"/>
    </xf>
    <xf numFmtId="3" fontId="28" fillId="0" borderId="49" xfId="0" applyNumberFormat="1" applyFont="1" applyBorder="1" applyAlignment="1">
      <alignment horizontal="center"/>
    </xf>
    <xf numFmtId="3" fontId="28" fillId="0" borderId="48" xfId="0" applyNumberFormat="1" applyFont="1" applyBorder="1" applyAlignment="1">
      <alignment horizontal="center"/>
    </xf>
    <xf numFmtId="3" fontId="28" fillId="0" borderId="51" xfId="0" applyNumberFormat="1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1" fillId="0" borderId="53" xfId="0" applyFont="1" applyBorder="1"/>
    <xf numFmtId="0" fontId="29" fillId="0" borderId="54" xfId="0" applyFont="1" applyBorder="1" applyAlignment="1">
      <alignment horizontal="center"/>
    </xf>
    <xf numFmtId="0" fontId="2" fillId="0" borderId="53" xfId="0" applyFont="1" applyBorder="1"/>
    <xf numFmtId="0" fontId="2" fillId="0" borderId="54" xfId="0" applyFont="1" applyBorder="1"/>
    <xf numFmtId="0" fontId="2" fillId="0" borderId="52" xfId="0" applyFont="1" applyBorder="1"/>
    <xf numFmtId="0" fontId="2" fillId="0" borderId="44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169" fontId="0" fillId="0" borderId="0" xfId="1" applyNumberFormat="1" applyFont="1" applyFill="1"/>
    <xf numFmtId="1" fontId="0" fillId="0" borderId="0" xfId="0" applyNumberFormat="1"/>
    <xf numFmtId="169" fontId="22" fillId="0" borderId="0" xfId="1" applyNumberFormat="1" applyFont="1" applyBorder="1" applyProtection="1"/>
    <xf numFmtId="10" fontId="22" fillId="0" borderId="0" xfId="2" applyNumberFormat="1" applyFont="1" applyBorder="1" applyProtection="1"/>
    <xf numFmtId="169" fontId="24" fillId="4" borderId="0" xfId="1" applyNumberFormat="1" applyFont="1" applyFill="1" applyBorder="1" applyProtection="1"/>
    <xf numFmtId="10" fontId="24" fillId="0" borderId="0" xfId="2" applyNumberFormat="1" applyFont="1" applyBorder="1" applyProtection="1"/>
    <xf numFmtId="169" fontId="24" fillId="0" borderId="0" xfId="1" applyNumberFormat="1" applyFont="1" applyBorder="1" applyProtection="1"/>
    <xf numFmtId="169" fontId="24" fillId="0" borderId="0" xfId="1" applyNumberFormat="1" applyFont="1" applyFill="1" applyBorder="1" applyProtection="1"/>
    <xf numFmtId="37" fontId="30" fillId="2" borderId="0" xfId="0" applyNumberFormat="1" applyFont="1" applyFill="1" applyAlignment="1" applyProtection="1">
      <alignment vertical="center"/>
    </xf>
    <xf numFmtId="37" fontId="31" fillId="3" borderId="0" xfId="3" applyNumberFormat="1" applyFont="1" applyFill="1" applyAlignment="1"/>
    <xf numFmtId="3" fontId="0" fillId="5" borderId="0" xfId="0" applyNumberFormat="1" applyFont="1" applyFill="1" applyBorder="1" applyAlignment="1">
      <alignment horizontal="center"/>
    </xf>
    <xf numFmtId="3" fontId="0" fillId="5" borderId="0" xfId="0" applyNumberFormat="1" applyFont="1" applyFill="1" applyBorder="1" applyAlignment="1">
      <alignment horizontal="center"/>
    </xf>
    <xf numFmtId="3" fontId="0" fillId="5" borderId="28" xfId="0" applyNumberFormat="1" applyFont="1" applyFill="1" applyBorder="1" applyAlignment="1">
      <alignment horizontal="center"/>
    </xf>
    <xf numFmtId="165" fontId="4" fillId="0" borderId="39" xfId="0" applyNumberFormat="1" applyFont="1" applyFill="1" applyBorder="1" applyAlignment="1" applyProtection="1">
      <alignment horizontal="center"/>
    </xf>
    <xf numFmtId="165" fontId="4" fillId="0" borderId="4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Alignment="1" applyProtection="1">
      <alignment horizontal="center"/>
    </xf>
    <xf numFmtId="169" fontId="4" fillId="0" borderId="40" xfId="1" applyNumberFormat="1" applyFont="1" applyBorder="1" applyAlignment="1" applyProtection="1">
      <alignment horizontal="center"/>
    </xf>
    <xf numFmtId="0" fontId="2" fillId="0" borderId="40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0" fillId="0" borderId="0" xfId="0" applyAlignment="1">
      <alignment horizontal="center"/>
    </xf>
    <xf numFmtId="169" fontId="0" fillId="6" borderId="0" xfId="1" applyNumberFormat="1" applyFont="1" applyFill="1"/>
    <xf numFmtId="0" fontId="0" fillId="6" borderId="0" xfId="0" applyFill="1"/>
    <xf numFmtId="169" fontId="0" fillId="7" borderId="0" xfId="1" applyNumberFormat="1" applyFont="1" applyFill="1"/>
    <xf numFmtId="0" fontId="0" fillId="7" borderId="0" xfId="0" applyFill="1"/>
    <xf numFmtId="37" fontId="5" fillId="2" borderId="0" xfId="0" applyNumberFormat="1" applyFont="1" applyFill="1" applyAlignment="1" applyProtection="1">
      <alignment vertical="center"/>
    </xf>
    <xf numFmtId="37" fontId="4" fillId="3" borderId="0" xfId="3" applyNumberFormat="1" applyFont="1" applyFill="1" applyAlignment="1"/>
    <xf numFmtId="0" fontId="5" fillId="5" borderId="0" xfId="0" applyFont="1" applyFill="1" applyBorder="1" applyProtection="1"/>
    <xf numFmtId="0" fontId="5" fillId="5" borderId="0" xfId="0" applyFont="1" applyFill="1" applyAlignment="1" applyProtection="1">
      <alignment horizontal="centerContinuous"/>
    </xf>
    <xf numFmtId="0" fontId="22" fillId="5" borderId="0" xfId="0" applyFont="1" applyFill="1" applyBorder="1" applyProtection="1"/>
    <xf numFmtId="0" fontId="30" fillId="5" borderId="0" xfId="0" applyFont="1" applyFill="1" applyBorder="1" applyProtection="1"/>
    <xf numFmtId="0" fontId="22" fillId="5" borderId="0" xfId="0" applyFont="1" applyFill="1" applyProtection="1"/>
    <xf numFmtId="0" fontId="30" fillId="5" borderId="0" xfId="0" applyFont="1" applyFill="1" applyProtection="1"/>
    <xf numFmtId="0" fontId="5" fillId="5" borderId="0" xfId="0" applyFont="1" applyFill="1" applyAlignment="1" applyProtection="1">
      <alignment horizontal="right"/>
    </xf>
    <xf numFmtId="3" fontId="0" fillId="5" borderId="4" xfId="0" applyNumberFormat="1" applyFont="1" applyFill="1" applyBorder="1" applyAlignment="1">
      <alignment horizontal="center"/>
    </xf>
    <xf numFmtId="3" fontId="0" fillId="5" borderId="5" xfId="0" applyNumberFormat="1" applyFont="1" applyFill="1" applyBorder="1" applyAlignment="1">
      <alignment horizontal="center"/>
    </xf>
    <xf numFmtId="3" fontId="0" fillId="5" borderId="6" xfId="0" applyNumberFormat="1" applyFont="1" applyFill="1" applyBorder="1" applyAlignment="1"/>
    <xf numFmtId="3" fontId="0" fillId="5" borderId="4" xfId="0" applyNumberFormat="1" applyFont="1" applyFill="1" applyBorder="1" applyAlignment="1"/>
    <xf numFmtId="3" fontId="0" fillId="5" borderId="0" xfId="0" applyNumberFormat="1" applyFont="1" applyFill="1" applyBorder="1" applyAlignment="1"/>
    <xf numFmtId="37" fontId="8" fillId="5" borderId="0" xfId="0" applyNumberFormat="1" applyFont="1" applyFill="1" applyAlignment="1" applyProtection="1">
      <alignment vertical="center"/>
    </xf>
    <xf numFmtId="37" fontId="22" fillId="5" borderId="0" xfId="0" applyNumberFormat="1" applyFont="1" applyFill="1" applyAlignment="1" applyProtection="1">
      <alignment vertical="center"/>
    </xf>
    <xf numFmtId="37" fontId="30" fillId="5" borderId="0" xfId="0" applyNumberFormat="1" applyFont="1" applyFill="1" applyAlignment="1" applyProtection="1">
      <alignment vertical="center"/>
    </xf>
    <xf numFmtId="0" fontId="5" fillId="5" borderId="0" xfId="0" applyFont="1" applyFill="1" applyAlignment="1" applyProtection="1">
      <alignment horizontal="center"/>
    </xf>
    <xf numFmtId="0" fontId="0" fillId="5" borderId="0" xfId="0" applyFill="1" applyBorder="1"/>
    <xf numFmtId="0" fontId="0" fillId="5" borderId="7" xfId="0" applyFill="1" applyBorder="1"/>
    <xf numFmtId="0" fontId="8" fillId="5" borderId="0" xfId="0" applyFont="1" applyFill="1" applyProtection="1"/>
    <xf numFmtId="7" fontId="7" fillId="5" borderId="0" xfId="0" applyNumberFormat="1" applyFont="1" applyFill="1" applyAlignment="1" applyProtection="1">
      <alignment horizontal="center"/>
    </xf>
    <xf numFmtId="3" fontId="0" fillId="5" borderId="8" xfId="0" applyNumberFormat="1" applyFont="1" applyFill="1" applyBorder="1" applyAlignment="1">
      <alignment horizontal="center"/>
    </xf>
    <xf numFmtId="3" fontId="0" fillId="5" borderId="13" xfId="0" applyNumberFormat="1" applyFont="1" applyFill="1" applyBorder="1" applyAlignment="1">
      <alignment horizontal="center"/>
    </xf>
    <xf numFmtId="0" fontId="17" fillId="5" borderId="0" xfId="0" applyFont="1" applyFill="1" applyAlignment="1">
      <alignment vertical="top"/>
    </xf>
    <xf numFmtId="7" fontId="18" fillId="5" borderId="0" xfId="0" applyNumberFormat="1" applyFont="1" applyFill="1" applyAlignment="1" applyProtection="1">
      <alignment horizontal="center"/>
    </xf>
    <xf numFmtId="0" fontId="4" fillId="5" borderId="0" xfId="0" applyFont="1" applyFill="1" applyBorder="1" applyProtection="1"/>
    <xf numFmtId="0" fontId="4" fillId="5" borderId="7" xfId="0" applyFont="1" applyFill="1" applyBorder="1" applyProtection="1"/>
    <xf numFmtId="0" fontId="4" fillId="5" borderId="22" xfId="0" applyFont="1" applyFill="1" applyBorder="1" applyProtection="1"/>
    <xf numFmtId="0" fontId="4" fillId="5" borderId="25" xfId="0" applyFont="1" applyFill="1" applyBorder="1" applyProtection="1"/>
    <xf numFmtId="0" fontId="4" fillId="5" borderId="0" xfId="0" applyFont="1" applyFill="1" applyProtection="1"/>
    <xf numFmtId="37" fontId="19" fillId="5" borderId="0" xfId="0" applyNumberFormat="1" applyFont="1" applyFill="1" applyAlignment="1" applyProtection="1">
      <alignment vertical="center"/>
    </xf>
    <xf numFmtId="37" fontId="19" fillId="5" borderId="0" xfId="3" applyNumberFormat="1" applyFont="1" applyFill="1" applyAlignment="1"/>
    <xf numFmtId="37" fontId="24" fillId="5" borderId="0" xfId="3" applyNumberFormat="1" applyFont="1" applyFill="1" applyAlignment="1"/>
    <xf numFmtId="37" fontId="31" fillId="5" borderId="0" xfId="3" applyNumberFormat="1" applyFont="1" applyFill="1" applyAlignment="1"/>
    <xf numFmtId="3" fontId="0" fillId="5" borderId="10" xfId="0" applyNumberFormat="1" applyFont="1" applyFill="1" applyBorder="1" applyAlignment="1">
      <alignment horizontal="center"/>
    </xf>
    <xf numFmtId="3" fontId="0" fillId="5" borderId="11" xfId="0" applyNumberFormat="1" applyFont="1" applyFill="1" applyBorder="1" applyAlignment="1">
      <alignment horizontal="center"/>
    </xf>
    <xf numFmtId="3" fontId="0" fillId="5" borderId="17" xfId="0" applyNumberFormat="1" applyFont="1" applyFill="1" applyBorder="1" applyAlignment="1">
      <alignment horizontal="center"/>
    </xf>
    <xf numFmtId="3" fontId="0" fillId="5" borderId="20" xfId="0" applyNumberFormat="1" applyFont="1" applyFill="1" applyBorder="1" applyAlignment="1">
      <alignment horizontal="center"/>
    </xf>
    <xf numFmtId="3" fontId="0" fillId="5" borderId="15" xfId="0" applyNumberFormat="1" applyFont="1" applyFill="1" applyBorder="1" applyAlignment="1">
      <alignment horizontal="center"/>
    </xf>
    <xf numFmtId="3" fontId="0" fillId="5" borderId="14" xfId="0" applyNumberFormat="1" applyFont="1" applyFill="1" applyBorder="1" applyAlignment="1"/>
    <xf numFmtId="3" fontId="0" fillId="5" borderId="10" xfId="0" applyNumberFormat="1" applyFont="1" applyFill="1" applyBorder="1" applyAlignment="1"/>
    <xf numFmtId="37" fontId="5" fillId="5" borderId="0" xfId="0" applyNumberFormat="1" applyFont="1" applyFill="1" applyAlignment="1" applyProtection="1">
      <alignment vertical="center"/>
    </xf>
    <xf numFmtId="3" fontId="0" fillId="5" borderId="18" xfId="0" applyNumberFormat="1" applyFont="1" applyFill="1" applyBorder="1" applyAlignment="1">
      <alignment horizontal="center"/>
    </xf>
    <xf numFmtId="3" fontId="0" fillId="5" borderId="21" xfId="0" applyNumberFormat="1" applyFont="1" applyFill="1" applyBorder="1" applyAlignment="1">
      <alignment horizontal="center"/>
    </xf>
    <xf numFmtId="3" fontId="0" fillId="5" borderId="0" xfId="0" applyNumberFormat="1" applyFont="1" applyFill="1" applyAlignment="1"/>
    <xf numFmtId="0" fontId="5" fillId="5" borderId="7" xfId="0" applyFont="1" applyFill="1" applyBorder="1" applyProtection="1"/>
    <xf numFmtId="0" fontId="5" fillId="5" borderId="16" xfId="0" applyFont="1" applyFill="1" applyBorder="1" applyProtection="1"/>
    <xf numFmtId="0" fontId="5" fillId="5" borderId="19" xfId="0" applyFont="1" applyFill="1" applyBorder="1" applyProtection="1"/>
    <xf numFmtId="37" fontId="8" fillId="5" borderId="0" xfId="0" applyNumberFormat="1" applyFont="1" applyFill="1" applyProtection="1"/>
    <xf numFmtId="37" fontId="22" fillId="5" borderId="0" xfId="0" applyNumberFormat="1" applyFont="1" applyFill="1" applyProtection="1"/>
    <xf numFmtId="37" fontId="5" fillId="5" borderId="0" xfId="0" applyNumberFormat="1" applyFont="1" applyFill="1" applyProtection="1"/>
    <xf numFmtId="37" fontId="30" fillId="5" borderId="0" xfId="0" applyNumberFormat="1" applyFont="1" applyFill="1" applyProtection="1"/>
    <xf numFmtId="3" fontId="2" fillId="5" borderId="0" xfId="0" applyNumberFormat="1" applyFont="1" applyFill="1" applyBorder="1" applyAlignment="1">
      <alignment horizontal="center"/>
    </xf>
    <xf numFmtId="3" fontId="2" fillId="5" borderId="7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/>
    </xf>
    <xf numFmtId="3" fontId="2" fillId="5" borderId="19" xfId="0" applyNumberFormat="1" applyFont="1" applyFill="1" applyBorder="1" applyAlignment="1">
      <alignment horizontal="center"/>
    </xf>
    <xf numFmtId="3" fontId="2" fillId="5" borderId="0" xfId="0" applyNumberFormat="1" applyFont="1" applyFill="1" applyBorder="1" applyAlignment="1"/>
    <xf numFmtId="3" fontId="0" fillId="5" borderId="7" xfId="0" applyNumberFormat="1" applyFont="1" applyFill="1" applyBorder="1" applyAlignment="1">
      <alignment horizontal="center"/>
    </xf>
    <xf numFmtId="3" fontId="0" fillId="5" borderId="16" xfId="0" applyNumberFormat="1" applyFont="1" applyFill="1" applyBorder="1" applyAlignment="1">
      <alignment horizontal="center"/>
    </xf>
    <xf numFmtId="3" fontId="0" fillId="5" borderId="19" xfId="0" applyNumberFormat="1" applyFont="1" applyFill="1" applyBorder="1" applyAlignment="1">
      <alignment horizontal="center"/>
    </xf>
    <xf numFmtId="0" fontId="4" fillId="5" borderId="16" xfId="0" applyFont="1" applyFill="1" applyBorder="1" applyProtection="1"/>
    <xf numFmtId="0" fontId="4" fillId="5" borderId="19" xfId="0" applyFont="1" applyFill="1" applyBorder="1" applyProtection="1"/>
    <xf numFmtId="3" fontId="0" fillId="5" borderId="26" xfId="0" applyNumberFormat="1" applyFont="1" applyFill="1" applyBorder="1" applyAlignment="1">
      <alignment horizontal="center"/>
    </xf>
    <xf numFmtId="37" fontId="5" fillId="5" borderId="24" xfId="0" applyNumberFormat="1" applyFont="1" applyFill="1" applyBorder="1" applyProtection="1"/>
    <xf numFmtId="37" fontId="4" fillId="5" borderId="0" xfId="0" applyNumberFormat="1" applyFont="1" applyFill="1" applyBorder="1" applyProtection="1"/>
    <xf numFmtId="37" fontId="4" fillId="5" borderId="7" xfId="0" applyNumberFormat="1" applyFont="1" applyFill="1" applyBorder="1" applyProtection="1"/>
    <xf numFmtId="37" fontId="4" fillId="5" borderId="23" xfId="0" applyNumberFormat="1" applyFont="1" applyFill="1" applyBorder="1" applyProtection="1"/>
    <xf numFmtId="37" fontId="4" fillId="5" borderId="19" xfId="0" applyNumberFormat="1" applyFont="1" applyFill="1" applyBorder="1" applyProtection="1"/>
    <xf numFmtId="37" fontId="4" fillId="5" borderId="0" xfId="0" applyNumberFormat="1" applyFont="1" applyFill="1" applyProtection="1"/>
    <xf numFmtId="0" fontId="5" fillId="5" borderId="4" xfId="0" applyFont="1" applyFill="1" applyBorder="1" applyProtection="1"/>
    <xf numFmtId="0" fontId="5" fillId="5" borderId="13" xfId="0" applyFont="1" applyFill="1" applyBorder="1" applyProtection="1"/>
    <xf numFmtId="0" fontId="5" fillId="5" borderId="18" xfId="0" applyFont="1" applyFill="1" applyBorder="1" applyProtection="1"/>
    <xf numFmtId="0" fontId="5" fillId="5" borderId="21" xfId="0" applyFont="1" applyFill="1" applyBorder="1" applyProtection="1"/>
    <xf numFmtId="37" fontId="4" fillId="5" borderId="16" xfId="0" applyNumberFormat="1" applyFont="1" applyFill="1" applyBorder="1" applyProtection="1"/>
    <xf numFmtId="37" fontId="19" fillId="5" borderId="0" xfId="0" applyNumberFormat="1" applyFont="1" applyFill="1" applyBorder="1" applyAlignment="1" applyProtection="1">
      <alignment vertical="center"/>
    </xf>
    <xf numFmtId="37" fontId="5" fillId="5" borderId="0" xfId="0" applyNumberFormat="1" applyFont="1" applyFill="1" applyBorder="1" applyProtection="1"/>
    <xf numFmtId="37" fontId="5" fillId="5" borderId="7" xfId="0" applyNumberFormat="1" applyFont="1" applyFill="1" applyBorder="1" applyProtection="1"/>
    <xf numFmtId="37" fontId="5" fillId="5" borderId="16" xfId="0" applyNumberFormat="1" applyFont="1" applyFill="1" applyBorder="1" applyProtection="1"/>
    <xf numFmtId="37" fontId="8" fillId="5" borderId="0" xfId="0" applyNumberFormat="1" applyFont="1" applyFill="1" applyBorder="1" applyAlignment="1" applyProtection="1">
      <alignment vertical="center"/>
    </xf>
    <xf numFmtId="37" fontId="8" fillId="5" borderId="0" xfId="3" applyNumberFormat="1" applyFont="1" applyFill="1" applyAlignment="1"/>
    <xf numFmtId="37" fontId="22" fillId="5" borderId="0" xfId="3" applyNumberFormat="1" applyFont="1" applyFill="1" applyAlignment="1"/>
    <xf numFmtId="37" fontId="30" fillId="5" borderId="0" xfId="3" applyNumberFormat="1" applyFont="1" applyFill="1" applyAlignment="1"/>
    <xf numFmtId="37" fontId="8" fillId="5" borderId="0" xfId="0" applyNumberFormat="1" applyFont="1" applyFill="1" applyBorder="1" applyAlignment="1" applyProtection="1">
      <alignment horizontal="right" vertical="center"/>
    </xf>
    <xf numFmtId="37" fontId="22" fillId="5" borderId="0" xfId="0" applyNumberFormat="1" applyFont="1" applyFill="1" applyBorder="1" applyAlignment="1" applyProtection="1">
      <alignment vertical="center"/>
    </xf>
    <xf numFmtId="37" fontId="5" fillId="5" borderId="0" xfId="0" applyNumberFormat="1" applyFont="1" applyFill="1" applyBorder="1" applyAlignment="1" applyProtection="1">
      <alignment vertical="center"/>
    </xf>
    <xf numFmtId="37" fontId="30" fillId="5" borderId="0" xfId="0" applyNumberFormat="1" applyFont="1" applyFill="1" applyBorder="1" applyAlignment="1" applyProtection="1">
      <alignment vertical="center"/>
    </xf>
    <xf numFmtId="0" fontId="2" fillId="5" borderId="0" xfId="0" applyFont="1" applyFill="1"/>
    <xf numFmtId="37" fontId="4" fillId="5" borderId="28" xfId="0" applyNumberFormat="1" applyFont="1" applyFill="1" applyBorder="1" applyProtection="1"/>
    <xf numFmtId="37" fontId="4" fillId="5" borderId="29" xfId="0" applyNumberFormat="1" applyFont="1" applyFill="1" applyBorder="1" applyProtection="1"/>
    <xf numFmtId="0" fontId="4" fillId="5" borderId="0" xfId="0" applyFont="1" applyFill="1" applyAlignment="1" applyProtection="1">
      <alignment horizontal="center"/>
    </xf>
    <xf numFmtId="3" fontId="2" fillId="5" borderId="27" xfId="0" applyNumberFormat="1" applyFont="1" applyFill="1" applyBorder="1" applyAlignment="1">
      <alignment horizontal="center"/>
    </xf>
    <xf numFmtId="37" fontId="4" fillId="5" borderId="4" xfId="0" applyNumberFormat="1" applyFont="1" applyFill="1" applyBorder="1" applyProtection="1"/>
    <xf numFmtId="0" fontId="2" fillId="5" borderId="0" xfId="0" applyFont="1" applyFill="1" applyAlignment="1">
      <alignment horizontal="centerContinuous"/>
    </xf>
    <xf numFmtId="0" fontId="20" fillId="5" borderId="0" xfId="0" applyFont="1" applyFill="1" applyProtection="1"/>
    <xf numFmtId="166" fontId="4" fillId="5" borderId="0" xfId="0" applyNumberFormat="1" applyFont="1" applyFill="1" applyProtection="1"/>
    <xf numFmtId="167" fontId="4" fillId="5" borderId="0" xfId="0" applyNumberFormat="1" applyFont="1" applyFill="1" applyProtection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Continuous"/>
    </xf>
    <xf numFmtId="167" fontId="5" fillId="5" borderId="0" xfId="0" applyNumberFormat="1" applyFont="1" applyFill="1" applyProtection="1"/>
    <xf numFmtId="166" fontId="5" fillId="5" borderId="0" xfId="0" applyNumberFormat="1" applyFont="1" applyFill="1" applyProtection="1"/>
    <xf numFmtId="0" fontId="0" fillId="5" borderId="0" xfId="0" applyFill="1" applyAlignment="1">
      <alignment horizontal="center"/>
    </xf>
    <xf numFmtId="0" fontId="3" fillId="5" borderId="0" xfId="0" applyFont="1" applyFill="1" applyAlignment="1" applyProtection="1">
      <alignment horizontal="right"/>
    </xf>
    <xf numFmtId="0" fontId="4" fillId="5" borderId="0" xfId="0" applyFont="1" applyFill="1" applyAlignment="1" applyProtection="1">
      <alignment horizontal="centerContinuous"/>
    </xf>
    <xf numFmtId="0" fontId="25" fillId="5" borderId="0" xfId="0" applyFont="1" applyFill="1" applyAlignment="1" applyProtection="1">
      <alignment horizontal="center"/>
    </xf>
    <xf numFmtId="0" fontId="25" fillId="5" borderId="0" xfId="0" applyFont="1" applyFill="1" applyAlignment="1" applyProtection="1"/>
    <xf numFmtId="169" fontId="5" fillId="5" borderId="0" xfId="1" applyNumberFormat="1" applyFont="1" applyFill="1" applyProtection="1"/>
    <xf numFmtId="0" fontId="6" fillId="5" borderId="0" xfId="0" applyFont="1" applyFill="1" applyAlignment="1" applyProtection="1">
      <alignment horizontal="centerContinuous"/>
    </xf>
    <xf numFmtId="0" fontId="6" fillId="5" borderId="0" xfId="0" applyFont="1" applyFill="1" applyBorder="1" applyAlignment="1" applyProtection="1">
      <alignment horizontal="centerContinuous"/>
    </xf>
    <xf numFmtId="0" fontId="7" fillId="5" borderId="0" xfId="0" applyFont="1" applyFill="1" applyAlignment="1" applyProtection="1">
      <alignment horizontal="centerContinuous"/>
    </xf>
    <xf numFmtId="0" fontId="23" fillId="5" borderId="0" xfId="0" applyFont="1" applyFill="1" applyAlignment="1">
      <alignment horizontal="center"/>
    </xf>
    <xf numFmtId="164" fontId="5" fillId="5" borderId="0" xfId="0" applyNumberFormat="1" applyFont="1" applyFill="1" applyProtection="1"/>
    <xf numFmtId="165" fontId="4" fillId="5" borderId="0" xfId="0" applyNumberFormat="1" applyFont="1" applyFill="1" applyAlignment="1" applyProtection="1">
      <alignment horizontal="center"/>
    </xf>
    <xf numFmtId="165" fontId="4" fillId="5" borderId="0" xfId="0" applyNumberFormat="1" applyFont="1" applyFill="1" applyAlignment="1" applyProtection="1">
      <alignment horizontal="center"/>
    </xf>
    <xf numFmtId="165" fontId="4" fillId="5" borderId="39" xfId="0" applyNumberFormat="1" applyFont="1" applyFill="1" applyBorder="1" applyAlignment="1" applyProtection="1">
      <alignment horizontal="center"/>
    </xf>
    <xf numFmtId="165" fontId="4" fillId="5" borderId="40" xfId="0" applyNumberFormat="1" applyFont="1" applyFill="1" applyBorder="1" applyAlignment="1" applyProtection="1">
      <alignment horizontal="center"/>
    </xf>
    <xf numFmtId="165" fontId="34" fillId="5" borderId="0" xfId="0" applyNumberFormat="1" applyFont="1" applyFill="1" applyAlignment="1" applyProtection="1">
      <alignment horizontal="center"/>
    </xf>
    <xf numFmtId="0" fontId="5" fillId="5" borderId="1" xfId="0" quotePrefix="1" applyFont="1" applyFill="1" applyBorder="1" applyProtection="1"/>
    <xf numFmtId="0" fontId="6" fillId="5" borderId="2" xfId="0" applyFont="1" applyFill="1" applyBorder="1" applyAlignment="1" applyProtection="1">
      <alignment horizontal="center"/>
    </xf>
    <xf numFmtId="0" fontId="6" fillId="5" borderId="3" xfId="0" applyFont="1" applyFill="1" applyBorder="1" applyAlignment="1" applyProtection="1">
      <alignment horizontal="center"/>
    </xf>
    <xf numFmtId="165" fontId="5" fillId="5" borderId="1" xfId="0" applyNumberFormat="1" applyFont="1" applyFill="1" applyBorder="1" applyAlignment="1" applyProtection="1">
      <alignment horizontal="center"/>
    </xf>
    <xf numFmtId="165" fontId="22" fillId="5" borderId="1" xfId="0" applyNumberFormat="1" applyFont="1" applyFill="1" applyBorder="1" applyAlignment="1" applyProtection="1">
      <alignment horizontal="center"/>
    </xf>
    <xf numFmtId="165" fontId="30" fillId="5" borderId="1" xfId="0" applyNumberFormat="1" applyFont="1" applyFill="1" applyBorder="1" applyAlignment="1" applyProtection="1">
      <alignment horizontal="center"/>
    </xf>
    <xf numFmtId="165" fontId="5" fillId="5" borderId="42" xfId="0" applyNumberFormat="1" applyFont="1" applyFill="1" applyBorder="1" applyAlignment="1" applyProtection="1">
      <alignment horizontal="center"/>
    </xf>
    <xf numFmtId="169" fontId="5" fillId="5" borderId="0" xfId="1" applyNumberFormat="1" applyFont="1" applyFill="1" applyBorder="1" applyProtection="1"/>
    <xf numFmtId="169" fontId="22" fillId="5" borderId="0" xfId="1" applyNumberFormat="1" applyFont="1" applyFill="1" applyBorder="1" applyProtection="1"/>
    <xf numFmtId="0" fontId="23" fillId="5" borderId="0" xfId="0" applyFont="1" applyFill="1" applyBorder="1"/>
    <xf numFmtId="10" fontId="5" fillId="5" borderId="0" xfId="2" applyNumberFormat="1" applyFont="1" applyFill="1" applyBorder="1" applyProtection="1"/>
    <xf numFmtId="10" fontId="22" fillId="5" borderId="0" xfId="2" applyNumberFormat="1" applyFont="1" applyFill="1" applyBorder="1" applyProtection="1"/>
    <xf numFmtId="37" fontId="5" fillId="5" borderId="0" xfId="3" applyNumberFormat="1" applyFont="1" applyFill="1" applyAlignment="1"/>
    <xf numFmtId="0" fontId="0" fillId="5" borderId="0" xfId="0" applyFill="1" applyBorder="1" applyAlignment="1">
      <alignment horizontal="centerContinuous"/>
    </xf>
    <xf numFmtId="0" fontId="7" fillId="5" borderId="0" xfId="0" applyFont="1" applyFill="1" applyProtection="1"/>
    <xf numFmtId="0" fontId="6" fillId="5" borderId="0" xfId="0" applyFont="1" applyFill="1" applyProtection="1"/>
    <xf numFmtId="0" fontId="5" fillId="5" borderId="0" xfId="0" applyFont="1" applyFill="1" applyBorder="1" applyAlignment="1" applyProtection="1">
      <alignment horizontal="centerContinuous"/>
    </xf>
    <xf numFmtId="0" fontId="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/>
    <xf numFmtId="0" fontId="33" fillId="5" borderId="0" xfId="0" applyFont="1" applyFill="1"/>
    <xf numFmtId="165" fontId="35" fillId="5" borderId="0" xfId="0" applyNumberFormat="1" applyFont="1" applyFill="1" applyAlignment="1" applyProtection="1">
      <alignment horizontal="center"/>
    </xf>
    <xf numFmtId="165" fontId="36" fillId="5" borderId="1" xfId="0" applyNumberFormat="1" applyFont="1" applyFill="1" applyBorder="1" applyAlignment="1" applyProtection="1">
      <alignment horizontal="center"/>
    </xf>
    <xf numFmtId="37" fontId="33" fillId="5" borderId="0" xfId="0" applyNumberFormat="1" applyFont="1" applyFill="1"/>
    <xf numFmtId="0" fontId="32" fillId="5" borderId="0" xfId="0" applyFont="1" applyFill="1"/>
    <xf numFmtId="0" fontId="33" fillId="0" borderId="0" xfId="0" applyFont="1"/>
  </cellXfs>
  <cellStyles count="6">
    <cellStyle name="Comma" xfId="1" builtinId="3"/>
    <cellStyle name="Normal" xfId="0" builtinId="0"/>
    <cellStyle name="Normal_2003" xfId="5"/>
    <cellStyle name="Normal_2009" xfId="4"/>
    <cellStyle name="Normal_Summary" xfId="3"/>
    <cellStyle name="Percent" xfId="2" builtinId="5"/>
  </cellStyles>
  <dxfs count="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2040 TBRPM Est. Vols </a:t>
            </a:r>
            <a:r>
              <a:rPr lang="en-US" sz="1800" b="1" baseline="0"/>
              <a:t> v</a:t>
            </a:r>
            <a:r>
              <a:rPr lang="en-US" sz="1800" b="1"/>
              <a:t>  2040 </a:t>
            </a:r>
            <a:r>
              <a:rPr lang="en-US" sz="1800" b="1" baseline="0"/>
              <a:t> Trends </a:t>
            </a:r>
            <a:endParaRPr lang="en-US" sz="1800" b="1"/>
          </a:p>
        </c:rich>
      </c:tx>
      <c:layout>
        <c:manualLayout>
          <c:xMode val="edge"/>
          <c:yMode val="edge"/>
          <c:x val="0.31610187406391954"/>
          <c:y val="2.2414001161733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49204995025261E-2"/>
          <c:y val="0.10112173477504317"/>
          <c:w val="0.92762639475393449"/>
          <c:h val="0.85109156578979805"/>
        </c:manualLayout>
      </c:layout>
      <c:barChart>
        <c:barDir val="bar"/>
        <c:grouping val="clustered"/>
        <c:varyColors val="0"/>
        <c:ser>
          <c:idx val="0"/>
          <c:order val="0"/>
          <c:tx>
            <c:v>TBRPM 2040 Est. Vol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'Profile - TBRPM'!$A$9:$A$39</c:f>
              <c:strCache>
                <c:ptCount val="30"/>
                <c:pt idx="0">
                  <c:v>16 - Dale Mabry Highway</c:v>
                </c:pt>
                <c:pt idx="2">
                  <c:v>13 - Suncoast Parkway</c:v>
                </c:pt>
                <c:pt idx="4">
                  <c:v>12 - Hutchison Road</c:v>
                </c:pt>
                <c:pt idx="7">
                  <c:v>11 - SUGARWOOD PLAZA</c:v>
                </c:pt>
                <c:pt idx="9">
                  <c:v>10 - Ehrlich Road</c:v>
                </c:pt>
                <c:pt idx="12">
                  <c:v>9 - Gunn Highway</c:v>
                </c:pt>
                <c:pt idx="15">
                  <c:v>8 - Wilsky Boulevard</c:v>
                </c:pt>
                <c:pt idx="17">
                  <c:v>7 - Linebaugh Avenue</c:v>
                </c:pt>
                <c:pt idx="19">
                  <c:v>6 - ANDERSON PLAZA</c:v>
                </c:pt>
                <c:pt idx="21">
                  <c:v>6B - Anderson Road</c:v>
                </c:pt>
                <c:pt idx="23">
                  <c:v>6A - Waters Avenue</c:v>
                </c:pt>
                <c:pt idx="26">
                  <c:v>4 - Hillsborough Avenue</c:v>
                </c:pt>
                <c:pt idx="29">
                  <c:v>3 - Memorial Highway</c:v>
                </c:pt>
              </c:strCache>
            </c:strRef>
          </c:cat>
          <c:val>
            <c:numRef>
              <c:f>'Profile - TBRPM'!$AB$9:$AB$39</c:f>
              <c:numCache>
                <c:formatCode>General</c:formatCode>
                <c:ptCount val="31"/>
                <c:pt idx="0" formatCode="#,##0_);\(#,##0\)">
                  <c:v>81950.69531000001</c:v>
                </c:pt>
                <c:pt idx="2" formatCode="#,##0_);\(#,##0\)">
                  <c:v>169772.67969000002</c:v>
                </c:pt>
                <c:pt idx="3" formatCode="#,##0_);\(#,##0\)">
                  <c:v>97816</c:v>
                </c:pt>
                <c:pt idx="4" formatCode="#,##0_);\(#,##0\)">
                  <c:v>13993.744139999999</c:v>
                </c:pt>
                <c:pt idx="5" formatCode="#,##0_);\(#,##0\)">
                  <c:v>17271.77247</c:v>
                </c:pt>
                <c:pt idx="7" formatCode="#,##0_);\(#,##0\)">
                  <c:v>196728.39062999998</c:v>
                </c:pt>
                <c:pt idx="9" formatCode="#,##0_);\(#,##0\)">
                  <c:v>26941.931639999999</c:v>
                </c:pt>
                <c:pt idx="10" formatCode="#,##0_);\(#,##0\)">
                  <c:v>39493.757809999996</c:v>
                </c:pt>
                <c:pt idx="11" formatCode="#,##0_);\(#,##0\)">
                  <c:v>209280.21875</c:v>
                </c:pt>
                <c:pt idx="13" formatCode="#,##0_);\(#,##0\)">
                  <c:v>35973.76758</c:v>
                </c:pt>
                <c:pt idx="15" formatCode="#,##0_);\(#,##0\)">
                  <c:v>27042.018550000001</c:v>
                </c:pt>
                <c:pt idx="17" formatCode="#,##0_);\(#,##0\)">
                  <c:v>23404.300779999998</c:v>
                </c:pt>
                <c:pt idx="19" formatCode="#,##0_);\(#,##0\)">
                  <c:v>171289.0625</c:v>
                </c:pt>
                <c:pt idx="21" formatCode="#,##0_);\(#,##0\)">
                  <c:v>31340.478510000001</c:v>
                </c:pt>
                <c:pt idx="22" formatCode="#,##0_);\(#,##0\)">
                  <c:v>202629.53125999999</c:v>
                </c:pt>
                <c:pt idx="23" formatCode="#,##0_);\(#,##0\)">
                  <c:v>48056.738290000001</c:v>
                </c:pt>
                <c:pt idx="24" formatCode="#,##0_);\(#,##0\)">
                  <c:v>32328.743170000002</c:v>
                </c:pt>
                <c:pt idx="25" formatCode="#,##0_);\(#,##0\)">
                  <c:v>241157.96875</c:v>
                </c:pt>
                <c:pt idx="26" formatCode="#,##0_);\(#,##0\)">
                  <c:v>18383.203130000002</c:v>
                </c:pt>
                <c:pt idx="27" formatCode="#,##0_);\(#,##0\)">
                  <c:v>59181.212899999999</c:v>
                </c:pt>
                <c:pt idx="28" formatCode="#,##0_);\(#,##0\)">
                  <c:v>300282.0625</c:v>
                </c:pt>
                <c:pt idx="29" formatCode="#,##0_);\(#,##0\)">
                  <c:v>19820.0874</c:v>
                </c:pt>
                <c:pt idx="30" formatCode="#,##0_);\(#,##0\)">
                  <c:v>30698.210940000001</c:v>
                </c:pt>
              </c:numCache>
            </c:numRef>
          </c:val>
        </c:ser>
        <c:ser>
          <c:idx val="1"/>
          <c:order val="1"/>
          <c:tx>
            <c:v>Trends 2040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'Profile - TBRPM'!$AC$9:$AC$39</c:f>
              <c:numCache>
                <c:formatCode>#,##0_);\(#,##0\)</c:formatCode>
                <c:ptCount val="31"/>
                <c:pt idx="0">
                  <c:v>-22200</c:v>
                </c:pt>
                <c:pt idx="1">
                  <c:v>0</c:v>
                </c:pt>
                <c:pt idx="2">
                  <c:v>-76800</c:v>
                </c:pt>
                <c:pt idx="3">
                  <c:v>-99000</c:v>
                </c:pt>
                <c:pt idx="4">
                  <c:v>-10200</c:v>
                </c:pt>
                <c:pt idx="5">
                  <c:v>-6700</c:v>
                </c:pt>
                <c:pt idx="6">
                  <c:v>0</c:v>
                </c:pt>
                <c:pt idx="7">
                  <c:v>-95500</c:v>
                </c:pt>
                <c:pt idx="8">
                  <c:v>0</c:v>
                </c:pt>
                <c:pt idx="9">
                  <c:v>-9500</c:v>
                </c:pt>
                <c:pt idx="10">
                  <c:v>-17000</c:v>
                </c:pt>
                <c:pt idx="11">
                  <c:v>-103000</c:v>
                </c:pt>
                <c:pt idx="12">
                  <c:v>-14700</c:v>
                </c:pt>
                <c:pt idx="13">
                  <c:v>-13600</c:v>
                </c:pt>
                <c:pt idx="14">
                  <c:v>-101900</c:v>
                </c:pt>
                <c:pt idx="15">
                  <c:v>-10500</c:v>
                </c:pt>
                <c:pt idx="16">
                  <c:v>0</c:v>
                </c:pt>
                <c:pt idx="17">
                  <c:v>-21500</c:v>
                </c:pt>
                <c:pt idx="18">
                  <c:v>0</c:v>
                </c:pt>
                <c:pt idx="19">
                  <c:v>-112900</c:v>
                </c:pt>
                <c:pt idx="20">
                  <c:v>0</c:v>
                </c:pt>
                <c:pt idx="21">
                  <c:v>-9800</c:v>
                </c:pt>
                <c:pt idx="22">
                  <c:v>-122700</c:v>
                </c:pt>
                <c:pt idx="23">
                  <c:v>-22000</c:v>
                </c:pt>
                <c:pt idx="24">
                  <c:v>-27800</c:v>
                </c:pt>
                <c:pt idx="25">
                  <c:v>-128500</c:v>
                </c:pt>
                <c:pt idx="26">
                  <c:v>-17600</c:v>
                </c:pt>
                <c:pt idx="27">
                  <c:v>-17700</c:v>
                </c:pt>
                <c:pt idx="28">
                  <c:v>-128600</c:v>
                </c:pt>
                <c:pt idx="29">
                  <c:v>-5900</c:v>
                </c:pt>
                <c:pt idx="30">
                  <c:v>-122700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777936"/>
        <c:axId val="579778328"/>
      </c:barChart>
      <c:catAx>
        <c:axId val="57977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78328"/>
        <c:crosses val="autoZero"/>
        <c:auto val="1"/>
        <c:lblAlgn val="ctr"/>
        <c:lblOffset val="100"/>
        <c:noMultiLvlLbl val="0"/>
      </c:catAx>
      <c:valAx>
        <c:axId val="57977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7793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1685689480121"/>
          <c:y val="9.8664422267176533E-2"/>
          <c:w val="0.28426236078622913"/>
          <c:h val="0.13544057747979327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Distribution</a:t>
            </a:r>
          </a:p>
        </c:rich>
      </c:tx>
      <c:layout>
        <c:manualLayout>
          <c:xMode val="edge"/>
          <c:yMode val="edge"/>
          <c:x val="0.40648268303054297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5737442041645"/>
          <c:y val="0.15782407407407409"/>
          <c:w val="0.83562046638982812"/>
          <c:h val="0.55779488960938706"/>
        </c:manualLayout>
      </c:layout>
      <c:lineChart>
        <c:grouping val="standard"/>
        <c:varyColors val="0"/>
        <c:ser>
          <c:idx val="0"/>
          <c:order val="0"/>
          <c:tx>
            <c:v>OldPolicy EB/NB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Hourly_Distribution!$A$3:$A$26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Hourly_Distribution!$B$3:$B$26</c:f>
              <c:numCache>
                <c:formatCode>General</c:formatCode>
                <c:ptCount val="24"/>
                <c:pt idx="0">
                  <c:v>2.98117E-3</c:v>
                </c:pt>
                <c:pt idx="1">
                  <c:v>1.928141E-3</c:v>
                </c:pt>
                <c:pt idx="2">
                  <c:v>1.6319559999999999E-3</c:v>
                </c:pt>
                <c:pt idx="3">
                  <c:v>3.0217500000000001E-3</c:v>
                </c:pt>
                <c:pt idx="4">
                  <c:v>8.9122409999999996E-3</c:v>
                </c:pt>
                <c:pt idx="5">
                  <c:v>3.0047341000000002E-2</c:v>
                </c:pt>
                <c:pt idx="6">
                  <c:v>9.8803881999999996E-2</c:v>
                </c:pt>
                <c:pt idx="7">
                  <c:v>0.125318655</c:v>
                </c:pt>
                <c:pt idx="8">
                  <c:v>0.111953098</c:v>
                </c:pt>
                <c:pt idx="9">
                  <c:v>8.1597053000000003E-2</c:v>
                </c:pt>
                <c:pt idx="10">
                  <c:v>5.7940322000000002E-2</c:v>
                </c:pt>
                <c:pt idx="11">
                  <c:v>5.3195701999999997E-2</c:v>
                </c:pt>
                <c:pt idx="12">
                  <c:v>5.0497835999999997E-2</c:v>
                </c:pt>
                <c:pt idx="13">
                  <c:v>4.6981561999999998E-2</c:v>
                </c:pt>
                <c:pt idx="14">
                  <c:v>4.5878319000000001E-2</c:v>
                </c:pt>
                <c:pt idx="15">
                  <c:v>4.7445393000000002E-2</c:v>
                </c:pt>
                <c:pt idx="16">
                  <c:v>5.0239277999999998E-2</c:v>
                </c:pt>
                <c:pt idx="17">
                  <c:v>5.4624623999999997E-2</c:v>
                </c:pt>
                <c:pt idx="18">
                  <c:v>4.4712693999999997E-2</c:v>
                </c:pt>
                <c:pt idx="19">
                  <c:v>2.7876126000000001E-2</c:v>
                </c:pt>
                <c:pt idx="20">
                  <c:v>1.9351074999999999E-2</c:v>
                </c:pt>
                <c:pt idx="21">
                  <c:v>1.7033699999999999E-2</c:v>
                </c:pt>
                <c:pt idx="22">
                  <c:v>1.1323216000000001E-2</c:v>
                </c:pt>
                <c:pt idx="23">
                  <c:v>6.7048680000000001E-3</c:v>
                </c:pt>
              </c:numCache>
            </c:numRef>
          </c:val>
          <c:smooth val="0"/>
        </c:ser>
        <c:ser>
          <c:idx val="1"/>
          <c:order val="1"/>
          <c:tx>
            <c:v>OldPolicy WB/SB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Hourly_Distribution!$A$3:$A$26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Hourly_Distribution!$C$3:$C$26</c:f>
              <c:numCache>
                <c:formatCode>General</c:formatCode>
                <c:ptCount val="24"/>
                <c:pt idx="0">
                  <c:v>8.5247429999999996E-3</c:v>
                </c:pt>
                <c:pt idx="1">
                  <c:v>4.094454E-3</c:v>
                </c:pt>
                <c:pt idx="2">
                  <c:v>2.7075860000000001E-3</c:v>
                </c:pt>
                <c:pt idx="3">
                  <c:v>2.4657720000000002E-3</c:v>
                </c:pt>
                <c:pt idx="4">
                  <c:v>2.9417039999999998E-3</c:v>
                </c:pt>
                <c:pt idx="5">
                  <c:v>6.5189530000000001E-3</c:v>
                </c:pt>
                <c:pt idx="6">
                  <c:v>1.7282127000000001E-2</c:v>
                </c:pt>
                <c:pt idx="7">
                  <c:v>3.1532631999999998E-2</c:v>
                </c:pt>
                <c:pt idx="8">
                  <c:v>3.3859549000000003E-2</c:v>
                </c:pt>
                <c:pt idx="9">
                  <c:v>3.1090936999999999E-2</c:v>
                </c:pt>
                <c:pt idx="10">
                  <c:v>3.1340204000000003E-2</c:v>
                </c:pt>
                <c:pt idx="11">
                  <c:v>3.7709645999999999E-2</c:v>
                </c:pt>
                <c:pt idx="12">
                  <c:v>4.3104608000000003E-2</c:v>
                </c:pt>
                <c:pt idx="13">
                  <c:v>4.8392847000000003E-2</c:v>
                </c:pt>
                <c:pt idx="14">
                  <c:v>5.7532670000000001E-2</c:v>
                </c:pt>
                <c:pt idx="15">
                  <c:v>8.5402765000000005E-2</c:v>
                </c:pt>
                <c:pt idx="16">
                  <c:v>0.12513235</c:v>
                </c:pt>
                <c:pt idx="17">
                  <c:v>0.136575163</c:v>
                </c:pt>
                <c:pt idx="18">
                  <c:v>0.109598841</c:v>
                </c:pt>
                <c:pt idx="19">
                  <c:v>6.0427582000000001E-2</c:v>
                </c:pt>
                <c:pt idx="20">
                  <c:v>4.1910296999999999E-2</c:v>
                </c:pt>
                <c:pt idx="21">
                  <c:v>3.7211909000000001E-2</c:v>
                </c:pt>
                <c:pt idx="22">
                  <c:v>2.7556685000000001E-2</c:v>
                </c:pt>
                <c:pt idx="23">
                  <c:v>1.7085978000000002E-2</c:v>
                </c:pt>
              </c:numCache>
            </c:numRef>
          </c:val>
          <c:smooth val="0"/>
        </c:ser>
        <c:ser>
          <c:idx val="2"/>
          <c:order val="2"/>
          <c:tx>
            <c:v>NewPolicy - EB/NB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Hourly_Distribution!$G$3:$G$26</c:f>
              <c:numCache>
                <c:formatCode>General</c:formatCode>
                <c:ptCount val="24"/>
                <c:pt idx="0">
                  <c:v>1.2891039999999999E-2</c:v>
                </c:pt>
                <c:pt idx="1">
                  <c:v>7.5269220000000001E-3</c:v>
                </c:pt>
                <c:pt idx="2">
                  <c:v>5.4446520000000003E-3</c:v>
                </c:pt>
                <c:pt idx="3">
                  <c:v>1.6978285999999999E-2</c:v>
                </c:pt>
                <c:pt idx="4">
                  <c:v>2.6242938E-2</c:v>
                </c:pt>
                <c:pt idx="5">
                  <c:v>5.9107187999999998E-2</c:v>
                </c:pt>
                <c:pt idx="6">
                  <c:v>6.2172782000000003E-2</c:v>
                </c:pt>
                <c:pt idx="7">
                  <c:v>0.34643829500000001</c:v>
                </c:pt>
                <c:pt idx="8">
                  <c:v>0.37593063399999999</c:v>
                </c:pt>
                <c:pt idx="9">
                  <c:v>0.27763107100000001</c:v>
                </c:pt>
                <c:pt idx="10">
                  <c:v>6.6804401999999999E-2</c:v>
                </c:pt>
                <c:pt idx="11">
                  <c:v>7.6899011000000003E-2</c:v>
                </c:pt>
                <c:pt idx="12">
                  <c:v>8.6993618999999994E-2</c:v>
                </c:pt>
                <c:pt idx="13">
                  <c:v>9.5761355000000006E-2</c:v>
                </c:pt>
                <c:pt idx="14">
                  <c:v>0.11058027600000001</c:v>
                </c:pt>
                <c:pt idx="15">
                  <c:v>0.30973225399999998</c:v>
                </c:pt>
                <c:pt idx="16">
                  <c:v>0.36572437899999999</c:v>
                </c:pt>
                <c:pt idx="17">
                  <c:v>0.32454336700000003</c:v>
                </c:pt>
                <c:pt idx="18">
                  <c:v>9.6440504999999996E-2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5.3999999999999999E-2</c:v>
                </c:pt>
                <c:pt idx="22">
                  <c:v>3.6890427000000003E-2</c:v>
                </c:pt>
                <c:pt idx="23">
                  <c:v>2.5229471E-2</c:v>
                </c:pt>
              </c:numCache>
            </c:numRef>
          </c:val>
          <c:smooth val="0"/>
        </c:ser>
        <c:ser>
          <c:idx val="3"/>
          <c:order val="3"/>
          <c:tx>
            <c:v>NewPolicy WB/SB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Hourly_Distribution!$H$3:$H$26</c:f>
              <c:numCache>
                <c:formatCode>General</c:formatCode>
                <c:ptCount val="24"/>
                <c:pt idx="0">
                  <c:v>1.2273030000000001E-2</c:v>
                </c:pt>
                <c:pt idx="1">
                  <c:v>6.2496100000000001E-3</c:v>
                </c:pt>
                <c:pt idx="2">
                  <c:v>4.7203009999999997E-3</c:v>
                </c:pt>
                <c:pt idx="3">
                  <c:v>1.1542363999999999E-2</c:v>
                </c:pt>
                <c:pt idx="4">
                  <c:v>2.3508136999999998E-2</c:v>
                </c:pt>
                <c:pt idx="5">
                  <c:v>3.6292848000000003E-2</c:v>
                </c:pt>
                <c:pt idx="6">
                  <c:v>0.115582563</c:v>
                </c:pt>
                <c:pt idx="7">
                  <c:v>0.351618398</c:v>
                </c:pt>
                <c:pt idx="8">
                  <c:v>0.37051035799999998</c:v>
                </c:pt>
                <c:pt idx="9">
                  <c:v>0.27787124499999999</c:v>
                </c:pt>
                <c:pt idx="10">
                  <c:v>9.4295484999999998E-2</c:v>
                </c:pt>
                <c:pt idx="11">
                  <c:v>8.1594437000000006E-2</c:v>
                </c:pt>
                <c:pt idx="12">
                  <c:v>8.4660416000000002E-2</c:v>
                </c:pt>
                <c:pt idx="13">
                  <c:v>8.9387356000000001E-2</c:v>
                </c:pt>
                <c:pt idx="14">
                  <c:v>9.1815624999999998E-2</c:v>
                </c:pt>
                <c:pt idx="15">
                  <c:v>0.32244609400000002</c:v>
                </c:pt>
                <c:pt idx="16">
                  <c:v>0.38100005999999997</c:v>
                </c:pt>
                <c:pt idx="17">
                  <c:v>0.29655384600000001</c:v>
                </c:pt>
                <c:pt idx="18">
                  <c:v>9.0415231999999998E-2</c:v>
                </c:pt>
                <c:pt idx="19">
                  <c:v>8.4217381999999993E-2</c:v>
                </c:pt>
                <c:pt idx="20">
                  <c:v>6.2977502000000005E-2</c:v>
                </c:pt>
                <c:pt idx="21">
                  <c:v>4.9463239999999999E-2</c:v>
                </c:pt>
                <c:pt idx="22">
                  <c:v>4.0084283999999998E-2</c:v>
                </c:pt>
                <c:pt idx="23">
                  <c:v>2.3071278000000001E-2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1080"/>
        <c:axId val="603751864"/>
      </c:lineChart>
      <c:catAx>
        <c:axId val="603751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</a:t>
                </a:r>
              </a:p>
            </c:rich>
          </c:tx>
          <c:layout>
            <c:manualLayout>
              <c:xMode val="edge"/>
              <c:yMode val="edge"/>
              <c:x val="0.48533379473098998"/>
              <c:y val="0.7981283130049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864"/>
        <c:crosses val="autoZero"/>
        <c:auto val="1"/>
        <c:lblAlgn val="ctr"/>
        <c:lblOffset val="100"/>
        <c:noMultiLvlLbl val="0"/>
      </c:catAx>
      <c:valAx>
        <c:axId val="603751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Distribution</a:t>
                </a:r>
              </a:p>
            </c:rich>
          </c:tx>
          <c:layout>
            <c:manualLayout>
              <c:xMode val="edge"/>
              <c:yMode val="edge"/>
              <c:x val="1.7267429107384633E-2"/>
              <c:y val="0.2572586974422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94444682964247"/>
          <c:y val="0.10445963541666667"/>
          <c:w val="0.84608188289440922"/>
          <c:h val="5.4932025098425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6401350993915"/>
          <c:y val="0.1870748299319728"/>
          <c:w val="0.85272823455207625"/>
          <c:h val="0.655612244897959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Hourly_Parameters!$B$1</c:f>
              <c:strCache>
                <c:ptCount val="1"/>
                <c:pt idx="0">
                  <c:v>Dir_1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Hourly_Parameters!$A$2:$A$25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Hourly_Parameters!$B$2:$B$25</c:f>
              <c:numCache>
                <c:formatCode>General</c:formatCode>
                <c:ptCount val="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-2.25</c:v>
                </c:pt>
                <c:pt idx="11">
                  <c:v>-2.25</c:v>
                </c:pt>
                <c:pt idx="12">
                  <c:v>-2.25</c:v>
                </c:pt>
                <c:pt idx="13">
                  <c:v>-2.25</c:v>
                </c:pt>
                <c:pt idx="14">
                  <c:v>-2.25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</c:ser>
        <c:ser>
          <c:idx val="1"/>
          <c:order val="1"/>
          <c:tx>
            <c:strRef>
              <c:f>Hourly_Parameters!$C$1</c:f>
              <c:strCache>
                <c:ptCount val="1"/>
                <c:pt idx="0">
                  <c:v>Dir_2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Hourly_Parameters!$A$2:$A$25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Hourly_Parameters!$C$2:$C$25</c:f>
              <c:numCache>
                <c:formatCode>General</c:formatCode>
                <c:ptCount val="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-2.25</c:v>
                </c:pt>
                <c:pt idx="11">
                  <c:v>-2.25</c:v>
                </c:pt>
                <c:pt idx="12">
                  <c:v>-2.25</c:v>
                </c:pt>
                <c:pt idx="13">
                  <c:v>-2.25</c:v>
                </c:pt>
                <c:pt idx="14">
                  <c:v>-2.25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3761664"/>
        <c:axId val="603762056"/>
      </c:barChart>
      <c:catAx>
        <c:axId val="603761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1.7879916173269061E-2"/>
              <c:y val="0.39985102308639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2056"/>
        <c:crossesAt val="-4"/>
        <c:auto val="1"/>
        <c:lblAlgn val="ctr"/>
        <c:lblOffset val="100"/>
        <c:noMultiLvlLbl val="0"/>
      </c:catAx>
      <c:valAx>
        <c:axId val="6037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166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38701261739872"/>
          <c:y val="0.29322853573591767"/>
          <c:w val="8.9524633968946651E-2"/>
          <c:h val="0.1352172925499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20</xdr:row>
      <xdr:rowOff>38100</xdr:rowOff>
    </xdr:from>
    <xdr:to>
      <xdr:col>4</xdr:col>
      <xdr:colOff>161925</xdr:colOff>
      <xdr:row>20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7291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20</xdr:row>
      <xdr:rowOff>38100</xdr:rowOff>
    </xdr:from>
    <xdr:to>
      <xdr:col>5</xdr:col>
      <xdr:colOff>171450</xdr:colOff>
      <xdr:row>20</xdr:row>
      <xdr:rowOff>142875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452628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12</xdr:row>
      <xdr:rowOff>38100</xdr:rowOff>
    </xdr:from>
    <xdr:to>
      <xdr:col>4</xdr:col>
      <xdr:colOff>161925</xdr:colOff>
      <xdr:row>12</xdr:row>
      <xdr:rowOff>142875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27291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12</xdr:row>
      <xdr:rowOff>38100</xdr:rowOff>
    </xdr:from>
    <xdr:to>
      <xdr:col>5</xdr:col>
      <xdr:colOff>171450</xdr:colOff>
      <xdr:row>12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452628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15</xdr:row>
      <xdr:rowOff>104775</xdr:rowOff>
    </xdr:from>
    <xdr:to>
      <xdr:col>6</xdr:col>
      <xdr:colOff>0</xdr:colOff>
      <xdr:row>15</xdr:row>
      <xdr:rowOff>104775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215765" y="307657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23</xdr:row>
      <xdr:rowOff>38100</xdr:rowOff>
    </xdr:from>
    <xdr:to>
      <xdr:col>4</xdr:col>
      <xdr:colOff>161925</xdr:colOff>
      <xdr:row>23</xdr:row>
      <xdr:rowOff>142875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27291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23</xdr:row>
      <xdr:rowOff>38100</xdr:rowOff>
    </xdr:from>
    <xdr:to>
      <xdr:col>5</xdr:col>
      <xdr:colOff>171450</xdr:colOff>
      <xdr:row>23</xdr:row>
      <xdr:rowOff>142875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452628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117475</xdr:rowOff>
    </xdr:from>
    <xdr:to>
      <xdr:col>6</xdr:col>
      <xdr:colOff>0</xdr:colOff>
      <xdr:row>27</xdr:row>
      <xdr:rowOff>117475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215765" y="546671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32</xdr:row>
      <xdr:rowOff>57150</xdr:rowOff>
    </xdr:from>
    <xdr:to>
      <xdr:col>5</xdr:col>
      <xdr:colOff>161925</xdr:colOff>
      <xdr:row>32</xdr:row>
      <xdr:rowOff>161925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51675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66675</xdr:rowOff>
    </xdr:from>
    <xdr:to>
      <xdr:col>4</xdr:col>
      <xdr:colOff>161925</xdr:colOff>
      <xdr:row>32</xdr:row>
      <xdr:rowOff>171450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H="1">
          <a:off x="427291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35</xdr:row>
      <xdr:rowOff>57150</xdr:rowOff>
    </xdr:from>
    <xdr:to>
      <xdr:col>5</xdr:col>
      <xdr:colOff>161925</xdr:colOff>
      <xdr:row>35</xdr:row>
      <xdr:rowOff>161925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51675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66675</xdr:rowOff>
    </xdr:from>
    <xdr:to>
      <xdr:col>4</xdr:col>
      <xdr:colOff>161925</xdr:colOff>
      <xdr:row>35</xdr:row>
      <xdr:rowOff>171450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H="1">
          <a:off x="427291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63500</xdr:colOff>
      <xdr:row>29</xdr:row>
      <xdr:rowOff>63500</xdr:rowOff>
    </xdr:from>
    <xdr:to>
      <xdr:col>4</xdr:col>
      <xdr:colOff>158750</xdr:colOff>
      <xdr:row>29</xdr:row>
      <xdr:rowOff>168275</xdr:rowOff>
    </xdr:to>
    <xdr:sp macro="" textlink="">
      <xdr:nvSpPr>
        <xdr:cNvPr id="26" name="Line 10"/>
        <xdr:cNvSpPr>
          <a:spLocks noChangeShapeType="1"/>
        </xdr:cNvSpPr>
      </xdr:nvSpPr>
      <xdr:spPr bwMode="auto">
        <a:xfrm flipH="1">
          <a:off x="42697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29</xdr:row>
      <xdr:rowOff>63500</xdr:rowOff>
    </xdr:from>
    <xdr:to>
      <xdr:col>5</xdr:col>
      <xdr:colOff>171450</xdr:colOff>
      <xdr:row>29</xdr:row>
      <xdr:rowOff>168275</xdr:rowOff>
    </xdr:to>
    <xdr:sp macro="" textlink="">
      <xdr:nvSpPr>
        <xdr:cNvPr id="27" name="Line 9"/>
        <xdr:cNvSpPr>
          <a:spLocks noChangeShapeType="1"/>
        </xdr:cNvSpPr>
      </xdr:nvSpPr>
      <xdr:spPr bwMode="auto">
        <a:xfrm>
          <a:off x="45262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20</xdr:row>
      <xdr:rowOff>38100</xdr:rowOff>
    </xdr:from>
    <xdr:to>
      <xdr:col>5</xdr:col>
      <xdr:colOff>161925</xdr:colOff>
      <xdr:row>20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7291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20</xdr:row>
      <xdr:rowOff>38100</xdr:rowOff>
    </xdr:from>
    <xdr:to>
      <xdr:col>6</xdr:col>
      <xdr:colOff>171450</xdr:colOff>
      <xdr:row>20</xdr:row>
      <xdr:rowOff>142875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452628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12</xdr:row>
      <xdr:rowOff>38100</xdr:rowOff>
    </xdr:from>
    <xdr:to>
      <xdr:col>5</xdr:col>
      <xdr:colOff>161925</xdr:colOff>
      <xdr:row>12</xdr:row>
      <xdr:rowOff>142875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27291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12</xdr:row>
      <xdr:rowOff>38100</xdr:rowOff>
    </xdr:from>
    <xdr:to>
      <xdr:col>6</xdr:col>
      <xdr:colOff>171450</xdr:colOff>
      <xdr:row>12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452628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15</xdr:row>
      <xdr:rowOff>104775</xdr:rowOff>
    </xdr:from>
    <xdr:to>
      <xdr:col>7</xdr:col>
      <xdr:colOff>0</xdr:colOff>
      <xdr:row>15</xdr:row>
      <xdr:rowOff>104775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215765" y="307657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23</xdr:row>
      <xdr:rowOff>38100</xdr:rowOff>
    </xdr:from>
    <xdr:to>
      <xdr:col>5</xdr:col>
      <xdr:colOff>161925</xdr:colOff>
      <xdr:row>23</xdr:row>
      <xdr:rowOff>142875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27291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23</xdr:row>
      <xdr:rowOff>38100</xdr:rowOff>
    </xdr:from>
    <xdr:to>
      <xdr:col>6</xdr:col>
      <xdr:colOff>171450</xdr:colOff>
      <xdr:row>23</xdr:row>
      <xdr:rowOff>142875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452628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27</xdr:row>
      <xdr:rowOff>117475</xdr:rowOff>
    </xdr:from>
    <xdr:to>
      <xdr:col>7</xdr:col>
      <xdr:colOff>0</xdr:colOff>
      <xdr:row>27</xdr:row>
      <xdr:rowOff>117475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215765" y="5466715"/>
          <a:ext cx="4781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32</xdr:row>
      <xdr:rowOff>57150</xdr:rowOff>
    </xdr:from>
    <xdr:to>
      <xdr:col>6</xdr:col>
      <xdr:colOff>161925</xdr:colOff>
      <xdr:row>32</xdr:row>
      <xdr:rowOff>161925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51675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32</xdr:row>
      <xdr:rowOff>66675</xdr:rowOff>
    </xdr:from>
    <xdr:to>
      <xdr:col>5</xdr:col>
      <xdr:colOff>161925</xdr:colOff>
      <xdr:row>32</xdr:row>
      <xdr:rowOff>171450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H="1">
          <a:off x="427291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35</xdr:row>
      <xdr:rowOff>57150</xdr:rowOff>
    </xdr:from>
    <xdr:to>
      <xdr:col>6</xdr:col>
      <xdr:colOff>161925</xdr:colOff>
      <xdr:row>35</xdr:row>
      <xdr:rowOff>161925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51675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35</xdr:row>
      <xdr:rowOff>66675</xdr:rowOff>
    </xdr:from>
    <xdr:to>
      <xdr:col>5</xdr:col>
      <xdr:colOff>161925</xdr:colOff>
      <xdr:row>35</xdr:row>
      <xdr:rowOff>171450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H="1">
          <a:off x="427291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</xdr:colOff>
      <xdr:row>20</xdr:row>
      <xdr:rowOff>38100</xdr:rowOff>
    </xdr:from>
    <xdr:to>
      <xdr:col>16</xdr:col>
      <xdr:colOff>161925</xdr:colOff>
      <xdr:row>20</xdr:row>
      <xdr:rowOff>142875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1038415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76200</xdr:colOff>
      <xdr:row>20</xdr:row>
      <xdr:rowOff>38100</xdr:rowOff>
    </xdr:from>
    <xdr:to>
      <xdr:col>20</xdr:col>
      <xdr:colOff>171450</xdr:colOff>
      <xdr:row>20</xdr:row>
      <xdr:rowOff>142875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H="1">
          <a:off x="1063752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</xdr:colOff>
      <xdr:row>12</xdr:row>
      <xdr:rowOff>38100</xdr:rowOff>
    </xdr:from>
    <xdr:to>
      <xdr:col>16</xdr:col>
      <xdr:colOff>161925</xdr:colOff>
      <xdr:row>12</xdr:row>
      <xdr:rowOff>142875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>
          <a:off x="1038415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76200</xdr:colOff>
      <xdr:row>12</xdr:row>
      <xdr:rowOff>38100</xdr:rowOff>
    </xdr:from>
    <xdr:to>
      <xdr:col>20</xdr:col>
      <xdr:colOff>171450</xdr:colOff>
      <xdr:row>12</xdr:row>
      <xdr:rowOff>142875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 flipH="1">
          <a:off x="1063752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72278</xdr:colOff>
      <xdr:row>16</xdr:row>
      <xdr:rowOff>50988</xdr:rowOff>
    </xdr:from>
    <xdr:to>
      <xdr:col>21</xdr:col>
      <xdr:colOff>0</xdr:colOff>
      <xdr:row>16</xdr:row>
      <xdr:rowOff>50988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6302749" y="3206564"/>
          <a:ext cx="1245533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</xdr:colOff>
      <xdr:row>23</xdr:row>
      <xdr:rowOff>38100</xdr:rowOff>
    </xdr:from>
    <xdr:to>
      <xdr:col>16</xdr:col>
      <xdr:colOff>161925</xdr:colOff>
      <xdr:row>23</xdr:row>
      <xdr:rowOff>142875</xdr:rowOff>
    </xdr:to>
    <xdr:sp macro="" textlink="">
      <xdr:nvSpPr>
        <xdr:cNvPr id="19" name="Line 32"/>
        <xdr:cNvSpPr>
          <a:spLocks noChangeShapeType="1"/>
        </xdr:cNvSpPr>
      </xdr:nvSpPr>
      <xdr:spPr bwMode="auto">
        <a:xfrm>
          <a:off x="1038415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76200</xdr:colOff>
      <xdr:row>23</xdr:row>
      <xdr:rowOff>38100</xdr:rowOff>
    </xdr:from>
    <xdr:to>
      <xdr:col>20</xdr:col>
      <xdr:colOff>171450</xdr:colOff>
      <xdr:row>23</xdr:row>
      <xdr:rowOff>142875</xdr:rowOff>
    </xdr:to>
    <xdr:sp macro="" textlink="">
      <xdr:nvSpPr>
        <xdr:cNvPr id="20" name="Line 33"/>
        <xdr:cNvSpPr>
          <a:spLocks noChangeShapeType="1"/>
        </xdr:cNvSpPr>
      </xdr:nvSpPr>
      <xdr:spPr bwMode="auto">
        <a:xfrm flipH="1">
          <a:off x="1063752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27454</xdr:colOff>
      <xdr:row>26</xdr:row>
      <xdr:rowOff>153334</xdr:rowOff>
    </xdr:from>
    <xdr:to>
      <xdr:col>21</xdr:col>
      <xdr:colOff>17929</xdr:colOff>
      <xdr:row>26</xdr:row>
      <xdr:rowOff>153334</xdr:rowOff>
    </xdr:to>
    <xdr:sp macro="" textlink="">
      <xdr:nvSpPr>
        <xdr:cNvPr id="21" name="Line 34"/>
        <xdr:cNvSpPr>
          <a:spLocks noChangeShapeType="1"/>
        </xdr:cNvSpPr>
      </xdr:nvSpPr>
      <xdr:spPr bwMode="auto">
        <a:xfrm>
          <a:off x="6257925" y="5281146"/>
          <a:ext cx="1308286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32</xdr:row>
      <xdr:rowOff>57150</xdr:rowOff>
    </xdr:from>
    <xdr:to>
      <xdr:col>20</xdr:col>
      <xdr:colOff>161925</xdr:colOff>
      <xdr:row>32</xdr:row>
      <xdr:rowOff>161925</xdr:rowOff>
    </xdr:to>
    <xdr:sp macro="" textlink="">
      <xdr:nvSpPr>
        <xdr:cNvPr id="22" name="Line 35"/>
        <xdr:cNvSpPr>
          <a:spLocks noChangeShapeType="1"/>
        </xdr:cNvSpPr>
      </xdr:nvSpPr>
      <xdr:spPr bwMode="auto">
        <a:xfrm>
          <a:off x="1062799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</xdr:colOff>
      <xdr:row>32</xdr:row>
      <xdr:rowOff>66675</xdr:rowOff>
    </xdr:from>
    <xdr:to>
      <xdr:col>16</xdr:col>
      <xdr:colOff>161925</xdr:colOff>
      <xdr:row>32</xdr:row>
      <xdr:rowOff>171450</xdr:rowOff>
    </xdr:to>
    <xdr:sp macro="" textlink="">
      <xdr:nvSpPr>
        <xdr:cNvPr id="23" name="Line 36"/>
        <xdr:cNvSpPr>
          <a:spLocks noChangeShapeType="1"/>
        </xdr:cNvSpPr>
      </xdr:nvSpPr>
      <xdr:spPr bwMode="auto">
        <a:xfrm flipH="1">
          <a:off x="1038415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35</xdr:row>
      <xdr:rowOff>57150</xdr:rowOff>
    </xdr:from>
    <xdr:to>
      <xdr:col>20</xdr:col>
      <xdr:colOff>161925</xdr:colOff>
      <xdr:row>35</xdr:row>
      <xdr:rowOff>161925</xdr:rowOff>
    </xdr:to>
    <xdr:sp macro="" textlink="">
      <xdr:nvSpPr>
        <xdr:cNvPr id="24" name="Line 37"/>
        <xdr:cNvSpPr>
          <a:spLocks noChangeShapeType="1"/>
        </xdr:cNvSpPr>
      </xdr:nvSpPr>
      <xdr:spPr bwMode="auto">
        <a:xfrm>
          <a:off x="1062799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</xdr:colOff>
      <xdr:row>35</xdr:row>
      <xdr:rowOff>66675</xdr:rowOff>
    </xdr:from>
    <xdr:to>
      <xdr:col>16</xdr:col>
      <xdr:colOff>161925</xdr:colOff>
      <xdr:row>35</xdr:row>
      <xdr:rowOff>171450</xdr:rowOff>
    </xdr:to>
    <xdr:sp macro="" textlink="">
      <xdr:nvSpPr>
        <xdr:cNvPr id="25" name="Line 38"/>
        <xdr:cNvSpPr>
          <a:spLocks noChangeShapeType="1"/>
        </xdr:cNvSpPr>
      </xdr:nvSpPr>
      <xdr:spPr bwMode="auto">
        <a:xfrm flipH="1">
          <a:off x="1038415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63500</xdr:colOff>
      <xdr:row>29</xdr:row>
      <xdr:rowOff>63500</xdr:rowOff>
    </xdr:from>
    <xdr:to>
      <xdr:col>5</xdr:col>
      <xdr:colOff>158750</xdr:colOff>
      <xdr:row>29</xdr:row>
      <xdr:rowOff>168275</xdr:rowOff>
    </xdr:to>
    <xdr:sp macro="" textlink="">
      <xdr:nvSpPr>
        <xdr:cNvPr id="26" name="Line 10"/>
        <xdr:cNvSpPr>
          <a:spLocks noChangeShapeType="1"/>
        </xdr:cNvSpPr>
      </xdr:nvSpPr>
      <xdr:spPr bwMode="auto">
        <a:xfrm flipH="1">
          <a:off x="42697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76200</xdr:colOff>
      <xdr:row>29</xdr:row>
      <xdr:rowOff>63500</xdr:rowOff>
    </xdr:from>
    <xdr:to>
      <xdr:col>6</xdr:col>
      <xdr:colOff>171450</xdr:colOff>
      <xdr:row>29</xdr:row>
      <xdr:rowOff>168275</xdr:rowOff>
    </xdr:to>
    <xdr:sp macro="" textlink="">
      <xdr:nvSpPr>
        <xdr:cNvPr id="27" name="Line 9"/>
        <xdr:cNvSpPr>
          <a:spLocks noChangeShapeType="1"/>
        </xdr:cNvSpPr>
      </xdr:nvSpPr>
      <xdr:spPr bwMode="auto">
        <a:xfrm>
          <a:off x="45262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76200</xdr:colOff>
      <xdr:row>29</xdr:row>
      <xdr:rowOff>63500</xdr:rowOff>
    </xdr:from>
    <xdr:to>
      <xdr:col>20</xdr:col>
      <xdr:colOff>171450</xdr:colOff>
      <xdr:row>29</xdr:row>
      <xdr:rowOff>168275</xdr:rowOff>
    </xdr:to>
    <xdr:sp macro="" textlink="">
      <xdr:nvSpPr>
        <xdr:cNvPr id="28" name="Line 9"/>
        <xdr:cNvSpPr>
          <a:spLocks noChangeShapeType="1"/>
        </xdr:cNvSpPr>
      </xdr:nvSpPr>
      <xdr:spPr bwMode="auto">
        <a:xfrm>
          <a:off x="1063752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63500</xdr:colOff>
      <xdr:row>29</xdr:row>
      <xdr:rowOff>63500</xdr:rowOff>
    </xdr:from>
    <xdr:to>
      <xdr:col>16</xdr:col>
      <xdr:colOff>158750</xdr:colOff>
      <xdr:row>29</xdr:row>
      <xdr:rowOff>168275</xdr:rowOff>
    </xdr:to>
    <xdr:sp macro="" textlink="">
      <xdr:nvSpPr>
        <xdr:cNvPr id="29" name="Line 36"/>
        <xdr:cNvSpPr>
          <a:spLocks noChangeShapeType="1"/>
        </xdr:cNvSpPr>
      </xdr:nvSpPr>
      <xdr:spPr bwMode="auto">
        <a:xfrm flipH="1">
          <a:off x="1038098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20</xdr:row>
      <xdr:rowOff>38100</xdr:rowOff>
    </xdr:from>
    <xdr:to>
      <xdr:col>4</xdr:col>
      <xdr:colOff>161925</xdr:colOff>
      <xdr:row>20</xdr:row>
      <xdr:rowOff>142875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6299835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20</xdr:row>
      <xdr:rowOff>38100</xdr:rowOff>
    </xdr:from>
    <xdr:to>
      <xdr:col>8</xdr:col>
      <xdr:colOff>171450</xdr:colOff>
      <xdr:row>20</xdr:row>
      <xdr:rowOff>142875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H="1">
          <a:off x="7330440" y="40005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12</xdr:row>
      <xdr:rowOff>38100</xdr:rowOff>
    </xdr:from>
    <xdr:to>
      <xdr:col>4</xdr:col>
      <xdr:colOff>161925</xdr:colOff>
      <xdr:row>12</xdr:row>
      <xdr:rowOff>142875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>
          <a:off x="6299835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12</xdr:row>
      <xdr:rowOff>38100</xdr:rowOff>
    </xdr:from>
    <xdr:to>
      <xdr:col>8</xdr:col>
      <xdr:colOff>171450</xdr:colOff>
      <xdr:row>12</xdr:row>
      <xdr:rowOff>142875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 flipH="1">
          <a:off x="7330440" y="241554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72278</xdr:colOff>
      <xdr:row>16</xdr:row>
      <xdr:rowOff>50988</xdr:rowOff>
    </xdr:from>
    <xdr:to>
      <xdr:col>9</xdr:col>
      <xdr:colOff>0</xdr:colOff>
      <xdr:row>16</xdr:row>
      <xdr:rowOff>50988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6305438" y="3220908"/>
          <a:ext cx="1253602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23</xdr:row>
      <xdr:rowOff>38100</xdr:rowOff>
    </xdr:from>
    <xdr:to>
      <xdr:col>4</xdr:col>
      <xdr:colOff>161925</xdr:colOff>
      <xdr:row>23</xdr:row>
      <xdr:rowOff>142875</xdr:rowOff>
    </xdr:to>
    <xdr:sp macro="" textlink="">
      <xdr:nvSpPr>
        <xdr:cNvPr id="19" name="Line 32"/>
        <xdr:cNvSpPr>
          <a:spLocks noChangeShapeType="1"/>
        </xdr:cNvSpPr>
      </xdr:nvSpPr>
      <xdr:spPr bwMode="auto">
        <a:xfrm>
          <a:off x="6299835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23</xdr:row>
      <xdr:rowOff>38100</xdr:rowOff>
    </xdr:from>
    <xdr:to>
      <xdr:col>8</xdr:col>
      <xdr:colOff>171450</xdr:colOff>
      <xdr:row>23</xdr:row>
      <xdr:rowOff>142875</xdr:rowOff>
    </xdr:to>
    <xdr:sp macro="" textlink="">
      <xdr:nvSpPr>
        <xdr:cNvPr id="20" name="Line 33"/>
        <xdr:cNvSpPr>
          <a:spLocks noChangeShapeType="1"/>
        </xdr:cNvSpPr>
      </xdr:nvSpPr>
      <xdr:spPr bwMode="auto">
        <a:xfrm flipH="1">
          <a:off x="7330440" y="459486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27454</xdr:colOff>
      <xdr:row>26</xdr:row>
      <xdr:rowOff>153334</xdr:rowOff>
    </xdr:from>
    <xdr:to>
      <xdr:col>9</xdr:col>
      <xdr:colOff>17929</xdr:colOff>
      <xdr:row>26</xdr:row>
      <xdr:rowOff>153334</xdr:rowOff>
    </xdr:to>
    <xdr:sp macro="" textlink="">
      <xdr:nvSpPr>
        <xdr:cNvPr id="21" name="Line 34"/>
        <xdr:cNvSpPr>
          <a:spLocks noChangeShapeType="1"/>
        </xdr:cNvSpPr>
      </xdr:nvSpPr>
      <xdr:spPr bwMode="auto">
        <a:xfrm>
          <a:off x="6260614" y="5304454"/>
          <a:ext cx="131635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32</xdr:row>
      <xdr:rowOff>57150</xdr:rowOff>
    </xdr:from>
    <xdr:to>
      <xdr:col>8</xdr:col>
      <xdr:colOff>161925</xdr:colOff>
      <xdr:row>32</xdr:row>
      <xdr:rowOff>161925</xdr:rowOff>
    </xdr:to>
    <xdr:sp macro="" textlink="">
      <xdr:nvSpPr>
        <xdr:cNvPr id="22" name="Line 35"/>
        <xdr:cNvSpPr>
          <a:spLocks noChangeShapeType="1"/>
        </xdr:cNvSpPr>
      </xdr:nvSpPr>
      <xdr:spPr bwMode="auto">
        <a:xfrm>
          <a:off x="7320915" y="639699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66675</xdr:rowOff>
    </xdr:from>
    <xdr:to>
      <xdr:col>4</xdr:col>
      <xdr:colOff>161925</xdr:colOff>
      <xdr:row>32</xdr:row>
      <xdr:rowOff>171450</xdr:rowOff>
    </xdr:to>
    <xdr:sp macro="" textlink="">
      <xdr:nvSpPr>
        <xdr:cNvPr id="23" name="Line 36"/>
        <xdr:cNvSpPr>
          <a:spLocks noChangeShapeType="1"/>
        </xdr:cNvSpPr>
      </xdr:nvSpPr>
      <xdr:spPr bwMode="auto">
        <a:xfrm flipH="1">
          <a:off x="6299835" y="640651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35</xdr:row>
      <xdr:rowOff>57150</xdr:rowOff>
    </xdr:from>
    <xdr:to>
      <xdr:col>8</xdr:col>
      <xdr:colOff>161925</xdr:colOff>
      <xdr:row>35</xdr:row>
      <xdr:rowOff>161925</xdr:rowOff>
    </xdr:to>
    <xdr:sp macro="" textlink="">
      <xdr:nvSpPr>
        <xdr:cNvPr id="24" name="Line 37"/>
        <xdr:cNvSpPr>
          <a:spLocks noChangeShapeType="1"/>
        </xdr:cNvSpPr>
      </xdr:nvSpPr>
      <xdr:spPr bwMode="auto">
        <a:xfrm>
          <a:off x="7320915" y="69913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66675</xdr:rowOff>
    </xdr:from>
    <xdr:to>
      <xdr:col>4</xdr:col>
      <xdr:colOff>161925</xdr:colOff>
      <xdr:row>35</xdr:row>
      <xdr:rowOff>171450</xdr:rowOff>
    </xdr:to>
    <xdr:sp macro="" textlink="">
      <xdr:nvSpPr>
        <xdr:cNvPr id="25" name="Line 38"/>
        <xdr:cNvSpPr>
          <a:spLocks noChangeShapeType="1"/>
        </xdr:cNvSpPr>
      </xdr:nvSpPr>
      <xdr:spPr bwMode="auto">
        <a:xfrm flipH="1">
          <a:off x="6299835" y="70008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76200</xdr:colOff>
      <xdr:row>29</xdr:row>
      <xdr:rowOff>63500</xdr:rowOff>
    </xdr:from>
    <xdr:to>
      <xdr:col>8</xdr:col>
      <xdr:colOff>171450</xdr:colOff>
      <xdr:row>29</xdr:row>
      <xdr:rowOff>168275</xdr:rowOff>
    </xdr:to>
    <xdr:sp macro="" textlink="">
      <xdr:nvSpPr>
        <xdr:cNvPr id="28" name="Line 9"/>
        <xdr:cNvSpPr>
          <a:spLocks noChangeShapeType="1"/>
        </xdr:cNvSpPr>
      </xdr:nvSpPr>
      <xdr:spPr bwMode="auto">
        <a:xfrm>
          <a:off x="733044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63500</xdr:colOff>
      <xdr:row>29</xdr:row>
      <xdr:rowOff>63500</xdr:rowOff>
    </xdr:from>
    <xdr:to>
      <xdr:col>4</xdr:col>
      <xdr:colOff>158750</xdr:colOff>
      <xdr:row>29</xdr:row>
      <xdr:rowOff>168275</xdr:rowOff>
    </xdr:to>
    <xdr:sp macro="" textlink="">
      <xdr:nvSpPr>
        <xdr:cNvPr id="29" name="Line 36"/>
        <xdr:cNvSpPr>
          <a:spLocks noChangeShapeType="1"/>
        </xdr:cNvSpPr>
      </xdr:nvSpPr>
      <xdr:spPr bwMode="auto">
        <a:xfrm flipH="1">
          <a:off x="6296660" y="580898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55420</xdr:colOff>
      <xdr:row>7</xdr:row>
      <xdr:rowOff>69275</xdr:rowOff>
    </xdr:from>
    <xdr:to>
      <xdr:col>41</xdr:col>
      <xdr:colOff>831273</xdr:colOff>
      <xdr:row>39</xdr:row>
      <xdr:rowOff>27710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121920</xdr:rowOff>
    </xdr:from>
    <xdr:to>
      <xdr:col>20</xdr:col>
      <xdr:colOff>342900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3</xdr:row>
      <xdr:rowOff>99060</xdr:rowOff>
    </xdr:from>
    <xdr:to>
      <xdr:col>13</xdr:col>
      <xdr:colOff>480060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zoomScale="55" zoomScaleNormal="55" workbookViewId="0">
      <selection activeCell="Q1" sqref="N1:Q1048576"/>
    </sheetView>
  </sheetViews>
  <sheetFormatPr defaultColWidth="12.5546875" defaultRowHeight="14.4" x14ac:dyDescent="0.3"/>
  <cols>
    <col min="1" max="1" width="39.5546875" customWidth="1"/>
    <col min="2" max="2" width="8.5546875" customWidth="1"/>
    <col min="3" max="3" width="9.6640625" customWidth="1"/>
    <col min="4" max="7" width="3.5546875" style="10" customWidth="1"/>
    <col min="8" max="12" width="12.5546875" customWidth="1"/>
    <col min="13" max="13" width="12.109375" style="10" customWidth="1"/>
    <col min="14" max="19" width="12.5546875" style="10" customWidth="1"/>
  </cols>
  <sheetData>
    <row r="1" spans="1:21" ht="15.9" customHeight="1" x14ac:dyDescent="0.3">
      <c r="A1" s="1" t="s">
        <v>0</v>
      </c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4"/>
      <c r="U1" s="4"/>
    </row>
    <row r="2" spans="1:21" ht="15.9" customHeight="1" x14ac:dyDescent="0.3">
      <c r="A2" s="1"/>
      <c r="B2" s="2"/>
      <c r="C2" s="2"/>
      <c r="D2" s="3"/>
      <c r="E2" s="3"/>
      <c r="F2" s="3"/>
      <c r="G2" s="3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4"/>
      <c r="U2" s="4"/>
    </row>
    <row r="3" spans="1:21" ht="15.9" customHeight="1" x14ac:dyDescent="0.3">
      <c r="A3" s="1"/>
      <c r="B3" s="6" t="s">
        <v>1</v>
      </c>
      <c r="C3" s="6"/>
      <c r="D3" s="7"/>
      <c r="E3" s="3"/>
      <c r="F3" s="3"/>
      <c r="G3" s="3"/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4"/>
      <c r="U3" s="4"/>
    </row>
    <row r="4" spans="1:21" ht="15.9" customHeight="1" x14ac:dyDescent="0.3">
      <c r="B4" s="8" t="s">
        <v>2</v>
      </c>
      <c r="C4" s="9"/>
      <c r="Q4" s="5"/>
      <c r="R4" s="5"/>
      <c r="S4" s="5"/>
      <c r="T4" s="4"/>
      <c r="U4" s="4"/>
    </row>
    <row r="5" spans="1:21" ht="15.9" customHeight="1" x14ac:dyDescent="0.3">
      <c r="A5" s="11"/>
      <c r="B5" s="12" t="s">
        <v>3</v>
      </c>
      <c r="C5" s="8"/>
      <c r="D5" s="13"/>
      <c r="E5" s="13"/>
      <c r="F5" s="13"/>
      <c r="G5" s="13"/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5" t="s">
        <v>4</v>
      </c>
      <c r="N5" s="15" t="s">
        <v>4</v>
      </c>
      <c r="O5" s="15" t="s">
        <v>4</v>
      </c>
      <c r="P5" s="15" t="s">
        <v>4</v>
      </c>
      <c r="Q5" s="15" t="s">
        <v>4</v>
      </c>
      <c r="R5" s="15" t="s">
        <v>4</v>
      </c>
      <c r="S5" s="15" t="s">
        <v>4</v>
      </c>
      <c r="T5" s="4"/>
      <c r="U5" s="4"/>
    </row>
    <row r="6" spans="1:21" ht="15.9" customHeight="1" thickBot="1" x14ac:dyDescent="0.35">
      <c r="A6" s="16" t="s">
        <v>5</v>
      </c>
      <c r="B6" s="17" t="s">
        <v>6</v>
      </c>
      <c r="C6" s="18" t="s">
        <v>7</v>
      </c>
      <c r="D6" s="19"/>
      <c r="E6" s="19"/>
      <c r="F6" s="20"/>
      <c r="G6" s="20"/>
      <c r="H6" s="21">
        <v>2016</v>
      </c>
      <c r="I6" s="21">
        <f t="shared" ref="I6:S6" si="0">H6+1</f>
        <v>2017</v>
      </c>
      <c r="J6" s="21">
        <f t="shared" si="0"/>
        <v>2018</v>
      </c>
      <c r="K6" s="21">
        <f t="shared" si="0"/>
        <v>2019</v>
      </c>
      <c r="L6" s="21">
        <f t="shared" si="0"/>
        <v>2020</v>
      </c>
      <c r="M6" s="22">
        <f t="shared" si="0"/>
        <v>2021</v>
      </c>
      <c r="N6" s="22">
        <f t="shared" si="0"/>
        <v>2022</v>
      </c>
      <c r="O6" s="22">
        <f t="shared" si="0"/>
        <v>2023</v>
      </c>
      <c r="P6" s="22">
        <f t="shared" si="0"/>
        <v>2024</v>
      </c>
      <c r="Q6" s="22">
        <f t="shared" si="0"/>
        <v>2025</v>
      </c>
      <c r="R6" s="22">
        <f t="shared" si="0"/>
        <v>2026</v>
      </c>
      <c r="S6" s="22">
        <f t="shared" si="0"/>
        <v>2027</v>
      </c>
      <c r="T6" s="4"/>
      <c r="U6" s="4"/>
    </row>
    <row r="7" spans="1:21" ht="15.9" customHeight="1" thickTop="1" x14ac:dyDescent="0.3">
      <c r="A7" s="23"/>
      <c r="B7" s="23"/>
      <c r="C7" s="23"/>
      <c r="D7" s="24"/>
      <c r="E7" s="24"/>
      <c r="F7" s="24"/>
      <c r="G7" s="24"/>
      <c r="H7" s="23"/>
      <c r="I7" s="23"/>
      <c r="J7" s="23"/>
      <c r="K7" s="23"/>
      <c r="L7" s="23"/>
      <c r="M7" s="24"/>
      <c r="N7" s="24"/>
      <c r="O7" s="24"/>
      <c r="P7" s="24"/>
      <c r="Q7" s="5"/>
      <c r="R7" s="5"/>
      <c r="S7" s="5"/>
      <c r="T7" s="4"/>
      <c r="U7" s="4"/>
    </row>
    <row r="8" spans="1:21" ht="15.9" customHeight="1" thickBot="1" x14ac:dyDescent="0.35">
      <c r="A8" s="4"/>
      <c r="B8" s="4"/>
      <c r="C8" s="4"/>
      <c r="D8" s="25"/>
      <c r="E8" s="25"/>
      <c r="F8" s="25"/>
      <c r="G8" s="25"/>
      <c r="H8" s="4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4"/>
      <c r="U8" s="4"/>
    </row>
    <row r="9" spans="1:21" ht="15.9" customHeight="1" thickTop="1" x14ac:dyDescent="0.3">
      <c r="A9" s="4" t="s">
        <v>8</v>
      </c>
      <c r="B9" s="26"/>
      <c r="C9" s="26"/>
      <c r="D9" s="27"/>
      <c r="E9" s="28"/>
      <c r="F9" s="29"/>
      <c r="G9" s="30"/>
      <c r="H9" s="31">
        <v>10700</v>
      </c>
      <c r="I9" s="31">
        <v>11100</v>
      </c>
      <c r="J9" s="31">
        <v>12600</v>
      </c>
      <c r="K9" s="31">
        <v>12900</v>
      </c>
      <c r="L9" s="31">
        <v>13200</v>
      </c>
      <c r="M9" s="31">
        <v>13600</v>
      </c>
      <c r="N9" s="32">
        <v>13900</v>
      </c>
      <c r="O9" s="32">
        <v>14300</v>
      </c>
      <c r="P9" s="32">
        <v>14700</v>
      </c>
      <c r="Q9" s="32">
        <v>15100</v>
      </c>
      <c r="R9" s="32">
        <v>15500</v>
      </c>
      <c r="S9" s="32">
        <v>15900</v>
      </c>
      <c r="T9" s="4"/>
      <c r="U9" s="4"/>
    </row>
    <row r="10" spans="1:21" ht="15.9" customHeight="1" thickBot="1" x14ac:dyDescent="0.35">
      <c r="B10" s="33"/>
      <c r="C10" s="33"/>
      <c r="D10" s="34"/>
      <c r="E10" s="35"/>
      <c r="F10" s="34"/>
      <c r="G10" s="34"/>
      <c r="H10" s="36"/>
      <c r="I10" s="36"/>
      <c r="J10" s="36"/>
      <c r="K10" s="36"/>
      <c r="L10" s="36"/>
      <c r="M10" s="5"/>
      <c r="N10" s="5"/>
      <c r="O10" s="5"/>
      <c r="P10" s="5"/>
      <c r="Q10" s="5"/>
      <c r="T10" s="4"/>
      <c r="U10" s="4"/>
    </row>
    <row r="11" spans="1:21" ht="15.9" customHeight="1" thickTop="1" x14ac:dyDescent="0.3">
      <c r="A11" s="4" t="s">
        <v>9</v>
      </c>
      <c r="B11" s="37"/>
      <c r="C11" s="37"/>
      <c r="D11" s="27"/>
      <c r="E11" s="38"/>
      <c r="F11" s="39"/>
      <c r="G11" s="30"/>
      <c r="H11" s="40">
        <v>40000</v>
      </c>
      <c r="I11" s="40">
        <v>40900</v>
      </c>
      <c r="J11" s="40">
        <v>43100</v>
      </c>
      <c r="K11" s="40">
        <v>44200</v>
      </c>
      <c r="L11" s="40">
        <v>45200</v>
      </c>
      <c r="M11" s="41">
        <v>46100</v>
      </c>
      <c r="N11" s="41">
        <v>47200</v>
      </c>
      <c r="O11" s="41">
        <v>48100</v>
      </c>
      <c r="P11" s="41">
        <v>49100</v>
      </c>
      <c r="Q11" s="41">
        <v>50100</v>
      </c>
      <c r="R11" s="41">
        <v>51100</v>
      </c>
      <c r="S11" s="41">
        <v>52100</v>
      </c>
      <c r="T11" s="4"/>
      <c r="U11" s="4"/>
    </row>
    <row r="12" spans="1:21" ht="15.9" customHeight="1" x14ac:dyDescent="0.3">
      <c r="A12" s="42"/>
      <c r="B12" s="37"/>
      <c r="C12" s="37"/>
      <c r="D12" s="24"/>
      <c r="E12" s="43"/>
      <c r="F12" s="5"/>
      <c r="G12" s="5"/>
      <c r="H12" s="31">
        <v>50700</v>
      </c>
      <c r="I12" s="31">
        <v>52000</v>
      </c>
      <c r="J12" s="44">
        <v>55700</v>
      </c>
      <c r="K12" s="44">
        <v>57100</v>
      </c>
      <c r="L12" s="44">
        <v>58400</v>
      </c>
      <c r="M12" s="44">
        <v>59700</v>
      </c>
      <c r="N12" s="44">
        <v>61100</v>
      </c>
      <c r="O12" s="44">
        <v>62400</v>
      </c>
      <c r="P12" s="44">
        <v>63800</v>
      </c>
      <c r="Q12" s="44">
        <v>65200</v>
      </c>
      <c r="R12" s="44">
        <v>66600</v>
      </c>
      <c r="S12" s="44">
        <v>68000</v>
      </c>
      <c r="T12" s="4"/>
      <c r="U12" s="4"/>
    </row>
    <row r="13" spans="1:21" ht="15.9" customHeight="1" thickBot="1" x14ac:dyDescent="0.35">
      <c r="A13" s="4" t="s">
        <v>10</v>
      </c>
      <c r="B13" s="45">
        <v>0.53</v>
      </c>
      <c r="C13" s="45">
        <v>0.79</v>
      </c>
      <c r="D13" s="46"/>
      <c r="E13" s="47"/>
      <c r="F13" s="48"/>
      <c r="G13" s="49"/>
      <c r="H13" s="40">
        <v>4500</v>
      </c>
      <c r="I13" s="40">
        <v>4600</v>
      </c>
      <c r="J13" s="40">
        <v>5200</v>
      </c>
      <c r="K13" s="40">
        <v>5300</v>
      </c>
      <c r="L13" s="40">
        <v>5400</v>
      </c>
      <c r="M13" s="50">
        <v>5500</v>
      </c>
      <c r="N13" s="50">
        <v>5600</v>
      </c>
      <c r="O13" s="50">
        <v>5700</v>
      </c>
      <c r="P13" s="50">
        <v>5800</v>
      </c>
      <c r="Q13" s="50">
        <v>5900</v>
      </c>
      <c r="R13" s="50">
        <v>6000</v>
      </c>
      <c r="S13" s="50">
        <v>6100</v>
      </c>
      <c r="T13" s="4"/>
      <c r="U13" s="4"/>
    </row>
    <row r="14" spans="1:21" ht="15.9" customHeight="1" thickTop="1" x14ac:dyDescent="0.3">
      <c r="A14" s="4"/>
      <c r="B14" s="45"/>
      <c r="C14" s="45"/>
      <c r="D14" s="51"/>
      <c r="E14" s="38"/>
      <c r="F14" s="39"/>
      <c r="G14" s="52"/>
      <c r="H14" s="40">
        <v>3300</v>
      </c>
      <c r="I14" s="40">
        <v>3400</v>
      </c>
      <c r="J14" s="40">
        <v>3800</v>
      </c>
      <c r="K14" s="40">
        <v>3900</v>
      </c>
      <c r="L14" s="40">
        <v>4000</v>
      </c>
      <c r="M14" s="50">
        <v>4100</v>
      </c>
      <c r="N14" s="50">
        <v>4200</v>
      </c>
      <c r="O14" s="50">
        <v>4300</v>
      </c>
      <c r="P14" s="50">
        <v>4400</v>
      </c>
      <c r="Q14" s="50">
        <v>4500</v>
      </c>
      <c r="R14" s="50">
        <v>4600</v>
      </c>
      <c r="S14" s="50">
        <v>4700</v>
      </c>
      <c r="T14" s="4"/>
      <c r="U14" s="4"/>
    </row>
    <row r="15" spans="1:21" ht="15.9" customHeight="1" x14ac:dyDescent="0.3">
      <c r="A15" s="4"/>
      <c r="B15" s="45"/>
      <c r="C15" s="45"/>
      <c r="D15" s="24"/>
      <c r="E15" s="43"/>
      <c r="F15" s="5"/>
      <c r="G15" s="5"/>
      <c r="H15" s="53"/>
      <c r="I15" s="53"/>
      <c r="J15" s="53"/>
      <c r="K15" s="53"/>
      <c r="L15" s="53"/>
      <c r="M15" s="54"/>
      <c r="N15" s="54"/>
      <c r="O15" s="50"/>
      <c r="P15" s="50"/>
      <c r="Q15" s="5"/>
      <c r="R15" s="50"/>
      <c r="S15" s="50"/>
      <c r="T15" s="4"/>
      <c r="U15" s="4"/>
    </row>
    <row r="16" spans="1:21" ht="15.9" customHeight="1" x14ac:dyDescent="0.3">
      <c r="A16" s="4" t="s">
        <v>11</v>
      </c>
      <c r="B16" s="45">
        <v>0.79</v>
      </c>
      <c r="C16" s="45">
        <v>1.06</v>
      </c>
      <c r="D16" s="51"/>
      <c r="E16" s="55"/>
      <c r="F16" s="56"/>
      <c r="G16" s="56"/>
      <c r="H16" s="31">
        <v>49500</v>
      </c>
      <c r="I16" s="31">
        <v>50800</v>
      </c>
      <c r="J16" s="44">
        <v>54300</v>
      </c>
      <c r="K16" s="44">
        <v>55700</v>
      </c>
      <c r="L16" s="44">
        <v>57000</v>
      </c>
      <c r="M16" s="44">
        <v>58300</v>
      </c>
      <c r="N16" s="44">
        <v>59700</v>
      </c>
      <c r="O16" s="44">
        <v>61000</v>
      </c>
      <c r="P16" s="44">
        <v>62400</v>
      </c>
      <c r="Q16" s="44">
        <v>63800</v>
      </c>
      <c r="R16" s="44">
        <v>65200</v>
      </c>
      <c r="S16" s="44">
        <v>66600</v>
      </c>
      <c r="T16" s="4"/>
      <c r="U16" s="4"/>
    </row>
    <row r="17" spans="1:21" ht="15.9" customHeight="1" x14ac:dyDescent="0.3">
      <c r="A17" s="4"/>
      <c r="B17" s="45"/>
      <c r="C17" s="45"/>
      <c r="D17" s="51"/>
      <c r="E17" s="55"/>
      <c r="F17" s="56"/>
      <c r="G17" s="56"/>
      <c r="H17" s="53"/>
      <c r="I17" s="53"/>
      <c r="J17" s="53"/>
      <c r="K17" s="53"/>
      <c r="L17" s="53"/>
      <c r="M17" s="54"/>
      <c r="N17" s="54"/>
      <c r="O17" s="50"/>
      <c r="P17" s="50"/>
      <c r="Q17" s="5"/>
      <c r="R17" s="50"/>
      <c r="S17" s="50"/>
      <c r="T17" s="4"/>
      <c r="U17" s="4"/>
    </row>
    <row r="18" spans="1:21" ht="15.9" customHeight="1" thickBot="1" x14ac:dyDescent="0.35">
      <c r="A18" s="4" t="s">
        <v>12</v>
      </c>
      <c r="B18" s="45"/>
      <c r="C18" s="45"/>
      <c r="D18" s="46"/>
      <c r="E18" s="47"/>
      <c r="F18" s="48"/>
      <c r="G18" s="49"/>
      <c r="H18" s="40">
        <v>4400</v>
      </c>
      <c r="I18" s="40">
        <v>4500</v>
      </c>
      <c r="J18" s="40">
        <v>5100</v>
      </c>
      <c r="K18" s="40">
        <v>5200</v>
      </c>
      <c r="L18" s="40">
        <v>5300</v>
      </c>
      <c r="M18" s="50">
        <v>5400</v>
      </c>
      <c r="N18" s="50">
        <v>5500</v>
      </c>
      <c r="O18" s="50">
        <v>5600</v>
      </c>
      <c r="P18" s="50">
        <v>5700</v>
      </c>
      <c r="Q18" s="50">
        <v>5800</v>
      </c>
      <c r="R18" s="50">
        <v>5900</v>
      </c>
      <c r="S18" s="50">
        <v>6000</v>
      </c>
      <c r="T18" s="4"/>
      <c r="U18" s="4"/>
    </row>
    <row r="19" spans="1:21" ht="15.9" customHeight="1" thickTop="1" x14ac:dyDescent="0.3">
      <c r="A19" s="4"/>
      <c r="B19" s="45"/>
      <c r="C19" s="45"/>
      <c r="D19" s="51"/>
      <c r="E19" s="38"/>
      <c r="F19" s="39"/>
      <c r="G19" s="52"/>
      <c r="H19" s="40">
        <v>9600</v>
      </c>
      <c r="I19" s="40">
        <v>10000</v>
      </c>
      <c r="J19" s="40">
        <v>11300</v>
      </c>
      <c r="K19" s="40">
        <v>11600</v>
      </c>
      <c r="L19" s="40">
        <v>11900</v>
      </c>
      <c r="M19" s="50">
        <v>12200</v>
      </c>
      <c r="N19" s="50">
        <v>12500</v>
      </c>
      <c r="O19" s="50">
        <v>12900</v>
      </c>
      <c r="P19" s="50">
        <v>13300</v>
      </c>
      <c r="Q19" s="50">
        <v>13700</v>
      </c>
      <c r="R19" s="50">
        <v>14100</v>
      </c>
      <c r="S19" s="50">
        <v>14500</v>
      </c>
      <c r="T19" s="4"/>
      <c r="U19" s="4"/>
    </row>
    <row r="20" spans="1:21" ht="15.9" customHeight="1" x14ac:dyDescent="0.3">
      <c r="A20" s="4"/>
      <c r="B20" s="45"/>
      <c r="C20" s="45"/>
      <c r="D20" s="24"/>
      <c r="E20" s="43"/>
      <c r="F20" s="5"/>
      <c r="G20" s="5"/>
      <c r="H20" s="31">
        <v>54700</v>
      </c>
      <c r="I20" s="31">
        <v>56300</v>
      </c>
      <c r="J20" s="44">
        <v>60500</v>
      </c>
      <c r="K20" s="44">
        <v>62100</v>
      </c>
      <c r="L20" s="44">
        <v>63600</v>
      </c>
      <c r="M20" s="44">
        <v>65100</v>
      </c>
      <c r="N20" s="44">
        <v>66700</v>
      </c>
      <c r="O20" s="44">
        <v>68300</v>
      </c>
      <c r="P20" s="44">
        <v>70000</v>
      </c>
      <c r="Q20" s="44">
        <v>71700</v>
      </c>
      <c r="R20" s="44">
        <v>73400</v>
      </c>
      <c r="S20" s="44">
        <v>75100</v>
      </c>
      <c r="T20" s="4"/>
      <c r="U20" s="4"/>
    </row>
    <row r="21" spans="1:21" ht="15.9" customHeight="1" thickBot="1" x14ac:dyDescent="0.35">
      <c r="A21" s="4" t="s">
        <v>13</v>
      </c>
      <c r="B21" s="45">
        <v>0.26</v>
      </c>
      <c r="C21" s="45">
        <v>0.53</v>
      </c>
      <c r="D21" s="46"/>
      <c r="E21" s="47"/>
      <c r="F21" s="48"/>
      <c r="G21" s="49"/>
      <c r="H21" s="40">
        <v>7100</v>
      </c>
      <c r="I21" s="40">
        <v>7300</v>
      </c>
      <c r="J21" s="40">
        <v>8200</v>
      </c>
      <c r="K21" s="40">
        <v>8400</v>
      </c>
      <c r="L21" s="40">
        <v>8600</v>
      </c>
      <c r="M21" s="50">
        <v>8800</v>
      </c>
      <c r="N21" s="50">
        <v>9000</v>
      </c>
      <c r="O21" s="50">
        <v>9200</v>
      </c>
      <c r="P21" s="50">
        <v>9400</v>
      </c>
      <c r="Q21" s="50">
        <v>9600</v>
      </c>
      <c r="R21" s="50">
        <v>9800</v>
      </c>
      <c r="S21" s="50">
        <v>10000</v>
      </c>
      <c r="T21" s="4"/>
      <c r="U21" s="4"/>
    </row>
    <row r="22" spans="1:21" ht="15.9" customHeight="1" thickTop="1" x14ac:dyDescent="0.3">
      <c r="A22" s="4"/>
      <c r="B22" s="45"/>
      <c r="C22" s="45"/>
      <c r="D22" s="51"/>
      <c r="E22" s="38"/>
      <c r="F22" s="39"/>
      <c r="G22" s="52"/>
      <c r="H22" s="40">
        <v>6600</v>
      </c>
      <c r="I22" s="40">
        <v>6900</v>
      </c>
      <c r="J22" s="40">
        <v>7800</v>
      </c>
      <c r="K22" s="40">
        <v>8000</v>
      </c>
      <c r="L22" s="40">
        <v>8200</v>
      </c>
      <c r="M22" s="50">
        <v>8400</v>
      </c>
      <c r="N22" s="50">
        <v>8600</v>
      </c>
      <c r="O22" s="50">
        <v>8800</v>
      </c>
      <c r="P22" s="50">
        <v>9000</v>
      </c>
      <c r="Q22" s="50">
        <v>9200</v>
      </c>
      <c r="R22" s="50">
        <v>9400</v>
      </c>
      <c r="S22" s="50">
        <v>9700</v>
      </c>
      <c r="T22" s="4"/>
      <c r="U22" s="4"/>
    </row>
    <row r="23" spans="1:21" ht="15.9" customHeight="1" x14ac:dyDescent="0.3">
      <c r="A23" s="4"/>
      <c r="B23" s="45"/>
      <c r="C23" s="45"/>
      <c r="D23" s="24"/>
      <c r="E23" s="43"/>
      <c r="F23" s="5"/>
      <c r="G23" s="5"/>
      <c r="H23" s="31">
        <v>54200</v>
      </c>
      <c r="I23" s="31">
        <v>55900</v>
      </c>
      <c r="J23" s="44">
        <v>60100</v>
      </c>
      <c r="K23" s="44">
        <v>61700</v>
      </c>
      <c r="L23" s="44">
        <v>63200</v>
      </c>
      <c r="M23" s="44">
        <v>64700</v>
      </c>
      <c r="N23" s="44">
        <v>66300</v>
      </c>
      <c r="O23" s="44">
        <v>67900</v>
      </c>
      <c r="P23" s="44">
        <v>69600</v>
      </c>
      <c r="Q23" s="44">
        <v>71300</v>
      </c>
      <c r="R23" s="44">
        <v>73000</v>
      </c>
      <c r="S23" s="44">
        <v>74800</v>
      </c>
      <c r="T23" s="4"/>
      <c r="U23" s="4"/>
    </row>
    <row r="24" spans="1:21" ht="15.9" customHeight="1" thickBot="1" x14ac:dyDescent="0.35">
      <c r="A24" s="4" t="s">
        <v>14</v>
      </c>
      <c r="B24" s="45">
        <v>0.53</v>
      </c>
      <c r="C24" s="45">
        <v>0.79</v>
      </c>
      <c r="D24" s="46"/>
      <c r="E24" s="47"/>
      <c r="F24" s="48"/>
      <c r="G24" s="49"/>
      <c r="H24" s="40">
        <v>5000</v>
      </c>
      <c r="I24" s="40">
        <v>5100</v>
      </c>
      <c r="J24" s="40">
        <v>5800</v>
      </c>
      <c r="K24" s="40">
        <v>6000</v>
      </c>
      <c r="L24" s="50">
        <v>6100</v>
      </c>
      <c r="M24" s="50">
        <v>6200</v>
      </c>
      <c r="N24" s="50">
        <v>6300</v>
      </c>
      <c r="O24" s="50">
        <v>6400</v>
      </c>
      <c r="P24" s="50">
        <v>6500</v>
      </c>
      <c r="Q24" s="50">
        <v>6600</v>
      </c>
      <c r="R24" s="50">
        <v>6700</v>
      </c>
      <c r="S24" s="50">
        <v>6800</v>
      </c>
      <c r="T24" s="4"/>
      <c r="U24" s="4"/>
    </row>
    <row r="25" spans="1:21" ht="15.9" customHeight="1" thickTop="1" thickBot="1" x14ac:dyDescent="0.35">
      <c r="A25" s="4"/>
      <c r="B25" s="45"/>
      <c r="C25" s="45"/>
      <c r="D25" s="60"/>
      <c r="E25" s="61"/>
      <c r="F25" s="60"/>
      <c r="G25" s="60"/>
      <c r="H25" s="53"/>
      <c r="I25" s="53"/>
      <c r="J25" s="53"/>
      <c r="K25" s="53"/>
      <c r="L25" s="54"/>
      <c r="M25" s="54"/>
      <c r="N25" s="54"/>
      <c r="O25" s="54"/>
      <c r="P25" s="54"/>
      <c r="Q25" s="54"/>
      <c r="R25" s="54"/>
      <c r="S25" s="54"/>
      <c r="T25" s="4"/>
      <c r="U25" s="4"/>
    </row>
    <row r="26" spans="1:21" ht="15.9" customHeight="1" thickTop="1" x14ac:dyDescent="0.3">
      <c r="A26" s="4" t="s">
        <v>15</v>
      </c>
      <c r="B26" s="45"/>
      <c r="C26" s="45"/>
      <c r="D26" s="27"/>
      <c r="E26" s="38"/>
      <c r="F26" s="39"/>
      <c r="G26" s="30"/>
      <c r="H26" s="40">
        <v>9000</v>
      </c>
      <c r="I26" s="40">
        <v>9400</v>
      </c>
      <c r="J26" s="40">
        <v>10600</v>
      </c>
      <c r="K26" s="40">
        <v>10900</v>
      </c>
      <c r="L26" s="50">
        <v>11200</v>
      </c>
      <c r="M26" s="50">
        <v>11500</v>
      </c>
      <c r="N26" s="50">
        <v>11800</v>
      </c>
      <c r="O26" s="50">
        <v>12100</v>
      </c>
      <c r="P26" s="50">
        <v>12400</v>
      </c>
      <c r="Q26" s="50">
        <v>12700</v>
      </c>
      <c r="R26" s="50">
        <v>13000</v>
      </c>
      <c r="S26" s="50">
        <v>13400</v>
      </c>
      <c r="T26" s="4"/>
      <c r="U26" s="4"/>
    </row>
    <row r="27" spans="1:21" ht="15.9" customHeight="1" x14ac:dyDescent="0.3">
      <c r="A27" s="4"/>
      <c r="B27" s="45"/>
      <c r="C27" s="45"/>
      <c r="D27" s="51"/>
      <c r="E27" s="55"/>
      <c r="F27" s="56"/>
      <c r="G27" s="56"/>
      <c r="H27" s="40"/>
      <c r="I27" s="40"/>
      <c r="J27" s="40"/>
      <c r="K27" s="40"/>
      <c r="L27" s="50"/>
      <c r="M27" s="50"/>
      <c r="N27" s="50"/>
      <c r="O27" s="50"/>
      <c r="P27" s="50"/>
      <c r="Q27" s="50"/>
      <c r="R27" s="50"/>
      <c r="S27" s="50"/>
      <c r="T27" s="4"/>
      <c r="U27" s="4"/>
    </row>
    <row r="28" spans="1:21" ht="15.9" customHeight="1" x14ac:dyDescent="0.3">
      <c r="A28" s="4" t="s">
        <v>16</v>
      </c>
      <c r="B28" s="45">
        <v>1.06</v>
      </c>
      <c r="C28" s="45">
        <v>1.32</v>
      </c>
      <c r="D28" s="24"/>
      <c r="E28" s="43"/>
      <c r="F28" s="5"/>
      <c r="G28" s="5"/>
      <c r="H28" s="32">
        <v>58200</v>
      </c>
      <c r="I28" s="31">
        <v>60200</v>
      </c>
      <c r="J28" s="44">
        <v>64900</v>
      </c>
      <c r="K28" s="44">
        <v>66600</v>
      </c>
      <c r="L28" s="44">
        <v>68300</v>
      </c>
      <c r="M28" s="44">
        <v>70000</v>
      </c>
      <c r="N28" s="44">
        <v>71800</v>
      </c>
      <c r="O28" s="44">
        <v>73600</v>
      </c>
      <c r="P28" s="44">
        <v>75500</v>
      </c>
      <c r="Q28" s="44">
        <v>77400</v>
      </c>
      <c r="R28" s="44">
        <v>79300</v>
      </c>
      <c r="S28" s="44">
        <v>81400</v>
      </c>
      <c r="T28" s="4"/>
      <c r="U28" s="4"/>
    </row>
    <row r="29" spans="1:21" ht="15.9" customHeight="1" thickBot="1" x14ac:dyDescent="0.35">
      <c r="A29" s="4"/>
      <c r="B29" s="45"/>
      <c r="C29" s="45"/>
      <c r="D29" s="24"/>
      <c r="E29" s="43"/>
      <c r="F29" s="5"/>
      <c r="G29" s="5"/>
      <c r="H29" s="62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4"/>
      <c r="U29" s="4"/>
    </row>
    <row r="30" spans="1:21" ht="15.9" customHeight="1" thickTop="1" x14ac:dyDescent="0.3">
      <c r="A30" s="4" t="s">
        <v>17</v>
      </c>
      <c r="B30" s="45">
        <v>1.06</v>
      </c>
      <c r="C30" s="45">
        <v>1.32</v>
      </c>
      <c r="D30" s="27"/>
      <c r="E30" s="38"/>
      <c r="F30" s="39"/>
      <c r="G30" s="30"/>
      <c r="H30" s="64">
        <v>4700</v>
      </c>
      <c r="I30" s="65">
        <v>5000</v>
      </c>
      <c r="J30" s="65">
        <v>5700</v>
      </c>
      <c r="K30" s="65">
        <v>5900</v>
      </c>
      <c r="L30" s="66">
        <v>6100</v>
      </c>
      <c r="M30" s="66">
        <v>6300</v>
      </c>
      <c r="N30" s="66">
        <v>6500</v>
      </c>
      <c r="O30" s="66">
        <v>6700</v>
      </c>
      <c r="P30" s="66">
        <v>6900</v>
      </c>
      <c r="Q30" s="66">
        <v>7100</v>
      </c>
      <c r="R30" s="66">
        <v>7300</v>
      </c>
      <c r="S30" s="66">
        <v>7500</v>
      </c>
      <c r="T30" s="4"/>
      <c r="U30" s="4"/>
    </row>
    <row r="31" spans="1:21" ht="15.9" customHeight="1" x14ac:dyDescent="0.3">
      <c r="B31" s="45"/>
      <c r="C31" s="45"/>
      <c r="D31" s="51"/>
      <c r="E31" s="55"/>
      <c r="F31" s="56"/>
      <c r="G31" s="56"/>
      <c r="H31" s="32">
        <v>62900</v>
      </c>
      <c r="I31" s="31">
        <v>65200</v>
      </c>
      <c r="J31" s="44">
        <v>70600</v>
      </c>
      <c r="K31" s="44">
        <v>72500</v>
      </c>
      <c r="L31" s="44">
        <v>74400</v>
      </c>
      <c r="M31" s="44">
        <v>76300</v>
      </c>
      <c r="N31" s="44">
        <v>78300</v>
      </c>
      <c r="O31" s="44">
        <v>80300</v>
      </c>
      <c r="P31" s="44">
        <v>82400</v>
      </c>
      <c r="Q31" s="44">
        <v>84500</v>
      </c>
      <c r="R31" s="44">
        <v>86600</v>
      </c>
      <c r="S31" s="44">
        <v>88900</v>
      </c>
      <c r="T31" s="4"/>
      <c r="U31" s="4"/>
    </row>
    <row r="32" spans="1:21" ht="15.9" customHeight="1" thickBot="1" x14ac:dyDescent="0.35">
      <c r="A32" s="4" t="s">
        <v>18</v>
      </c>
      <c r="B32" s="45"/>
      <c r="C32" s="45"/>
      <c r="D32" s="46"/>
      <c r="E32" s="47"/>
      <c r="F32" s="48"/>
      <c r="G32" s="49"/>
      <c r="H32" s="65">
        <v>6200</v>
      </c>
      <c r="I32" s="65">
        <v>6300</v>
      </c>
      <c r="J32" s="65">
        <v>7100</v>
      </c>
      <c r="K32" s="65">
        <v>7300</v>
      </c>
      <c r="L32" s="66">
        <v>7500</v>
      </c>
      <c r="M32" s="66">
        <v>7700</v>
      </c>
      <c r="N32" s="66">
        <v>7900</v>
      </c>
      <c r="O32" s="66">
        <v>8100</v>
      </c>
      <c r="P32" s="66">
        <v>8300</v>
      </c>
      <c r="Q32" s="66">
        <v>8500</v>
      </c>
      <c r="R32" s="66">
        <v>8700</v>
      </c>
      <c r="S32" s="66">
        <v>8900</v>
      </c>
      <c r="T32" s="4"/>
      <c r="U32" s="4"/>
    </row>
    <row r="33" spans="1:21" ht="15.9" customHeight="1" thickTop="1" x14ac:dyDescent="0.3">
      <c r="A33" s="4"/>
      <c r="B33" s="45">
        <v>0.53</v>
      </c>
      <c r="C33" s="45">
        <v>0.79</v>
      </c>
      <c r="D33" s="51"/>
      <c r="E33" s="38"/>
      <c r="F33" s="39"/>
      <c r="G33" s="52"/>
      <c r="H33" s="65">
        <v>14800</v>
      </c>
      <c r="I33" s="65">
        <v>15400</v>
      </c>
      <c r="J33" s="65">
        <v>17400</v>
      </c>
      <c r="K33" s="65">
        <v>17900</v>
      </c>
      <c r="L33" s="66">
        <v>18400</v>
      </c>
      <c r="M33" s="66">
        <v>18900</v>
      </c>
      <c r="N33" s="66">
        <v>19400</v>
      </c>
      <c r="O33" s="66">
        <v>19900</v>
      </c>
      <c r="P33" s="66">
        <v>20500</v>
      </c>
      <c r="Q33" s="66">
        <v>21100</v>
      </c>
      <c r="R33" s="66">
        <v>21700</v>
      </c>
      <c r="S33" s="66">
        <v>22300</v>
      </c>
      <c r="T33" s="4"/>
      <c r="U33" s="4"/>
    </row>
    <row r="34" spans="1:21" ht="15.9" customHeight="1" x14ac:dyDescent="0.3">
      <c r="A34" s="4"/>
      <c r="B34" s="45"/>
      <c r="C34" s="45"/>
      <c r="D34" s="24"/>
      <c r="E34" s="43"/>
      <c r="F34" s="5"/>
      <c r="G34" s="5"/>
      <c r="H34" s="32">
        <v>71500</v>
      </c>
      <c r="I34" s="31">
        <v>74300</v>
      </c>
      <c r="J34" s="44">
        <v>80900</v>
      </c>
      <c r="K34" s="44">
        <v>83100</v>
      </c>
      <c r="L34" s="44">
        <v>85300</v>
      </c>
      <c r="M34" s="44">
        <v>87500</v>
      </c>
      <c r="N34" s="44">
        <v>89800</v>
      </c>
      <c r="O34" s="44">
        <v>92100</v>
      </c>
      <c r="P34" s="44">
        <v>94600</v>
      </c>
      <c r="Q34" s="44">
        <v>97100</v>
      </c>
      <c r="R34" s="44">
        <v>99600</v>
      </c>
      <c r="S34" s="44">
        <v>102300</v>
      </c>
      <c r="T34" s="4"/>
      <c r="U34" s="4"/>
    </row>
    <row r="35" spans="1:21" ht="15.9" customHeight="1" thickBot="1" x14ac:dyDescent="0.35">
      <c r="A35" s="4" t="s">
        <v>19</v>
      </c>
      <c r="B35" s="45"/>
      <c r="C35" s="45"/>
      <c r="D35" s="46"/>
      <c r="E35" s="47"/>
      <c r="F35" s="48"/>
      <c r="G35" s="49"/>
      <c r="H35" s="65">
        <v>8800</v>
      </c>
      <c r="I35" s="65">
        <v>9000</v>
      </c>
      <c r="J35" s="65">
        <v>10200</v>
      </c>
      <c r="K35" s="65">
        <v>10500</v>
      </c>
      <c r="L35" s="66">
        <v>10700</v>
      </c>
      <c r="M35" s="66">
        <v>10900</v>
      </c>
      <c r="N35" s="66">
        <v>11200</v>
      </c>
      <c r="O35" s="66">
        <v>11400</v>
      </c>
      <c r="P35" s="66">
        <v>11600</v>
      </c>
      <c r="Q35" s="66">
        <v>11800</v>
      </c>
      <c r="R35" s="66">
        <v>12000</v>
      </c>
      <c r="S35" s="66">
        <v>12200</v>
      </c>
      <c r="T35" s="4"/>
      <c r="U35" s="4"/>
    </row>
    <row r="36" spans="1:21" ht="15.9" customHeight="1" thickTop="1" x14ac:dyDescent="0.3">
      <c r="A36" s="4"/>
      <c r="B36" s="45">
        <v>0.26</v>
      </c>
      <c r="C36" s="45">
        <v>0.53</v>
      </c>
      <c r="D36" s="51"/>
      <c r="E36" s="38"/>
      <c r="F36" s="39"/>
      <c r="G36" s="52"/>
      <c r="H36" s="65">
        <v>7300</v>
      </c>
      <c r="I36" s="65">
        <v>7600</v>
      </c>
      <c r="J36" s="65">
        <v>8600</v>
      </c>
      <c r="K36" s="65">
        <v>8800</v>
      </c>
      <c r="L36" s="66">
        <v>9000</v>
      </c>
      <c r="M36" s="66">
        <v>9200</v>
      </c>
      <c r="N36" s="66">
        <v>9400</v>
      </c>
      <c r="O36" s="66">
        <v>9700</v>
      </c>
      <c r="P36" s="66">
        <v>9900</v>
      </c>
      <c r="Q36" s="66">
        <v>10200</v>
      </c>
      <c r="R36" s="66">
        <v>10500</v>
      </c>
      <c r="S36" s="66">
        <v>10800</v>
      </c>
      <c r="T36" s="4"/>
      <c r="U36" s="4"/>
    </row>
    <row r="37" spans="1:21" ht="15.9" customHeight="1" x14ac:dyDescent="0.3">
      <c r="A37" s="4"/>
      <c r="B37" s="13"/>
      <c r="C37" s="13"/>
      <c r="D37" s="24"/>
      <c r="E37" s="43"/>
      <c r="F37" s="5"/>
      <c r="G37" s="5"/>
      <c r="H37" s="32">
        <v>70000</v>
      </c>
      <c r="I37" s="31">
        <v>72900</v>
      </c>
      <c r="J37" s="44">
        <v>79300</v>
      </c>
      <c r="K37" s="44">
        <v>81400</v>
      </c>
      <c r="L37" s="44">
        <v>83600</v>
      </c>
      <c r="M37" s="44">
        <v>85800</v>
      </c>
      <c r="N37" s="44">
        <v>88000</v>
      </c>
      <c r="O37" s="44">
        <v>90400</v>
      </c>
      <c r="P37" s="44">
        <v>92900</v>
      </c>
      <c r="Q37" s="44">
        <v>95500</v>
      </c>
      <c r="R37" s="44">
        <v>98100</v>
      </c>
      <c r="S37" s="44">
        <v>100900</v>
      </c>
      <c r="T37" s="4"/>
      <c r="U37" s="4"/>
    </row>
    <row r="38" spans="1:21" ht="15.9" customHeight="1" thickBot="1" x14ac:dyDescent="0.35">
      <c r="A38" s="4" t="s">
        <v>20</v>
      </c>
      <c r="B38" s="33"/>
      <c r="C38" s="33"/>
      <c r="D38" s="46"/>
      <c r="E38" s="47"/>
      <c r="F38" s="48"/>
      <c r="G38" s="49"/>
      <c r="H38" s="65">
        <v>3000</v>
      </c>
      <c r="I38" s="65">
        <v>3100</v>
      </c>
      <c r="J38" s="65">
        <v>3500</v>
      </c>
      <c r="K38" s="65">
        <v>3600</v>
      </c>
      <c r="L38" s="66">
        <v>3700</v>
      </c>
      <c r="M38" s="66">
        <v>3800</v>
      </c>
      <c r="N38" s="66">
        <v>3900</v>
      </c>
      <c r="O38" s="66">
        <v>4000</v>
      </c>
      <c r="P38" s="66">
        <v>4100</v>
      </c>
      <c r="Q38" s="66">
        <v>4200</v>
      </c>
      <c r="R38" s="66">
        <v>4300</v>
      </c>
      <c r="S38" s="66">
        <v>4400</v>
      </c>
      <c r="T38" s="4"/>
      <c r="U38" s="4"/>
    </row>
    <row r="39" spans="1:21" ht="15.9" customHeight="1" thickTop="1" x14ac:dyDescent="0.3">
      <c r="A39" s="4"/>
      <c r="B39" s="33"/>
      <c r="C39" s="33"/>
      <c r="D39" s="24"/>
      <c r="E39" s="43"/>
      <c r="F39" s="5"/>
      <c r="G39" s="5"/>
      <c r="H39" s="32">
        <v>67000</v>
      </c>
      <c r="I39" s="31">
        <v>69800</v>
      </c>
      <c r="J39" s="44">
        <v>75800</v>
      </c>
      <c r="K39" s="44">
        <v>77800</v>
      </c>
      <c r="L39" s="44">
        <v>79900</v>
      </c>
      <c r="M39" s="44">
        <v>82000</v>
      </c>
      <c r="N39" s="44">
        <v>84100</v>
      </c>
      <c r="O39" s="44">
        <v>86400</v>
      </c>
      <c r="P39" s="44">
        <v>88800</v>
      </c>
      <c r="Q39" s="44">
        <v>91300</v>
      </c>
      <c r="R39" s="44">
        <v>93800</v>
      </c>
      <c r="S39" s="44">
        <v>96500</v>
      </c>
      <c r="T39" s="4"/>
      <c r="U39" s="4"/>
    </row>
    <row r="40" spans="1:21" ht="15.9" customHeight="1" x14ac:dyDescent="0.3">
      <c r="A40" s="4"/>
      <c r="B40" s="4"/>
      <c r="C40" s="4"/>
      <c r="D40" s="67" t="s">
        <v>21</v>
      </c>
      <c r="E40" s="67"/>
      <c r="F40" s="67"/>
      <c r="G40" s="67"/>
      <c r="H40" s="68"/>
      <c r="I40" s="69"/>
      <c r="J40" s="69"/>
      <c r="K40" s="70"/>
      <c r="L40" s="4"/>
      <c r="M40" s="71"/>
      <c r="N40" s="5"/>
      <c r="O40" s="5"/>
      <c r="P40" s="5"/>
      <c r="Q40" s="5"/>
      <c r="R40" s="5"/>
      <c r="S40" s="5"/>
      <c r="T40" s="4"/>
      <c r="U40" s="4"/>
    </row>
    <row r="41" spans="1:21" ht="15.9" customHeight="1" x14ac:dyDescent="0.3">
      <c r="A41" s="4"/>
      <c r="B41" s="4"/>
      <c r="C41" s="4"/>
      <c r="D41" s="67" t="s">
        <v>22</v>
      </c>
      <c r="E41" s="67"/>
      <c r="F41" s="67"/>
      <c r="G41" s="67"/>
      <c r="H41" s="70"/>
      <c r="I41" s="69"/>
      <c r="J41" s="4"/>
      <c r="K41" s="4"/>
      <c r="L41" s="4"/>
      <c r="M41" s="71"/>
      <c r="N41" s="5"/>
      <c r="O41" s="5"/>
      <c r="P41" s="5"/>
      <c r="Q41" s="5"/>
      <c r="R41" s="5"/>
      <c r="S41" s="5"/>
      <c r="T41" s="4"/>
      <c r="U41" s="4"/>
    </row>
    <row r="42" spans="1:21" ht="15.9" customHeight="1" x14ac:dyDescent="0.3">
      <c r="A42" s="4"/>
      <c r="B42" s="4"/>
      <c r="C42" s="4"/>
      <c r="D42" s="67"/>
      <c r="E42" s="67"/>
      <c r="F42" s="67"/>
      <c r="G42" s="67"/>
      <c r="H42" s="70"/>
      <c r="I42" s="69"/>
      <c r="J42" s="4"/>
      <c r="K42" s="4"/>
      <c r="L42" s="4"/>
      <c r="M42" s="71"/>
      <c r="N42" s="5"/>
      <c r="O42" s="5"/>
      <c r="P42" s="5"/>
      <c r="Q42" s="5"/>
      <c r="R42" s="5"/>
      <c r="S42" s="5"/>
      <c r="T42" s="4"/>
      <c r="U42" s="4"/>
    </row>
    <row r="43" spans="1:21" ht="15.9" customHeight="1" x14ac:dyDescent="0.3">
      <c r="A43" s="72" t="s">
        <v>23</v>
      </c>
      <c r="B43" s="4"/>
      <c r="C43" s="4"/>
      <c r="D43" s="73"/>
      <c r="E43" s="25"/>
      <c r="F43" s="25"/>
      <c r="G43" s="25"/>
      <c r="H43" s="4"/>
      <c r="I43" s="4"/>
      <c r="J43" s="4"/>
      <c r="K43" s="4"/>
      <c r="L43" s="4"/>
      <c r="M43" s="74"/>
      <c r="N43" s="5"/>
      <c r="O43" s="5"/>
      <c r="P43" s="5"/>
      <c r="Q43" s="5"/>
      <c r="R43" s="5"/>
      <c r="S43" s="5"/>
      <c r="T43" s="4"/>
      <c r="U43" s="4"/>
    </row>
    <row r="44" spans="1:21" ht="15.9" customHeight="1" x14ac:dyDescent="0.3">
      <c r="A44" s="75" t="s">
        <v>24</v>
      </c>
      <c r="B44" s="76"/>
      <c r="C44" s="76"/>
      <c r="D44" s="77"/>
      <c r="E44" s="77"/>
      <c r="F44" s="78"/>
      <c r="G44" s="78"/>
      <c r="H44" s="57"/>
      <c r="I44" s="57"/>
      <c r="J44" s="57"/>
      <c r="K44" s="57"/>
      <c r="L44" s="57"/>
      <c r="M44" s="54"/>
      <c r="N44" s="54"/>
      <c r="O44" s="54"/>
      <c r="P44" s="54"/>
      <c r="Q44" s="54"/>
      <c r="R44" s="54"/>
      <c r="S44" s="54"/>
    </row>
    <row r="45" spans="1:21" ht="15.9" customHeight="1" x14ac:dyDescent="0.3">
      <c r="A45" s="79" t="s">
        <v>25</v>
      </c>
      <c r="R45" s="5"/>
      <c r="S45" s="5"/>
      <c r="T45" s="4"/>
      <c r="U45" s="4"/>
    </row>
    <row r="46" spans="1:21" ht="15.9" customHeight="1" x14ac:dyDescent="0.3">
      <c r="R46" s="5"/>
      <c r="S46" s="5"/>
      <c r="T46" s="4"/>
      <c r="U46" s="4"/>
    </row>
    <row r="47" spans="1:21" ht="15.9" customHeight="1" x14ac:dyDescent="0.3">
      <c r="R47" s="5"/>
      <c r="S47" s="5"/>
      <c r="T47" s="4"/>
      <c r="U47" s="4"/>
    </row>
    <row r="48" spans="1:21" ht="15.9" customHeight="1" x14ac:dyDescent="0.3">
      <c r="R48" s="5"/>
      <c r="S48" s="5"/>
      <c r="T48" s="4"/>
      <c r="U48" s="4"/>
    </row>
    <row r="49" spans="18:21" ht="15.9" customHeight="1" x14ac:dyDescent="0.3">
      <c r="R49" s="5"/>
      <c r="S49" s="5"/>
      <c r="T49" s="4"/>
      <c r="U49" s="4"/>
    </row>
    <row r="50" spans="18:21" ht="15.9" customHeight="1" x14ac:dyDescent="0.3">
      <c r="R50" s="5"/>
      <c r="S50" s="5"/>
      <c r="T50" s="4"/>
      <c r="U50" s="4"/>
    </row>
    <row r="51" spans="18:21" ht="15.9" customHeight="1" x14ac:dyDescent="0.3">
      <c r="R51" s="5"/>
      <c r="S51" s="5"/>
      <c r="T51" s="4"/>
      <c r="U51" s="4"/>
    </row>
    <row r="52" spans="18:21" ht="15.9" customHeight="1" x14ac:dyDescent="0.3">
      <c r="R52" s="5"/>
      <c r="S52" s="5"/>
      <c r="T52" s="4"/>
      <c r="U52" s="4"/>
    </row>
    <row r="53" spans="18:21" ht="15.9" customHeight="1" x14ac:dyDescent="0.3">
      <c r="R53" s="5"/>
      <c r="S53" s="5"/>
      <c r="T53" s="4"/>
      <c r="U53" s="4"/>
    </row>
    <row r="54" spans="18:21" ht="15.9" customHeight="1" x14ac:dyDescent="0.3">
      <c r="R54" s="5"/>
      <c r="S54" s="5"/>
      <c r="T54" s="4"/>
      <c r="U54" s="4"/>
    </row>
    <row r="55" spans="18:21" ht="15.9" customHeight="1" x14ac:dyDescent="0.3">
      <c r="R55" s="5"/>
      <c r="S55" s="5"/>
      <c r="T55" s="4"/>
      <c r="U55" s="4"/>
    </row>
    <row r="56" spans="18:21" ht="15.9" customHeight="1" x14ac:dyDescent="0.3">
      <c r="R56" s="13"/>
      <c r="S56" s="13"/>
      <c r="T56" s="33"/>
      <c r="U56" s="4"/>
    </row>
    <row r="57" spans="18:21" ht="15.9" customHeight="1" x14ac:dyDescent="0.3">
      <c r="R57" s="5"/>
      <c r="S57" s="5"/>
      <c r="T57" s="4"/>
      <c r="U57" s="70"/>
    </row>
    <row r="58" spans="18:21" ht="15.9" customHeight="1" x14ac:dyDescent="0.3">
      <c r="R58" s="5"/>
      <c r="S58" s="5"/>
      <c r="T58" s="4"/>
      <c r="U58" s="70"/>
    </row>
    <row r="59" spans="18:21" ht="15.9" customHeight="1" x14ac:dyDescent="0.3">
      <c r="R59" s="5"/>
      <c r="S59" s="5"/>
      <c r="T59" s="4"/>
      <c r="U59" s="70"/>
    </row>
    <row r="60" spans="18:21" ht="15.9" customHeight="1" x14ac:dyDescent="0.3">
      <c r="R60" s="5"/>
      <c r="S60" s="5"/>
      <c r="T60" s="4"/>
      <c r="U60" s="4"/>
    </row>
    <row r="61" spans="18:21" ht="15.9" customHeight="1" x14ac:dyDescent="0.3">
      <c r="R61" s="5"/>
      <c r="S61" s="5"/>
      <c r="T61" s="4"/>
      <c r="U61" s="4"/>
    </row>
    <row r="62" spans="18:21" ht="15.9" customHeight="1" x14ac:dyDescent="0.3">
      <c r="R62" s="5"/>
      <c r="S62" s="5"/>
      <c r="T62" s="4"/>
      <c r="U62" s="4"/>
    </row>
    <row r="63" spans="18:21" ht="15.9" customHeight="1" x14ac:dyDescent="0.3">
      <c r="R63" s="5"/>
      <c r="S63" s="5"/>
      <c r="T63" s="4"/>
      <c r="U63" s="4"/>
    </row>
    <row r="64" spans="18:21" ht="15.9" customHeight="1" x14ac:dyDescent="0.3">
      <c r="R64" s="5"/>
      <c r="S64" s="5"/>
      <c r="T64" s="4"/>
      <c r="U64" s="4"/>
    </row>
    <row r="65" spans="18:21" ht="15.9" customHeight="1" x14ac:dyDescent="0.3">
      <c r="R65" s="5"/>
      <c r="S65" s="5"/>
      <c r="T65" s="4"/>
      <c r="U65" s="4"/>
    </row>
    <row r="66" spans="18:21" ht="15.9" customHeight="1" x14ac:dyDescent="0.3">
      <c r="R66" s="5"/>
      <c r="S66" s="5"/>
      <c r="T66" s="4"/>
      <c r="U66" s="4"/>
    </row>
    <row r="67" spans="18:21" ht="15.9" customHeight="1" x14ac:dyDescent="0.3">
      <c r="R67" s="5"/>
      <c r="S67" s="5"/>
      <c r="T67" s="4"/>
      <c r="U67" s="4"/>
    </row>
    <row r="68" spans="18:21" ht="15.9" customHeight="1" x14ac:dyDescent="0.3">
      <c r="R68" s="5"/>
      <c r="S68" s="5"/>
      <c r="T68" s="4"/>
      <c r="U68" s="4"/>
    </row>
    <row r="69" spans="18:21" ht="15.9" customHeight="1" x14ac:dyDescent="0.3">
      <c r="R69" s="5"/>
      <c r="S69" s="5"/>
      <c r="T69" s="4"/>
      <c r="U69" s="4"/>
    </row>
    <row r="70" spans="18:21" ht="15.9" customHeight="1" x14ac:dyDescent="0.3">
      <c r="R70" s="5"/>
      <c r="S70" s="5"/>
      <c r="T70" s="4"/>
      <c r="U70" s="4"/>
    </row>
    <row r="71" spans="18:21" ht="15.9" customHeight="1" x14ac:dyDescent="0.3">
      <c r="R71" s="5"/>
      <c r="S71" s="5"/>
      <c r="T71" s="4"/>
      <c r="U71" s="4"/>
    </row>
    <row r="72" spans="18:21" ht="15.9" customHeight="1" x14ac:dyDescent="0.3">
      <c r="R72" s="5"/>
      <c r="S72" s="5"/>
      <c r="T72" s="4"/>
      <c r="U72" s="4"/>
    </row>
    <row r="73" spans="18:21" ht="15.9" customHeight="1" x14ac:dyDescent="0.3">
      <c r="R73" s="5"/>
      <c r="S73" s="5"/>
      <c r="T73" s="4"/>
      <c r="U73" s="4"/>
    </row>
    <row r="74" spans="18:21" ht="15.9" customHeight="1" x14ac:dyDescent="0.3">
      <c r="R74" s="5"/>
      <c r="S74" s="5"/>
      <c r="T74" s="4"/>
      <c r="U74" s="4"/>
    </row>
    <row r="75" spans="18:21" ht="15.9" customHeight="1" x14ac:dyDescent="0.3">
      <c r="R75" s="5"/>
      <c r="S75" s="5"/>
      <c r="T75" s="4"/>
      <c r="U75" s="4"/>
    </row>
    <row r="76" spans="18:21" ht="15.9" customHeight="1" x14ac:dyDescent="0.3">
      <c r="R76" s="5"/>
      <c r="S76" s="5"/>
      <c r="T76" s="4"/>
      <c r="U76" s="4"/>
    </row>
    <row r="77" spans="18:21" ht="15.9" customHeight="1" x14ac:dyDescent="0.3">
      <c r="R77" s="5"/>
      <c r="S77" s="5"/>
      <c r="T77" s="4"/>
      <c r="U77" s="4"/>
    </row>
    <row r="78" spans="18:21" ht="15.9" customHeight="1" x14ac:dyDescent="0.3">
      <c r="R78" s="5"/>
      <c r="S78" s="5"/>
      <c r="T78" s="4"/>
      <c r="U78" s="4"/>
    </row>
    <row r="79" spans="18:21" ht="15.9" customHeight="1" x14ac:dyDescent="0.3">
      <c r="R79" s="5"/>
      <c r="S79" s="5"/>
      <c r="T79" s="4"/>
      <c r="U79" s="4"/>
    </row>
    <row r="80" spans="18:21" ht="15.9" customHeight="1" x14ac:dyDescent="0.3">
      <c r="R80" s="5"/>
      <c r="S80" s="5"/>
      <c r="T80" s="4"/>
      <c r="U80" s="4"/>
    </row>
    <row r="81" spans="18:21" ht="15.9" customHeight="1" x14ac:dyDescent="0.3">
      <c r="R81" s="5"/>
      <c r="S81" s="5"/>
      <c r="T81" s="4"/>
      <c r="U81" s="4"/>
    </row>
    <row r="82" spans="18:21" ht="15.9" customHeight="1" x14ac:dyDescent="0.3">
      <c r="R82" s="5"/>
      <c r="S82" s="5"/>
      <c r="T82" s="4"/>
      <c r="U82" s="4"/>
    </row>
    <row r="83" spans="18:21" ht="15.9" customHeight="1" x14ac:dyDescent="0.3">
      <c r="R83" s="5"/>
      <c r="S83" s="5"/>
      <c r="T83" s="4"/>
      <c r="U83" s="4"/>
    </row>
    <row r="84" spans="18:21" ht="15.9" customHeight="1" x14ac:dyDescent="0.3">
      <c r="R84" s="5"/>
      <c r="S84" s="5"/>
      <c r="T84" s="4"/>
      <c r="U84" s="4"/>
    </row>
    <row r="85" spans="18:21" ht="15.9" customHeight="1" x14ac:dyDescent="0.3">
      <c r="R85" s="5"/>
      <c r="S85" s="5"/>
      <c r="T85" s="4"/>
      <c r="U85" s="4"/>
    </row>
    <row r="86" spans="18:21" ht="15.9" customHeight="1" x14ac:dyDescent="0.3">
      <c r="R86" s="5"/>
      <c r="S86" s="5"/>
      <c r="T86" s="4"/>
      <c r="U86" s="4"/>
    </row>
    <row r="87" spans="18:21" ht="15.9" customHeight="1" x14ac:dyDescent="0.3">
      <c r="R87" s="5"/>
      <c r="S87" s="5"/>
      <c r="T87" s="4"/>
      <c r="U87" s="4"/>
    </row>
    <row r="88" spans="18:21" ht="15.9" customHeight="1" x14ac:dyDescent="0.3">
      <c r="R88" s="5"/>
      <c r="S88" s="5"/>
      <c r="T88" s="4"/>
      <c r="U88" s="4"/>
    </row>
    <row r="89" spans="18:21" ht="15.9" customHeight="1" x14ac:dyDescent="0.3">
      <c r="R89" s="5"/>
      <c r="S89" s="5"/>
      <c r="T89" s="4"/>
      <c r="U89" s="4"/>
    </row>
    <row r="90" spans="18:21" ht="15.9" customHeight="1" x14ac:dyDescent="0.3">
      <c r="R90" s="5"/>
      <c r="S90" s="5"/>
      <c r="T90" s="4"/>
      <c r="U90" s="4"/>
    </row>
    <row r="91" spans="18:21" ht="15.9" customHeight="1" x14ac:dyDescent="0.3">
      <c r="R91" s="5"/>
      <c r="S91" s="5"/>
      <c r="T91" s="4"/>
      <c r="U91" s="4"/>
    </row>
    <row r="92" spans="18:21" ht="15.9" customHeight="1" x14ac:dyDescent="0.3">
      <c r="R92" s="5"/>
      <c r="S92" s="5"/>
      <c r="T92" s="4"/>
      <c r="U92" s="4"/>
    </row>
    <row r="93" spans="18:21" ht="15.9" customHeight="1" x14ac:dyDescent="0.3">
      <c r="R93" s="5"/>
      <c r="S93" s="5"/>
      <c r="T93" s="4"/>
      <c r="U93" s="4"/>
    </row>
    <row r="94" spans="18:21" ht="15.9" customHeight="1" x14ac:dyDescent="0.3">
      <c r="R94" s="5"/>
      <c r="S94" s="5"/>
      <c r="T94" s="4"/>
      <c r="U94" s="4"/>
    </row>
    <row r="95" spans="18:21" ht="15.9" customHeight="1" x14ac:dyDescent="0.3">
      <c r="R95" s="5"/>
      <c r="S95" s="5"/>
      <c r="T95" s="4"/>
      <c r="U95" s="4"/>
    </row>
    <row r="96" spans="18:21" ht="15.9" customHeight="1" x14ac:dyDescent="0.3">
      <c r="R96" s="5"/>
      <c r="S96" s="5"/>
      <c r="T96" s="4"/>
      <c r="U96" s="4"/>
    </row>
    <row r="97" spans="17:21" ht="15.9" customHeight="1" x14ac:dyDescent="0.3">
      <c r="R97" s="5"/>
      <c r="S97" s="5"/>
      <c r="T97" s="4"/>
      <c r="U97" s="4"/>
    </row>
    <row r="98" spans="17:21" ht="15.9" customHeight="1" x14ac:dyDescent="0.3">
      <c r="R98" s="5"/>
      <c r="S98" s="5"/>
      <c r="T98" s="4"/>
      <c r="U98" s="4"/>
    </row>
    <row r="99" spans="17:21" ht="15.9" customHeight="1" x14ac:dyDescent="0.3">
      <c r="R99" s="5"/>
      <c r="S99" s="5"/>
      <c r="T99" s="4"/>
      <c r="U99" s="4"/>
    </row>
    <row r="100" spans="17:21" ht="15.9" customHeight="1" x14ac:dyDescent="0.3">
      <c r="Q100" s="5"/>
      <c r="R100" s="5"/>
      <c r="S100" s="5"/>
      <c r="T100" s="4"/>
      <c r="U100" s="4"/>
    </row>
    <row r="101" spans="17:21" ht="15.9" customHeight="1" x14ac:dyDescent="0.3">
      <c r="Q101" s="5"/>
      <c r="R101" s="5"/>
      <c r="S101" s="5"/>
      <c r="T101" s="4"/>
      <c r="U101" s="4"/>
    </row>
    <row r="102" spans="17:21" ht="15.9" customHeight="1" x14ac:dyDescent="0.3">
      <c r="Q102" s="5"/>
      <c r="R102" s="5"/>
      <c r="S102" s="5"/>
      <c r="T102" s="4"/>
      <c r="U102" s="4"/>
    </row>
    <row r="103" spans="17:21" ht="15.9" customHeight="1" x14ac:dyDescent="0.3">
      <c r="Q103" s="5"/>
      <c r="R103" s="5"/>
      <c r="S103" s="5"/>
      <c r="T103" s="4"/>
      <c r="U103" s="4"/>
    </row>
    <row r="104" spans="17:21" ht="15.9" customHeight="1" x14ac:dyDescent="0.3">
      <c r="Q104" s="5"/>
      <c r="R104" s="5"/>
      <c r="S104" s="5"/>
      <c r="T104" s="4"/>
      <c r="U104" s="4"/>
    </row>
    <row r="105" spans="17:21" ht="15.9" customHeight="1" x14ac:dyDescent="0.3">
      <c r="Q105" s="5"/>
      <c r="R105" s="5"/>
      <c r="S105" s="5"/>
      <c r="T105" s="4"/>
      <c r="U105" s="4"/>
    </row>
    <row r="106" spans="17:21" ht="15.9" customHeight="1" x14ac:dyDescent="0.3">
      <c r="Q106" s="5"/>
      <c r="R106" s="5"/>
      <c r="S106" s="5"/>
      <c r="T106" s="4"/>
      <c r="U106" s="4"/>
    </row>
    <row r="107" spans="17:21" ht="15.9" customHeight="1" x14ac:dyDescent="0.3">
      <c r="Q107" s="5"/>
      <c r="R107" s="5"/>
      <c r="S107" s="5"/>
      <c r="T107" s="4"/>
      <c r="U107" s="4"/>
    </row>
    <row r="108" spans="17:21" ht="15.9" customHeight="1" x14ac:dyDescent="0.3">
      <c r="Q108" s="5"/>
      <c r="R108" s="5"/>
      <c r="S108" s="5"/>
      <c r="T108" s="4"/>
      <c r="U108" s="4"/>
    </row>
    <row r="109" spans="17:21" ht="15.9" customHeight="1" x14ac:dyDescent="0.3">
      <c r="Q109" s="5"/>
      <c r="R109" s="5"/>
      <c r="S109" s="5"/>
      <c r="T109" s="4"/>
      <c r="U109" s="4"/>
    </row>
    <row r="110" spans="17:21" ht="15.9" customHeight="1" x14ac:dyDescent="0.3">
      <c r="Q110" s="5"/>
      <c r="R110" s="5"/>
      <c r="S110" s="5"/>
      <c r="T110" s="4"/>
      <c r="U110" s="4"/>
    </row>
    <row r="111" spans="17:21" ht="15.9" customHeight="1" x14ac:dyDescent="0.3">
      <c r="Q111" s="5"/>
      <c r="R111" s="5"/>
      <c r="S111" s="5"/>
      <c r="T111" s="4"/>
      <c r="U111" s="4"/>
    </row>
    <row r="112" spans="17:21" ht="15.9" customHeight="1" x14ac:dyDescent="0.3">
      <c r="Q112" s="5"/>
      <c r="R112" s="5"/>
      <c r="S112" s="5"/>
      <c r="T112" s="4"/>
      <c r="U112" s="4"/>
    </row>
    <row r="113" spans="17:21" ht="15.9" customHeight="1" x14ac:dyDescent="0.3">
      <c r="Q113" s="5"/>
      <c r="R113" s="5"/>
      <c r="S113" s="5"/>
      <c r="T113" s="4"/>
      <c r="U113" s="4"/>
    </row>
    <row r="114" spans="17:21" ht="15.9" customHeight="1" x14ac:dyDescent="0.3">
      <c r="Q114" s="5"/>
      <c r="R114" s="5"/>
      <c r="S114" s="5"/>
      <c r="T114" s="4"/>
      <c r="U114" s="4"/>
    </row>
    <row r="115" spans="17:21" ht="15.9" customHeight="1" x14ac:dyDescent="0.3">
      <c r="Q115" s="5"/>
      <c r="R115" s="5"/>
      <c r="S115" s="5"/>
      <c r="T115" s="4"/>
      <c r="U115" s="4"/>
    </row>
    <row r="116" spans="17:21" ht="15.9" customHeight="1" x14ac:dyDescent="0.3">
      <c r="Q116" s="5"/>
      <c r="R116" s="5"/>
      <c r="S116" s="5"/>
      <c r="T116" s="4"/>
      <c r="U116" s="4"/>
    </row>
    <row r="117" spans="17:21" ht="15.9" customHeight="1" x14ac:dyDescent="0.3">
      <c r="Q117" s="5"/>
      <c r="R117" s="5"/>
      <c r="S117" s="5"/>
      <c r="T117" s="4"/>
      <c r="U117" s="4"/>
    </row>
    <row r="118" spans="17:21" ht="15.9" customHeight="1" x14ac:dyDescent="0.3">
      <c r="Q118" s="5"/>
      <c r="R118" s="5"/>
      <c r="S118" s="5"/>
      <c r="T118" s="4"/>
      <c r="U118" s="4"/>
    </row>
    <row r="119" spans="17:21" ht="15.9" customHeight="1" x14ac:dyDescent="0.3">
      <c r="Q119" s="5"/>
      <c r="R119" s="5"/>
      <c r="S119" s="5"/>
      <c r="T119" s="4"/>
      <c r="U119" s="4"/>
    </row>
    <row r="120" spans="17:21" ht="15.9" customHeight="1" x14ac:dyDescent="0.3">
      <c r="Q120" s="5"/>
      <c r="R120" s="5"/>
      <c r="S120" s="5"/>
      <c r="T120" s="4"/>
      <c r="U120" s="4"/>
    </row>
    <row r="121" spans="17:21" ht="15.9" customHeight="1" x14ac:dyDescent="0.3">
      <c r="Q121" s="5"/>
      <c r="R121" s="5"/>
      <c r="S121" s="5"/>
      <c r="T121" s="4"/>
      <c r="U121" s="4"/>
    </row>
    <row r="122" spans="17:21" ht="15.9" customHeight="1" x14ac:dyDescent="0.3">
      <c r="Q122" s="5"/>
      <c r="R122" s="5"/>
      <c r="S122" s="5"/>
      <c r="T122" s="4"/>
      <c r="U122" s="4"/>
    </row>
    <row r="123" spans="17:21" ht="15.9" customHeight="1" x14ac:dyDescent="0.3">
      <c r="Q123" s="5"/>
      <c r="R123" s="5"/>
      <c r="S123" s="5"/>
      <c r="T123" s="4"/>
      <c r="U123" s="4"/>
    </row>
    <row r="124" spans="17:21" ht="15.9" customHeight="1" x14ac:dyDescent="0.3">
      <c r="Q124" s="5"/>
      <c r="R124" s="5"/>
      <c r="S124" s="5"/>
      <c r="T124" s="4"/>
      <c r="U124" s="4"/>
    </row>
    <row r="125" spans="17:21" ht="15.9" customHeight="1" x14ac:dyDescent="0.3">
      <c r="Q125" s="5"/>
      <c r="R125" s="5"/>
      <c r="S125" s="5"/>
      <c r="T125" s="4"/>
      <c r="U125" s="4"/>
    </row>
    <row r="126" spans="17:21" ht="15.9" customHeight="1" x14ac:dyDescent="0.3">
      <c r="Q126" s="5"/>
      <c r="R126" s="5"/>
      <c r="S126" s="5"/>
      <c r="T126" s="4"/>
      <c r="U126" s="4"/>
    </row>
    <row r="127" spans="17:21" ht="15.9" customHeight="1" x14ac:dyDescent="0.3">
      <c r="Q127" s="5"/>
      <c r="R127" s="5"/>
      <c r="S127" s="5"/>
      <c r="T127" s="4"/>
      <c r="U127" s="4"/>
    </row>
    <row r="128" spans="17:21" ht="15.9" customHeight="1" x14ac:dyDescent="0.3">
      <c r="Q128" s="5"/>
      <c r="R128" s="5"/>
      <c r="S128" s="5"/>
      <c r="T128" s="4"/>
      <c r="U128" s="4"/>
    </row>
    <row r="129" spans="17:21" ht="15.9" customHeight="1" x14ac:dyDescent="0.3">
      <c r="Q129" s="5"/>
      <c r="R129" s="5"/>
      <c r="S129" s="5"/>
      <c r="T129" s="4"/>
      <c r="U129" s="4"/>
    </row>
    <row r="130" spans="17:21" ht="15.9" customHeight="1" x14ac:dyDescent="0.3">
      <c r="Q130" s="5"/>
      <c r="R130" s="5"/>
      <c r="S130" s="5"/>
      <c r="T130" s="4"/>
      <c r="U130" s="4"/>
    </row>
    <row r="131" spans="17:21" ht="15.9" customHeight="1" x14ac:dyDescent="0.3">
      <c r="Q131" s="5"/>
      <c r="R131" s="5"/>
      <c r="S131" s="5"/>
      <c r="T131" s="4"/>
      <c r="U131" s="4"/>
    </row>
    <row r="132" spans="17:21" ht="15.9" customHeight="1" x14ac:dyDescent="0.3">
      <c r="Q132" s="5"/>
      <c r="R132" s="5"/>
      <c r="S132" s="5"/>
      <c r="T132" s="4"/>
      <c r="U132" s="4"/>
    </row>
    <row r="133" spans="17:21" ht="15.9" customHeight="1" x14ac:dyDescent="0.3">
      <c r="Q133" s="5"/>
      <c r="R133" s="5"/>
      <c r="S133" s="5"/>
      <c r="T133" s="4"/>
      <c r="U133" s="4"/>
    </row>
    <row r="134" spans="17:21" ht="15.9" customHeight="1" x14ac:dyDescent="0.3">
      <c r="Q134" s="5"/>
      <c r="R134" s="5"/>
      <c r="S134" s="5"/>
      <c r="T134" s="4"/>
      <c r="U134" s="4"/>
    </row>
    <row r="135" spans="17:21" ht="15.9" customHeight="1" x14ac:dyDescent="0.3">
      <c r="Q135" s="5"/>
      <c r="R135" s="5"/>
      <c r="S135" s="5"/>
      <c r="T135" s="4"/>
      <c r="U135" s="4"/>
    </row>
    <row r="136" spans="17:21" ht="15.9" customHeight="1" x14ac:dyDescent="0.3">
      <c r="Q136" s="5"/>
      <c r="R136" s="5"/>
      <c r="S136" s="5"/>
      <c r="T136" s="4"/>
      <c r="U136" s="4"/>
    </row>
    <row r="137" spans="17:21" ht="15.9" customHeight="1" x14ac:dyDescent="0.3">
      <c r="Q137" s="5"/>
      <c r="R137" s="5"/>
      <c r="S137" s="5"/>
      <c r="T137" s="4"/>
      <c r="U137" s="4"/>
    </row>
    <row r="138" spans="17:21" ht="15.9" customHeight="1" x14ac:dyDescent="0.3">
      <c r="Q138" s="5"/>
      <c r="R138" s="5"/>
      <c r="S138" s="5"/>
      <c r="T138" s="4"/>
      <c r="U138" s="4"/>
    </row>
    <row r="139" spans="17:21" ht="15.9" customHeight="1" x14ac:dyDescent="0.3">
      <c r="Q139" s="5"/>
      <c r="R139" s="5"/>
      <c r="S139" s="5"/>
      <c r="T139" s="4"/>
      <c r="U139" s="4"/>
    </row>
    <row r="140" spans="17:21" ht="15.9" customHeight="1" x14ac:dyDescent="0.3">
      <c r="Q140" s="5"/>
      <c r="R140" s="5"/>
      <c r="S140" s="5"/>
      <c r="T140" s="4"/>
      <c r="U1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39"/>
  <sheetViews>
    <sheetView zoomScale="70" zoomScaleNormal="70" workbookViewId="0">
      <selection activeCell="P1" sqref="P1:P1048576"/>
    </sheetView>
  </sheetViews>
  <sheetFormatPr defaultRowHeight="14.4" x14ac:dyDescent="0.3"/>
  <cols>
    <col min="1" max="1" width="43" bestFit="1" customWidth="1"/>
    <col min="2" max="2" width="4.6640625" customWidth="1"/>
    <col min="3" max="3" width="4.33203125" customWidth="1"/>
    <col min="4" max="4" width="5.109375" customWidth="1"/>
    <col min="5" max="5" width="3.44140625" customWidth="1"/>
  </cols>
  <sheetData>
    <row r="4" spans="1:35" ht="21" x14ac:dyDescent="0.4">
      <c r="A4" s="80"/>
      <c r="B4" s="81"/>
      <c r="C4" s="80"/>
      <c r="D4" s="80"/>
      <c r="E4" s="80"/>
      <c r="F4" s="82">
        <v>2016</v>
      </c>
      <c r="G4" s="82">
        <v>2017</v>
      </c>
      <c r="H4" s="82">
        <v>2018</v>
      </c>
      <c r="I4" s="82">
        <v>2019</v>
      </c>
      <c r="J4" s="82">
        <v>2020</v>
      </c>
      <c r="K4" s="82">
        <v>2021</v>
      </c>
      <c r="L4" s="82">
        <v>2022</v>
      </c>
      <c r="M4" s="82">
        <v>2023</v>
      </c>
      <c r="N4" s="82">
        <v>2024</v>
      </c>
      <c r="O4" s="82">
        <v>2025</v>
      </c>
      <c r="P4" s="82">
        <v>2026</v>
      </c>
      <c r="Q4" s="82">
        <v>2027</v>
      </c>
      <c r="R4" s="82">
        <v>2028</v>
      </c>
      <c r="S4" s="82">
        <v>2029</v>
      </c>
      <c r="T4" s="82">
        <v>2030</v>
      </c>
      <c r="U4" s="82">
        <v>2031</v>
      </c>
      <c r="V4" s="82">
        <v>2032</v>
      </c>
      <c r="W4" s="82">
        <v>2033</v>
      </c>
      <c r="X4" s="82">
        <v>2034</v>
      </c>
      <c r="Y4" s="82">
        <v>2035</v>
      </c>
      <c r="Z4" s="82">
        <v>2036</v>
      </c>
      <c r="AA4" s="82">
        <v>2037</v>
      </c>
      <c r="AB4" s="82">
        <v>2038</v>
      </c>
      <c r="AC4" s="82">
        <v>2039</v>
      </c>
      <c r="AD4" s="82">
        <v>2040</v>
      </c>
      <c r="AE4" s="82">
        <v>2041</v>
      </c>
      <c r="AF4" s="82">
        <v>2042</v>
      </c>
      <c r="AG4" s="82">
        <v>2043</v>
      </c>
      <c r="AH4" s="82">
        <v>2044</v>
      </c>
      <c r="AI4" s="82">
        <v>2045</v>
      </c>
    </row>
    <row r="5" spans="1:35" ht="21.6" thickBot="1" x14ac:dyDescent="0.45">
      <c r="A5" s="83" t="s">
        <v>26</v>
      </c>
      <c r="B5" s="84"/>
      <c r="C5" s="83"/>
      <c r="D5" s="83"/>
      <c r="E5" s="83"/>
      <c r="F5" s="85" t="s">
        <v>27</v>
      </c>
      <c r="G5" s="85" t="s">
        <v>27</v>
      </c>
      <c r="H5" s="85" t="s">
        <v>27</v>
      </c>
      <c r="I5" s="85" t="s">
        <v>27</v>
      </c>
      <c r="J5" s="85" t="s">
        <v>27</v>
      </c>
      <c r="K5" s="85" t="s">
        <v>27</v>
      </c>
      <c r="L5" s="85" t="s">
        <v>27</v>
      </c>
      <c r="M5" s="85" t="s">
        <v>27</v>
      </c>
      <c r="N5" s="85" t="s">
        <v>27</v>
      </c>
      <c r="O5" s="85" t="s">
        <v>27</v>
      </c>
      <c r="P5" s="85" t="s">
        <v>27</v>
      </c>
      <c r="Q5" s="85" t="s">
        <v>27</v>
      </c>
      <c r="R5" s="85" t="s">
        <v>27</v>
      </c>
      <c r="S5" s="85" t="s">
        <v>27</v>
      </c>
      <c r="T5" s="85" t="s">
        <v>27</v>
      </c>
      <c r="U5" s="85" t="s">
        <v>27</v>
      </c>
      <c r="V5" s="85" t="s">
        <v>27</v>
      </c>
      <c r="W5" s="85" t="s">
        <v>27</v>
      </c>
      <c r="X5" s="85" t="s">
        <v>27</v>
      </c>
      <c r="Y5" s="85" t="s">
        <v>27</v>
      </c>
      <c r="Z5" s="85" t="s">
        <v>27</v>
      </c>
      <c r="AA5" s="85" t="s">
        <v>27</v>
      </c>
      <c r="AB5" s="85" t="s">
        <v>27</v>
      </c>
      <c r="AC5" s="85" t="s">
        <v>27</v>
      </c>
      <c r="AD5" s="85" t="s">
        <v>27</v>
      </c>
      <c r="AE5" s="85" t="s">
        <v>27</v>
      </c>
      <c r="AF5" s="85" t="s">
        <v>27</v>
      </c>
      <c r="AG5" s="85" t="s">
        <v>27</v>
      </c>
      <c r="AH5" s="85" t="s">
        <v>27</v>
      </c>
      <c r="AI5" s="85" t="s">
        <v>27</v>
      </c>
    </row>
    <row r="6" spans="1:35" ht="16.2" thickTop="1" x14ac:dyDescent="0.3">
      <c r="A6" s="86"/>
      <c r="B6" s="86"/>
      <c r="C6" s="86"/>
      <c r="D6" s="86"/>
      <c r="E6" s="86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</row>
    <row r="7" spans="1:35" ht="20.399999999999999" x14ac:dyDescent="0.35">
      <c r="A7" s="88" t="s">
        <v>28</v>
      </c>
      <c r="B7" s="86"/>
      <c r="C7" s="86"/>
      <c r="D7" s="86"/>
      <c r="E7" s="86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</row>
    <row r="8" spans="1:35" ht="16.2" thickBot="1" x14ac:dyDescent="0.35">
      <c r="A8" s="86"/>
      <c r="B8" s="89"/>
      <c r="C8" s="89"/>
      <c r="D8" s="89"/>
      <c r="E8" s="89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</row>
    <row r="9" spans="1:35" ht="16.2" thickTop="1" x14ac:dyDescent="0.3">
      <c r="A9" s="4" t="s">
        <v>8</v>
      </c>
      <c r="B9" s="27"/>
      <c r="C9" s="28"/>
      <c r="D9" s="29"/>
      <c r="E9" s="30"/>
      <c r="F9" s="90">
        <v>10700</v>
      </c>
      <c r="G9" s="90">
        <v>11100</v>
      </c>
      <c r="H9" s="90">
        <v>12600</v>
      </c>
      <c r="I9" s="90">
        <v>13200</v>
      </c>
      <c r="J9" s="90">
        <v>13800</v>
      </c>
      <c r="K9" s="90">
        <v>14200</v>
      </c>
      <c r="L9" s="90">
        <v>14700</v>
      </c>
      <c r="M9" s="90">
        <v>15100</v>
      </c>
      <c r="N9" s="90">
        <v>15600</v>
      </c>
      <c r="O9" s="90">
        <v>16100</v>
      </c>
      <c r="P9" s="90">
        <v>16500</v>
      </c>
      <c r="Q9" s="90">
        <v>17000</v>
      </c>
      <c r="R9" s="90">
        <v>17400</v>
      </c>
      <c r="S9" s="90">
        <v>17900</v>
      </c>
      <c r="T9" s="90">
        <v>18400</v>
      </c>
      <c r="U9" s="90">
        <v>18800</v>
      </c>
      <c r="V9" s="90">
        <v>19200</v>
      </c>
      <c r="W9" s="90">
        <v>19600</v>
      </c>
      <c r="X9" s="90">
        <v>20000</v>
      </c>
      <c r="Y9" s="90">
        <v>20400</v>
      </c>
      <c r="Z9" s="90">
        <v>20800</v>
      </c>
      <c r="AA9" s="90">
        <v>21200</v>
      </c>
      <c r="AB9" s="90">
        <v>21400</v>
      </c>
      <c r="AC9" s="90">
        <v>21800</v>
      </c>
      <c r="AD9" s="90">
        <v>22200</v>
      </c>
      <c r="AE9" s="90">
        <v>22600</v>
      </c>
      <c r="AF9" s="90">
        <v>22900</v>
      </c>
      <c r="AG9" s="90">
        <v>23300</v>
      </c>
      <c r="AH9" s="90">
        <v>23600</v>
      </c>
      <c r="AI9" s="90">
        <v>24000</v>
      </c>
    </row>
    <row r="10" spans="1:35" ht="16.2" thickBot="1" x14ac:dyDescent="0.35">
      <c r="B10" s="34"/>
      <c r="C10" s="35"/>
      <c r="D10" s="34"/>
      <c r="E10" s="34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</row>
    <row r="11" spans="1:35" ht="16.2" thickTop="1" x14ac:dyDescent="0.3">
      <c r="A11" s="5" t="s">
        <v>9</v>
      </c>
      <c r="B11" s="27"/>
      <c r="C11" s="38"/>
      <c r="D11" s="39"/>
      <c r="E11" s="30"/>
      <c r="F11" s="90">
        <v>40000</v>
      </c>
      <c r="G11" s="90">
        <v>41800</v>
      </c>
      <c r="H11" s="90">
        <v>43600</v>
      </c>
      <c r="I11" s="90">
        <v>45500</v>
      </c>
      <c r="J11" s="90">
        <v>47500</v>
      </c>
      <c r="K11" s="90">
        <v>49000</v>
      </c>
      <c r="L11" s="90">
        <v>50500</v>
      </c>
      <c r="M11" s="90">
        <v>52100</v>
      </c>
      <c r="N11" s="90">
        <v>53700</v>
      </c>
      <c r="O11" s="90">
        <v>55400</v>
      </c>
      <c r="P11" s="90">
        <v>56900</v>
      </c>
      <c r="Q11" s="90">
        <v>58400</v>
      </c>
      <c r="R11" s="90">
        <v>60000</v>
      </c>
      <c r="S11" s="90">
        <v>61600</v>
      </c>
      <c r="T11" s="90">
        <v>63200</v>
      </c>
      <c r="U11" s="91">
        <v>64600</v>
      </c>
      <c r="V11" s="91">
        <v>66000</v>
      </c>
      <c r="W11" s="91">
        <v>67400</v>
      </c>
      <c r="X11" s="91">
        <v>68800</v>
      </c>
      <c r="Y11" s="91">
        <v>70200</v>
      </c>
      <c r="Z11" s="91">
        <v>71500</v>
      </c>
      <c r="AA11" s="91">
        <v>72800</v>
      </c>
      <c r="AB11" s="91">
        <v>74200</v>
      </c>
      <c r="AC11" s="91">
        <v>75500</v>
      </c>
      <c r="AD11" s="92">
        <v>76800</v>
      </c>
      <c r="AE11" s="92">
        <v>78000</v>
      </c>
      <c r="AF11" s="92">
        <v>79200</v>
      </c>
      <c r="AG11" s="92">
        <v>80400</v>
      </c>
      <c r="AH11" s="92">
        <v>81600</v>
      </c>
      <c r="AI11" s="91">
        <v>82800</v>
      </c>
    </row>
    <row r="12" spans="1:35" ht="15.6" x14ac:dyDescent="0.3">
      <c r="A12" s="42"/>
      <c r="B12" s="24"/>
      <c r="C12" s="43"/>
      <c r="D12" s="5"/>
      <c r="E12" s="5"/>
      <c r="F12" s="90">
        <v>50700</v>
      </c>
      <c r="G12" s="90">
        <v>52900</v>
      </c>
      <c r="H12" s="90">
        <v>56200</v>
      </c>
      <c r="I12" s="90">
        <v>58700</v>
      </c>
      <c r="J12" s="90">
        <v>61300</v>
      </c>
      <c r="K12" s="90">
        <v>63200</v>
      </c>
      <c r="L12" s="90">
        <v>65200</v>
      </c>
      <c r="M12" s="90">
        <v>67200</v>
      </c>
      <c r="N12" s="90">
        <v>69300</v>
      </c>
      <c r="O12" s="90">
        <v>71500</v>
      </c>
      <c r="P12" s="90">
        <v>73400</v>
      </c>
      <c r="Q12" s="90">
        <v>75400</v>
      </c>
      <c r="R12" s="90">
        <v>77400</v>
      </c>
      <c r="S12" s="90">
        <v>79500</v>
      </c>
      <c r="T12" s="90">
        <v>81600</v>
      </c>
      <c r="U12" s="91">
        <v>83400</v>
      </c>
      <c r="V12" s="91">
        <v>85200</v>
      </c>
      <c r="W12" s="91">
        <v>87000</v>
      </c>
      <c r="X12" s="91">
        <v>88800</v>
      </c>
      <c r="Y12" s="91">
        <v>90600</v>
      </c>
      <c r="Z12" s="91">
        <v>92300</v>
      </c>
      <c r="AA12" s="91">
        <v>94000</v>
      </c>
      <c r="AB12" s="91">
        <v>95600</v>
      </c>
      <c r="AC12" s="91">
        <v>97300</v>
      </c>
      <c r="AD12" s="92">
        <v>99000</v>
      </c>
      <c r="AE12" s="92">
        <v>100600</v>
      </c>
      <c r="AF12" s="92">
        <v>102100</v>
      </c>
      <c r="AG12" s="92">
        <v>103700</v>
      </c>
      <c r="AH12" s="92">
        <v>105200</v>
      </c>
      <c r="AI12" s="91">
        <v>106800</v>
      </c>
    </row>
    <row r="13" spans="1:35" ht="16.2" thickBot="1" x14ac:dyDescent="0.35">
      <c r="A13" s="4" t="s">
        <v>10</v>
      </c>
      <c r="B13" s="46"/>
      <c r="C13" s="47"/>
      <c r="D13" s="48"/>
      <c r="E13" s="49"/>
      <c r="F13" s="90">
        <v>4500</v>
      </c>
      <c r="G13" s="90">
        <v>4700</v>
      </c>
      <c r="H13" s="90">
        <v>5700</v>
      </c>
      <c r="I13" s="90">
        <v>5900</v>
      </c>
      <c r="J13" s="90">
        <v>6200</v>
      </c>
      <c r="K13" s="90">
        <v>6400</v>
      </c>
      <c r="L13" s="90">
        <v>6600</v>
      </c>
      <c r="M13" s="90">
        <v>6800</v>
      </c>
      <c r="N13" s="90">
        <v>7000</v>
      </c>
      <c r="O13" s="90">
        <v>7200</v>
      </c>
      <c r="P13" s="90">
        <v>7400</v>
      </c>
      <c r="Q13" s="90">
        <v>7600</v>
      </c>
      <c r="R13" s="90">
        <v>7800</v>
      </c>
      <c r="S13" s="90">
        <v>8000</v>
      </c>
      <c r="T13" s="90">
        <v>8200</v>
      </c>
      <c r="U13" s="91">
        <v>8400</v>
      </c>
      <c r="V13" s="91">
        <v>8600</v>
      </c>
      <c r="W13" s="91">
        <v>8800</v>
      </c>
      <c r="X13" s="91">
        <v>9000</v>
      </c>
      <c r="Y13" s="91">
        <v>9200</v>
      </c>
      <c r="Z13" s="91">
        <v>9400</v>
      </c>
      <c r="AA13" s="91">
        <v>9600</v>
      </c>
      <c r="AB13" s="91">
        <v>9800</v>
      </c>
      <c r="AC13" s="91">
        <v>10000</v>
      </c>
      <c r="AD13" s="92">
        <v>10200</v>
      </c>
      <c r="AE13" s="92">
        <v>10500</v>
      </c>
      <c r="AF13" s="92">
        <v>10900</v>
      </c>
      <c r="AG13" s="92">
        <v>11200</v>
      </c>
      <c r="AH13" s="92">
        <v>11600</v>
      </c>
      <c r="AI13" s="91">
        <v>11900</v>
      </c>
    </row>
    <row r="14" spans="1:35" ht="16.2" thickTop="1" x14ac:dyDescent="0.3">
      <c r="A14" s="4"/>
      <c r="B14" s="51"/>
      <c r="C14" s="38"/>
      <c r="D14" s="39"/>
      <c r="E14" s="52"/>
      <c r="F14" s="90">
        <v>3300</v>
      </c>
      <c r="G14" s="90">
        <v>3500</v>
      </c>
      <c r="H14" s="90">
        <v>3800</v>
      </c>
      <c r="I14" s="90">
        <v>3900</v>
      </c>
      <c r="J14" s="90">
        <v>4100</v>
      </c>
      <c r="K14" s="90">
        <v>4200</v>
      </c>
      <c r="L14" s="90">
        <v>4300</v>
      </c>
      <c r="M14" s="90">
        <v>4500</v>
      </c>
      <c r="N14" s="90">
        <v>4600</v>
      </c>
      <c r="O14" s="90">
        <v>4700</v>
      </c>
      <c r="P14" s="90">
        <v>4800</v>
      </c>
      <c r="Q14" s="90">
        <v>4900</v>
      </c>
      <c r="R14" s="90">
        <v>5000</v>
      </c>
      <c r="S14" s="90">
        <v>5100</v>
      </c>
      <c r="T14" s="90">
        <v>5200</v>
      </c>
      <c r="U14" s="87">
        <v>5300</v>
      </c>
      <c r="V14" s="87">
        <v>5500</v>
      </c>
      <c r="W14" s="87">
        <v>5600</v>
      </c>
      <c r="X14" s="87">
        <v>5800</v>
      </c>
      <c r="Y14" s="87">
        <v>5900</v>
      </c>
      <c r="Z14" s="87">
        <v>6000</v>
      </c>
      <c r="AA14" s="87">
        <v>6200</v>
      </c>
      <c r="AB14" s="87">
        <v>6400</v>
      </c>
      <c r="AC14" s="87">
        <v>6600</v>
      </c>
      <c r="AD14" s="87">
        <v>6700</v>
      </c>
      <c r="AE14" s="87">
        <v>6900</v>
      </c>
      <c r="AF14" s="87">
        <v>7300</v>
      </c>
      <c r="AG14" s="87">
        <v>7500</v>
      </c>
      <c r="AH14" s="87">
        <v>7900</v>
      </c>
      <c r="AI14" s="87">
        <v>8100</v>
      </c>
    </row>
    <row r="15" spans="1:35" ht="15.6" x14ac:dyDescent="0.3">
      <c r="A15" s="4"/>
      <c r="B15" s="24"/>
      <c r="C15" s="43"/>
      <c r="D15" s="5"/>
      <c r="E15" s="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</row>
    <row r="16" spans="1:35" ht="15.6" x14ac:dyDescent="0.3">
      <c r="A16" s="4" t="s">
        <v>11</v>
      </c>
      <c r="B16" s="51"/>
      <c r="C16" s="55"/>
      <c r="D16" s="56"/>
      <c r="E16" s="56"/>
      <c r="F16" s="90">
        <v>49500</v>
      </c>
      <c r="G16" s="90">
        <v>51700</v>
      </c>
      <c r="H16" s="90">
        <v>54300</v>
      </c>
      <c r="I16" s="90">
        <v>56700</v>
      </c>
      <c r="J16" s="90">
        <v>59200</v>
      </c>
      <c r="K16" s="90">
        <v>61000</v>
      </c>
      <c r="L16" s="90">
        <v>62900</v>
      </c>
      <c r="M16" s="90">
        <v>64900</v>
      </c>
      <c r="N16" s="90">
        <v>66900</v>
      </c>
      <c r="O16" s="90">
        <v>69000</v>
      </c>
      <c r="P16" s="90">
        <v>70800</v>
      </c>
      <c r="Q16" s="90">
        <v>72700</v>
      </c>
      <c r="R16" s="90">
        <v>74600</v>
      </c>
      <c r="S16" s="90">
        <v>76600</v>
      </c>
      <c r="T16" s="90">
        <v>78600</v>
      </c>
      <c r="U16" s="91">
        <v>80300</v>
      </c>
      <c r="V16" s="91">
        <v>82100</v>
      </c>
      <c r="W16" s="91">
        <v>83800</v>
      </c>
      <c r="X16" s="91">
        <v>85600</v>
      </c>
      <c r="Y16" s="91">
        <v>87300</v>
      </c>
      <c r="Z16" s="91">
        <v>88900</v>
      </c>
      <c r="AA16" s="91">
        <v>90600</v>
      </c>
      <c r="AB16" s="91">
        <v>92200</v>
      </c>
      <c r="AC16" s="91">
        <v>93900</v>
      </c>
      <c r="AD16" s="92">
        <v>95500</v>
      </c>
      <c r="AE16" s="92">
        <v>97000</v>
      </c>
      <c r="AF16" s="92">
        <v>98500</v>
      </c>
      <c r="AG16" s="92">
        <v>100000</v>
      </c>
      <c r="AH16" s="92">
        <v>101500</v>
      </c>
      <c r="AI16" s="91">
        <v>103000</v>
      </c>
    </row>
    <row r="17" spans="1:35" ht="15.6" x14ac:dyDescent="0.3">
      <c r="A17" s="4"/>
      <c r="B17" s="51"/>
      <c r="C17" s="55"/>
      <c r="D17" s="56"/>
      <c r="E17" s="5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</row>
    <row r="18" spans="1:35" ht="16.2" thickBot="1" x14ac:dyDescent="0.35">
      <c r="A18" s="4" t="s">
        <v>12</v>
      </c>
      <c r="B18" s="46"/>
      <c r="C18" s="47"/>
      <c r="D18" s="48"/>
      <c r="E18" s="49"/>
      <c r="F18" s="90">
        <v>4400</v>
      </c>
      <c r="G18" s="90">
        <v>4600</v>
      </c>
      <c r="H18" s="90">
        <v>5100</v>
      </c>
      <c r="I18" s="90">
        <v>5300</v>
      </c>
      <c r="J18" s="90">
        <v>5500</v>
      </c>
      <c r="K18" s="90">
        <v>5700</v>
      </c>
      <c r="L18" s="90">
        <v>5900</v>
      </c>
      <c r="M18" s="90">
        <v>6100</v>
      </c>
      <c r="N18" s="90">
        <v>6300</v>
      </c>
      <c r="O18" s="90">
        <v>6500</v>
      </c>
      <c r="P18" s="90">
        <v>6700</v>
      </c>
      <c r="Q18" s="90">
        <v>6900</v>
      </c>
      <c r="R18" s="90">
        <v>7100</v>
      </c>
      <c r="S18" s="90">
        <v>7300</v>
      </c>
      <c r="T18" s="90">
        <v>7500</v>
      </c>
      <c r="U18" s="91">
        <v>7700</v>
      </c>
      <c r="V18" s="91">
        <v>7900</v>
      </c>
      <c r="W18" s="91">
        <v>8100</v>
      </c>
      <c r="X18" s="91">
        <v>8300</v>
      </c>
      <c r="Y18" s="91">
        <v>8500</v>
      </c>
      <c r="Z18" s="91">
        <v>8700</v>
      </c>
      <c r="AA18" s="91">
        <v>8900</v>
      </c>
      <c r="AB18" s="91">
        <v>9100</v>
      </c>
      <c r="AC18" s="91">
        <v>9300</v>
      </c>
      <c r="AD18" s="92">
        <v>9500</v>
      </c>
      <c r="AE18" s="92">
        <v>9600</v>
      </c>
      <c r="AF18" s="92">
        <v>9700</v>
      </c>
      <c r="AG18" s="92">
        <v>9900</v>
      </c>
      <c r="AH18" s="92">
        <v>10000</v>
      </c>
      <c r="AI18" s="91">
        <v>10100</v>
      </c>
    </row>
    <row r="19" spans="1:35" ht="16.2" thickTop="1" x14ac:dyDescent="0.3">
      <c r="A19" s="4"/>
      <c r="B19" s="51"/>
      <c r="C19" s="38"/>
      <c r="D19" s="39"/>
      <c r="E19" s="52"/>
      <c r="F19" s="90">
        <v>9600</v>
      </c>
      <c r="G19" s="90">
        <v>10000</v>
      </c>
      <c r="H19" s="90">
        <v>11300</v>
      </c>
      <c r="I19" s="90">
        <v>11700</v>
      </c>
      <c r="J19" s="90">
        <v>12200</v>
      </c>
      <c r="K19" s="90">
        <v>12700</v>
      </c>
      <c r="L19" s="90">
        <v>13100</v>
      </c>
      <c r="M19" s="90">
        <v>13500</v>
      </c>
      <c r="N19" s="90">
        <v>14000</v>
      </c>
      <c r="O19" s="90">
        <v>14400</v>
      </c>
      <c r="P19" s="90">
        <v>14800</v>
      </c>
      <c r="Q19" s="90">
        <v>15200</v>
      </c>
      <c r="R19" s="90">
        <v>15700</v>
      </c>
      <c r="S19" s="90">
        <v>16100</v>
      </c>
      <c r="T19" s="90">
        <v>16200</v>
      </c>
      <c r="U19" s="87">
        <v>16300</v>
      </c>
      <c r="V19" s="87">
        <v>16400</v>
      </c>
      <c r="W19" s="87">
        <v>16500</v>
      </c>
      <c r="X19" s="87">
        <v>16600</v>
      </c>
      <c r="Y19" s="87">
        <v>16700</v>
      </c>
      <c r="Z19" s="87">
        <v>16800</v>
      </c>
      <c r="AA19" s="87">
        <v>16800</v>
      </c>
      <c r="AB19" s="87">
        <v>16900</v>
      </c>
      <c r="AC19" s="87">
        <v>16900</v>
      </c>
      <c r="AD19" s="87">
        <v>17000</v>
      </c>
      <c r="AE19" s="87">
        <v>17100</v>
      </c>
      <c r="AF19" s="87">
        <v>17200</v>
      </c>
      <c r="AG19" s="87">
        <v>17300</v>
      </c>
      <c r="AH19" s="87">
        <v>17400</v>
      </c>
      <c r="AI19" s="87">
        <v>17500</v>
      </c>
    </row>
    <row r="20" spans="1:35" ht="15.6" x14ac:dyDescent="0.3">
      <c r="A20" s="4"/>
      <c r="B20" s="24"/>
      <c r="C20" s="43"/>
      <c r="D20" s="5"/>
      <c r="E20" s="5"/>
      <c r="F20" s="90">
        <v>54700</v>
      </c>
      <c r="G20" s="90">
        <v>57100</v>
      </c>
      <c r="H20" s="90">
        <v>60500</v>
      </c>
      <c r="I20" s="90">
        <v>63100</v>
      </c>
      <c r="J20" s="90">
        <v>65900</v>
      </c>
      <c r="K20" s="90">
        <v>68000</v>
      </c>
      <c r="L20" s="90">
        <v>70100</v>
      </c>
      <c r="M20" s="90">
        <v>72300</v>
      </c>
      <c r="N20" s="90">
        <v>74600</v>
      </c>
      <c r="O20" s="90">
        <v>76900</v>
      </c>
      <c r="P20" s="90">
        <v>78900</v>
      </c>
      <c r="Q20" s="90">
        <v>81000</v>
      </c>
      <c r="R20" s="90">
        <v>83200</v>
      </c>
      <c r="S20" s="90">
        <v>85400</v>
      </c>
      <c r="T20" s="90">
        <v>87300</v>
      </c>
      <c r="U20" s="91">
        <v>88900</v>
      </c>
      <c r="V20" s="91">
        <v>90600</v>
      </c>
      <c r="W20" s="91">
        <v>92200</v>
      </c>
      <c r="X20" s="91">
        <v>93900</v>
      </c>
      <c r="Y20" s="91">
        <v>95500</v>
      </c>
      <c r="Z20" s="91">
        <v>97000</v>
      </c>
      <c r="AA20" s="91">
        <v>98500</v>
      </c>
      <c r="AB20" s="91">
        <v>100000</v>
      </c>
      <c r="AC20" s="91">
        <v>101500</v>
      </c>
      <c r="AD20" s="92">
        <v>103000</v>
      </c>
      <c r="AE20" s="92">
        <v>104500</v>
      </c>
      <c r="AF20" s="92">
        <v>106000</v>
      </c>
      <c r="AG20" s="92">
        <v>107400</v>
      </c>
      <c r="AH20" s="92">
        <v>108900</v>
      </c>
      <c r="AI20" s="91">
        <v>110400</v>
      </c>
    </row>
    <row r="21" spans="1:35" ht="16.2" thickBot="1" x14ac:dyDescent="0.35">
      <c r="A21" s="4" t="s">
        <v>13</v>
      </c>
      <c r="B21" s="46"/>
      <c r="C21" s="47"/>
      <c r="D21" s="48"/>
      <c r="E21" s="49"/>
      <c r="F21" s="90">
        <v>7100</v>
      </c>
      <c r="G21" s="90">
        <v>7400</v>
      </c>
      <c r="H21" s="90">
        <v>8200</v>
      </c>
      <c r="I21" s="90">
        <v>8600</v>
      </c>
      <c r="J21" s="90">
        <v>9000</v>
      </c>
      <c r="K21" s="90">
        <v>9300</v>
      </c>
      <c r="L21" s="90">
        <v>9600</v>
      </c>
      <c r="M21" s="90">
        <v>9900</v>
      </c>
      <c r="N21" s="90">
        <v>10200</v>
      </c>
      <c r="O21" s="90">
        <v>10500</v>
      </c>
      <c r="P21" s="90">
        <v>10800</v>
      </c>
      <c r="Q21" s="90">
        <v>11100</v>
      </c>
      <c r="R21" s="90">
        <v>11400</v>
      </c>
      <c r="S21" s="90">
        <v>11700</v>
      </c>
      <c r="T21" s="90">
        <v>12000</v>
      </c>
      <c r="U21" s="91">
        <v>12300</v>
      </c>
      <c r="V21" s="91">
        <v>12600</v>
      </c>
      <c r="W21" s="91">
        <v>12900</v>
      </c>
      <c r="X21" s="91">
        <v>13200</v>
      </c>
      <c r="Y21" s="91">
        <v>13500</v>
      </c>
      <c r="Z21" s="91">
        <v>13700</v>
      </c>
      <c r="AA21" s="91">
        <v>14000</v>
      </c>
      <c r="AB21" s="91">
        <v>14200</v>
      </c>
      <c r="AC21" s="91">
        <v>14500</v>
      </c>
      <c r="AD21" s="92">
        <v>14700</v>
      </c>
      <c r="AE21" s="92">
        <v>15200</v>
      </c>
      <c r="AF21" s="92">
        <v>15700</v>
      </c>
      <c r="AG21" s="92">
        <v>16300</v>
      </c>
      <c r="AH21" s="92">
        <v>16800</v>
      </c>
      <c r="AI21" s="91">
        <v>17300</v>
      </c>
    </row>
    <row r="22" spans="1:35" ht="16.2" thickTop="1" x14ac:dyDescent="0.3">
      <c r="A22" s="4"/>
      <c r="B22" s="51"/>
      <c r="C22" s="38"/>
      <c r="D22" s="39"/>
      <c r="E22" s="52"/>
      <c r="F22" s="90">
        <v>6600</v>
      </c>
      <c r="G22" s="90">
        <v>6900</v>
      </c>
      <c r="H22" s="90">
        <v>7800</v>
      </c>
      <c r="I22" s="90">
        <v>8200</v>
      </c>
      <c r="J22" s="90">
        <v>8500</v>
      </c>
      <c r="K22" s="90">
        <v>8700</v>
      </c>
      <c r="L22" s="90">
        <v>9000</v>
      </c>
      <c r="M22" s="90">
        <v>9300</v>
      </c>
      <c r="N22" s="90">
        <v>9500</v>
      </c>
      <c r="O22" s="90">
        <v>9800</v>
      </c>
      <c r="P22" s="90">
        <v>10100</v>
      </c>
      <c r="Q22" s="90">
        <v>10400</v>
      </c>
      <c r="R22" s="90">
        <v>10600</v>
      </c>
      <c r="S22" s="90">
        <v>10900</v>
      </c>
      <c r="T22" s="90">
        <v>11200</v>
      </c>
      <c r="U22" s="87">
        <v>11300</v>
      </c>
      <c r="V22" s="87">
        <v>11400</v>
      </c>
      <c r="W22" s="87">
        <v>11500</v>
      </c>
      <c r="X22" s="87">
        <v>11600</v>
      </c>
      <c r="Y22" s="87">
        <v>11700</v>
      </c>
      <c r="Z22" s="87">
        <v>12000</v>
      </c>
      <c r="AA22" s="87">
        <v>12500</v>
      </c>
      <c r="AB22" s="87">
        <v>12800</v>
      </c>
      <c r="AC22" s="87">
        <v>13300</v>
      </c>
      <c r="AD22" s="87">
        <v>13600</v>
      </c>
      <c r="AE22" s="87">
        <v>14200</v>
      </c>
      <c r="AF22" s="87">
        <v>14700</v>
      </c>
      <c r="AG22" s="87">
        <v>15500</v>
      </c>
      <c r="AH22" s="87">
        <v>16000</v>
      </c>
      <c r="AI22" s="87">
        <v>16600</v>
      </c>
    </row>
    <row r="23" spans="1:35" ht="15.6" x14ac:dyDescent="0.3">
      <c r="A23" s="4"/>
      <c r="B23" s="24"/>
      <c r="C23" s="43"/>
      <c r="D23" s="5"/>
      <c r="E23" s="5"/>
      <c r="F23" s="90">
        <v>54200</v>
      </c>
      <c r="G23" s="90">
        <v>56600</v>
      </c>
      <c r="H23" s="90">
        <v>60100</v>
      </c>
      <c r="I23" s="90">
        <v>62700</v>
      </c>
      <c r="J23" s="90">
        <v>65400</v>
      </c>
      <c r="K23" s="90">
        <v>67400</v>
      </c>
      <c r="L23" s="90">
        <v>69500</v>
      </c>
      <c r="M23" s="90">
        <v>71700</v>
      </c>
      <c r="N23" s="90">
        <v>73900</v>
      </c>
      <c r="O23" s="90">
        <v>76200</v>
      </c>
      <c r="P23" s="90">
        <v>78200</v>
      </c>
      <c r="Q23" s="90">
        <v>80300</v>
      </c>
      <c r="R23" s="90">
        <v>82400</v>
      </c>
      <c r="S23" s="90">
        <v>84600</v>
      </c>
      <c r="T23" s="90">
        <v>86500</v>
      </c>
      <c r="U23" s="91">
        <v>87900</v>
      </c>
      <c r="V23" s="91">
        <v>89400</v>
      </c>
      <c r="W23" s="91">
        <v>90800</v>
      </c>
      <c r="X23" s="91">
        <v>92300</v>
      </c>
      <c r="Y23" s="91">
        <v>93700</v>
      </c>
      <c r="Z23" s="91">
        <v>95300</v>
      </c>
      <c r="AA23" s="91">
        <v>97000</v>
      </c>
      <c r="AB23" s="91">
        <v>98600</v>
      </c>
      <c r="AC23" s="91">
        <v>100300</v>
      </c>
      <c r="AD23" s="92">
        <v>101900</v>
      </c>
      <c r="AE23" s="92">
        <v>103500</v>
      </c>
      <c r="AF23" s="92">
        <v>105000</v>
      </c>
      <c r="AG23" s="92">
        <v>106600</v>
      </c>
      <c r="AH23" s="92">
        <v>108100</v>
      </c>
      <c r="AI23" s="91">
        <v>109700</v>
      </c>
    </row>
    <row r="24" spans="1:35" ht="16.2" thickBot="1" x14ac:dyDescent="0.35">
      <c r="A24" s="4" t="s">
        <v>14</v>
      </c>
      <c r="B24" s="46"/>
      <c r="C24" s="47"/>
      <c r="D24" s="48"/>
      <c r="E24" s="49"/>
      <c r="F24" s="90">
        <v>5000</v>
      </c>
      <c r="G24" s="90">
        <v>5300</v>
      </c>
      <c r="H24" s="90">
        <v>5900</v>
      </c>
      <c r="I24" s="90">
        <v>6200</v>
      </c>
      <c r="J24" s="90">
        <v>6500</v>
      </c>
      <c r="K24" s="90">
        <v>6700</v>
      </c>
      <c r="L24" s="90">
        <v>6900</v>
      </c>
      <c r="M24" s="90">
        <v>7100</v>
      </c>
      <c r="N24" s="90">
        <v>7300</v>
      </c>
      <c r="O24" s="90">
        <v>7500</v>
      </c>
      <c r="P24" s="90">
        <v>7700</v>
      </c>
      <c r="Q24" s="90">
        <v>7900</v>
      </c>
      <c r="R24" s="90">
        <v>8100</v>
      </c>
      <c r="S24" s="90">
        <v>8300</v>
      </c>
      <c r="T24" s="90">
        <v>8500</v>
      </c>
      <c r="U24" s="91">
        <v>8700</v>
      </c>
      <c r="V24" s="91">
        <v>8900</v>
      </c>
      <c r="W24" s="91">
        <v>9100</v>
      </c>
      <c r="X24" s="91">
        <v>9300</v>
      </c>
      <c r="Y24" s="91">
        <v>9500</v>
      </c>
      <c r="Z24" s="91">
        <v>9700</v>
      </c>
      <c r="AA24" s="91">
        <v>9900</v>
      </c>
      <c r="AB24" s="91">
        <v>10100</v>
      </c>
      <c r="AC24" s="91">
        <v>10300</v>
      </c>
      <c r="AD24" s="92">
        <v>10500</v>
      </c>
      <c r="AE24" s="92">
        <v>10700</v>
      </c>
      <c r="AF24" s="92">
        <v>10900</v>
      </c>
      <c r="AG24" s="92">
        <v>11100</v>
      </c>
      <c r="AH24" s="92">
        <v>11300</v>
      </c>
      <c r="AI24" s="91">
        <v>11500</v>
      </c>
    </row>
    <row r="25" spans="1:35" ht="16.8" thickTop="1" thickBot="1" x14ac:dyDescent="0.35">
      <c r="A25" s="4"/>
      <c r="B25" s="60"/>
      <c r="C25" s="61"/>
      <c r="D25" s="60"/>
      <c r="E25" s="6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</row>
    <row r="26" spans="1:35" ht="16.2" thickTop="1" x14ac:dyDescent="0.3">
      <c r="A26" s="4" t="s">
        <v>15</v>
      </c>
      <c r="B26" s="27"/>
      <c r="C26" s="38"/>
      <c r="D26" s="39"/>
      <c r="E26" s="30"/>
      <c r="F26" s="90">
        <v>9000</v>
      </c>
      <c r="G26" s="90">
        <v>9400</v>
      </c>
      <c r="H26" s="90">
        <v>10700</v>
      </c>
      <c r="I26" s="90">
        <v>11200</v>
      </c>
      <c r="J26" s="90">
        <v>11700</v>
      </c>
      <c r="K26" s="90">
        <v>12000</v>
      </c>
      <c r="L26" s="90">
        <v>12300</v>
      </c>
      <c r="M26" s="90">
        <v>12600</v>
      </c>
      <c r="N26" s="90">
        <v>12900</v>
      </c>
      <c r="O26" s="90">
        <v>13200</v>
      </c>
      <c r="P26" s="90">
        <v>13500</v>
      </c>
      <c r="Q26" s="90">
        <v>13700</v>
      </c>
      <c r="R26" s="90">
        <v>14000</v>
      </c>
      <c r="S26" s="90">
        <v>14200</v>
      </c>
      <c r="T26" s="90">
        <v>14800</v>
      </c>
      <c r="U26" s="87">
        <v>15600</v>
      </c>
      <c r="V26" s="87">
        <v>16400</v>
      </c>
      <c r="W26" s="87">
        <v>17200</v>
      </c>
      <c r="X26" s="87">
        <v>18000</v>
      </c>
      <c r="Y26" s="87">
        <v>18800</v>
      </c>
      <c r="Z26" s="87">
        <v>19400</v>
      </c>
      <c r="AA26" s="87">
        <v>19900</v>
      </c>
      <c r="AB26" s="87">
        <v>20400</v>
      </c>
      <c r="AC26" s="87">
        <v>20900</v>
      </c>
      <c r="AD26" s="87">
        <v>21500</v>
      </c>
      <c r="AE26" s="87">
        <v>21900</v>
      </c>
      <c r="AF26" s="87">
        <v>22400</v>
      </c>
      <c r="AG26" s="87">
        <v>22900</v>
      </c>
      <c r="AH26" s="87">
        <v>23400</v>
      </c>
      <c r="AI26" s="87">
        <v>23800</v>
      </c>
    </row>
    <row r="27" spans="1:35" ht="15.6" x14ac:dyDescent="0.3">
      <c r="A27" s="4"/>
      <c r="B27" s="51"/>
      <c r="C27" s="55"/>
      <c r="D27" s="56"/>
      <c r="E27" s="5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2"/>
      <c r="AE27" s="92"/>
      <c r="AF27" s="92"/>
      <c r="AG27" s="92"/>
      <c r="AH27" s="92"/>
      <c r="AI27" s="91"/>
    </row>
    <row r="28" spans="1:35" ht="15.6" x14ac:dyDescent="0.3">
      <c r="A28" s="4" t="s">
        <v>16</v>
      </c>
      <c r="B28" s="24"/>
      <c r="C28" s="43"/>
      <c r="D28" s="5"/>
      <c r="E28" s="5"/>
      <c r="F28" s="90">
        <v>58200</v>
      </c>
      <c r="G28" s="90">
        <v>60700</v>
      </c>
      <c r="H28" s="90">
        <v>64900</v>
      </c>
      <c r="I28" s="90">
        <v>67700</v>
      </c>
      <c r="J28" s="90">
        <v>70600</v>
      </c>
      <c r="K28" s="90">
        <v>72700</v>
      </c>
      <c r="L28" s="90">
        <v>74900</v>
      </c>
      <c r="M28" s="90">
        <v>77200</v>
      </c>
      <c r="N28" s="90">
        <v>79500</v>
      </c>
      <c r="O28" s="90">
        <v>81900</v>
      </c>
      <c r="P28" s="90">
        <v>84000</v>
      </c>
      <c r="Q28" s="90">
        <v>86100</v>
      </c>
      <c r="R28" s="90">
        <v>88300</v>
      </c>
      <c r="S28" s="90">
        <v>90500</v>
      </c>
      <c r="T28" s="90">
        <v>92800</v>
      </c>
      <c r="U28" s="91">
        <v>94800</v>
      </c>
      <c r="V28" s="91">
        <v>96900</v>
      </c>
      <c r="W28" s="91">
        <v>98900</v>
      </c>
      <c r="X28" s="91">
        <v>101000</v>
      </c>
      <c r="Y28" s="91">
        <v>103000</v>
      </c>
      <c r="Z28" s="91">
        <v>105000</v>
      </c>
      <c r="AA28" s="91">
        <v>107000</v>
      </c>
      <c r="AB28" s="91">
        <v>108900</v>
      </c>
      <c r="AC28" s="91">
        <v>110900</v>
      </c>
      <c r="AD28" s="92">
        <v>112900</v>
      </c>
      <c r="AE28" s="92">
        <v>114700</v>
      </c>
      <c r="AF28" s="92">
        <v>116500</v>
      </c>
      <c r="AG28" s="92">
        <v>118400</v>
      </c>
      <c r="AH28" s="92">
        <v>120200</v>
      </c>
      <c r="AI28" s="91">
        <v>122000</v>
      </c>
    </row>
    <row r="29" spans="1:35" ht="16.2" thickBot="1" x14ac:dyDescent="0.35">
      <c r="A29" s="4"/>
      <c r="B29" s="24"/>
      <c r="C29" s="43"/>
      <c r="D29" s="5"/>
      <c r="E29" s="5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</row>
    <row r="30" spans="1:35" ht="16.2" thickTop="1" x14ac:dyDescent="0.3">
      <c r="A30" s="4" t="s">
        <v>17</v>
      </c>
      <c r="B30" s="27"/>
      <c r="C30" s="38"/>
      <c r="D30" s="39"/>
      <c r="E30" s="30"/>
      <c r="F30" s="90">
        <v>4700</v>
      </c>
      <c r="G30" s="90">
        <v>5000</v>
      </c>
      <c r="H30" s="90">
        <v>5700</v>
      </c>
      <c r="I30" s="90">
        <v>5900</v>
      </c>
      <c r="J30" s="90">
        <v>6200</v>
      </c>
      <c r="K30" s="90">
        <v>6400</v>
      </c>
      <c r="L30" s="90">
        <v>6600</v>
      </c>
      <c r="M30" s="90">
        <v>6800</v>
      </c>
      <c r="N30" s="90">
        <v>7000</v>
      </c>
      <c r="O30" s="90">
        <v>7200</v>
      </c>
      <c r="P30" s="90">
        <v>7300</v>
      </c>
      <c r="Q30" s="90">
        <v>7500</v>
      </c>
      <c r="R30" s="90">
        <v>7600</v>
      </c>
      <c r="S30" s="90">
        <v>7800</v>
      </c>
      <c r="T30" s="90">
        <v>8000</v>
      </c>
      <c r="U30" s="87">
        <v>8200</v>
      </c>
      <c r="V30" s="87">
        <v>8300</v>
      </c>
      <c r="W30" s="87">
        <v>8600</v>
      </c>
      <c r="X30" s="87">
        <v>8700</v>
      </c>
      <c r="Y30" s="87">
        <v>8900</v>
      </c>
      <c r="Z30" s="87">
        <v>9100</v>
      </c>
      <c r="AA30" s="87">
        <v>9200</v>
      </c>
      <c r="AB30" s="87">
        <v>9500</v>
      </c>
      <c r="AC30" s="87">
        <v>9600</v>
      </c>
      <c r="AD30" s="87">
        <v>9800</v>
      </c>
      <c r="AE30" s="87">
        <v>10000</v>
      </c>
      <c r="AF30" s="87">
        <v>10100</v>
      </c>
      <c r="AG30" s="87">
        <v>10200</v>
      </c>
      <c r="AH30" s="87">
        <v>10300</v>
      </c>
      <c r="AI30" s="87">
        <v>10500</v>
      </c>
    </row>
    <row r="31" spans="1:35" ht="15.6" x14ac:dyDescent="0.3">
      <c r="B31" s="51"/>
      <c r="C31" s="55"/>
      <c r="D31" s="56"/>
      <c r="E31" s="56"/>
      <c r="F31" s="90">
        <v>62900</v>
      </c>
      <c r="G31" s="90">
        <v>65700</v>
      </c>
      <c r="H31" s="90">
        <v>70600</v>
      </c>
      <c r="I31" s="90">
        <v>73600</v>
      </c>
      <c r="J31" s="90">
        <v>76800</v>
      </c>
      <c r="K31" s="90">
        <v>79100</v>
      </c>
      <c r="L31" s="90">
        <v>81500</v>
      </c>
      <c r="M31" s="90">
        <v>84000</v>
      </c>
      <c r="N31" s="90">
        <v>86500</v>
      </c>
      <c r="O31" s="90">
        <v>89100</v>
      </c>
      <c r="P31" s="90">
        <v>91300</v>
      </c>
      <c r="Q31" s="90">
        <v>93600</v>
      </c>
      <c r="R31" s="90">
        <v>95900</v>
      </c>
      <c r="S31" s="90">
        <v>98300</v>
      </c>
      <c r="T31" s="90">
        <v>100800</v>
      </c>
      <c r="U31" s="91">
        <v>103000</v>
      </c>
      <c r="V31" s="91">
        <v>105200</v>
      </c>
      <c r="W31" s="91">
        <v>107500</v>
      </c>
      <c r="X31" s="91">
        <v>109700</v>
      </c>
      <c r="Y31" s="91">
        <v>111900</v>
      </c>
      <c r="Z31" s="91">
        <v>114100</v>
      </c>
      <c r="AA31" s="91">
        <v>116200</v>
      </c>
      <c r="AB31" s="91">
        <v>118400</v>
      </c>
      <c r="AC31" s="91">
        <v>120500</v>
      </c>
      <c r="AD31" s="92">
        <v>122700</v>
      </c>
      <c r="AE31" s="92">
        <v>124700</v>
      </c>
      <c r="AF31" s="92">
        <v>126600</v>
      </c>
      <c r="AG31" s="92">
        <v>128600</v>
      </c>
      <c r="AH31" s="92">
        <v>130500</v>
      </c>
      <c r="AI31" s="91">
        <v>132500</v>
      </c>
    </row>
    <row r="32" spans="1:35" ht="16.2" thickBot="1" x14ac:dyDescent="0.35">
      <c r="A32" s="4" t="s">
        <v>18</v>
      </c>
      <c r="B32" s="46"/>
      <c r="C32" s="47"/>
      <c r="D32" s="48"/>
      <c r="E32" s="49"/>
      <c r="F32" s="90">
        <v>6200</v>
      </c>
      <c r="G32" s="90">
        <v>6500</v>
      </c>
      <c r="H32" s="90">
        <v>7100</v>
      </c>
      <c r="I32" s="90">
        <v>8200</v>
      </c>
      <c r="J32" s="90">
        <v>9400</v>
      </c>
      <c r="K32" s="90">
        <v>10400</v>
      </c>
      <c r="L32" s="90">
        <v>11100</v>
      </c>
      <c r="M32" s="90">
        <v>11800</v>
      </c>
      <c r="N32" s="90">
        <v>12400</v>
      </c>
      <c r="O32" s="90">
        <v>13100</v>
      </c>
      <c r="P32" s="90">
        <v>13400</v>
      </c>
      <c r="Q32" s="90">
        <v>13700</v>
      </c>
      <c r="R32" s="90">
        <v>15000</v>
      </c>
      <c r="S32" s="90">
        <v>16400</v>
      </c>
      <c r="T32" s="90">
        <v>18000</v>
      </c>
      <c r="U32" s="91">
        <v>18400</v>
      </c>
      <c r="V32" s="91">
        <v>18800</v>
      </c>
      <c r="W32" s="91">
        <v>19200</v>
      </c>
      <c r="X32" s="91">
        <v>19600</v>
      </c>
      <c r="Y32" s="91">
        <v>20000</v>
      </c>
      <c r="Z32" s="91">
        <v>20400</v>
      </c>
      <c r="AA32" s="91">
        <v>20800</v>
      </c>
      <c r="AB32" s="91">
        <v>21200</v>
      </c>
      <c r="AC32" s="91">
        <v>21600</v>
      </c>
      <c r="AD32" s="92">
        <v>22000</v>
      </c>
      <c r="AE32" s="92">
        <v>22200</v>
      </c>
      <c r="AF32" s="92">
        <v>22300</v>
      </c>
      <c r="AG32" s="92">
        <v>22500</v>
      </c>
      <c r="AH32" s="92">
        <v>22600</v>
      </c>
      <c r="AI32" s="91">
        <v>22800</v>
      </c>
    </row>
    <row r="33" spans="1:35" ht="16.2" thickTop="1" x14ac:dyDescent="0.3">
      <c r="A33" s="4"/>
      <c r="B33" s="51"/>
      <c r="C33" s="38"/>
      <c r="D33" s="39"/>
      <c r="E33" s="52"/>
      <c r="F33" s="90">
        <v>14800</v>
      </c>
      <c r="G33" s="90">
        <v>15400</v>
      </c>
      <c r="H33" s="90">
        <v>17400</v>
      </c>
      <c r="I33" s="90">
        <v>17900</v>
      </c>
      <c r="J33" s="90">
        <v>18400</v>
      </c>
      <c r="K33" s="90">
        <v>18900</v>
      </c>
      <c r="L33" s="90">
        <v>19400</v>
      </c>
      <c r="M33" s="90">
        <v>19900</v>
      </c>
      <c r="N33" s="90">
        <v>20500</v>
      </c>
      <c r="O33" s="90">
        <v>21100</v>
      </c>
      <c r="P33" s="90">
        <v>21700</v>
      </c>
      <c r="Q33" s="90">
        <v>22500</v>
      </c>
      <c r="R33" s="90">
        <v>22600</v>
      </c>
      <c r="S33" s="90">
        <v>22700</v>
      </c>
      <c r="T33" s="90">
        <v>22800</v>
      </c>
      <c r="U33" s="87">
        <v>23300</v>
      </c>
      <c r="V33" s="87">
        <v>23800</v>
      </c>
      <c r="W33" s="87">
        <v>24300</v>
      </c>
      <c r="X33" s="87">
        <v>24800</v>
      </c>
      <c r="Y33" s="87">
        <v>25300</v>
      </c>
      <c r="Z33" s="87">
        <v>25800</v>
      </c>
      <c r="AA33" s="87">
        <v>26300</v>
      </c>
      <c r="AB33" s="87">
        <v>26800</v>
      </c>
      <c r="AC33" s="87">
        <v>27300</v>
      </c>
      <c r="AD33" s="87">
        <v>27800</v>
      </c>
      <c r="AE33" s="87">
        <v>28000</v>
      </c>
      <c r="AF33" s="87">
        <v>28200</v>
      </c>
      <c r="AG33" s="87">
        <v>28300</v>
      </c>
      <c r="AH33" s="87">
        <v>28500</v>
      </c>
      <c r="AI33" s="87">
        <v>28700</v>
      </c>
    </row>
    <row r="34" spans="1:35" ht="15.6" x14ac:dyDescent="0.3">
      <c r="A34" s="4"/>
      <c r="B34" s="24"/>
      <c r="C34" s="43"/>
      <c r="D34" s="5"/>
      <c r="E34" s="5"/>
      <c r="F34" s="90">
        <v>71500</v>
      </c>
      <c r="G34" s="90">
        <v>74600</v>
      </c>
      <c r="H34" s="90">
        <v>80900</v>
      </c>
      <c r="I34" s="90">
        <v>83300</v>
      </c>
      <c r="J34" s="90">
        <v>85800</v>
      </c>
      <c r="K34" s="90">
        <v>87600</v>
      </c>
      <c r="L34" s="90">
        <v>89800</v>
      </c>
      <c r="M34" s="90">
        <v>92100</v>
      </c>
      <c r="N34" s="90">
        <v>94600</v>
      </c>
      <c r="O34" s="90">
        <v>97100</v>
      </c>
      <c r="P34" s="90">
        <v>99600</v>
      </c>
      <c r="Q34" s="90">
        <v>102400</v>
      </c>
      <c r="R34" s="90">
        <v>103500</v>
      </c>
      <c r="S34" s="90">
        <v>104600</v>
      </c>
      <c r="T34" s="90">
        <v>105600</v>
      </c>
      <c r="U34" s="91">
        <v>107900</v>
      </c>
      <c r="V34" s="91">
        <v>110200</v>
      </c>
      <c r="W34" s="91">
        <v>112600</v>
      </c>
      <c r="X34" s="91">
        <v>114900</v>
      </c>
      <c r="Y34" s="91">
        <v>117200</v>
      </c>
      <c r="Z34" s="91">
        <v>119500</v>
      </c>
      <c r="AA34" s="91">
        <v>121700</v>
      </c>
      <c r="AB34" s="91">
        <v>124000</v>
      </c>
      <c r="AC34" s="91">
        <v>126200</v>
      </c>
      <c r="AD34" s="92">
        <v>128500</v>
      </c>
      <c r="AE34" s="92">
        <v>130500</v>
      </c>
      <c r="AF34" s="92">
        <v>132500</v>
      </c>
      <c r="AG34" s="92">
        <v>134400</v>
      </c>
      <c r="AH34" s="92">
        <v>136400</v>
      </c>
      <c r="AI34" s="91">
        <v>138400</v>
      </c>
    </row>
    <row r="35" spans="1:35" ht="16.2" thickBot="1" x14ac:dyDescent="0.35">
      <c r="A35" s="4" t="s">
        <v>19</v>
      </c>
      <c r="B35" s="46"/>
      <c r="C35" s="47"/>
      <c r="D35" s="48"/>
      <c r="E35" s="49"/>
      <c r="F35" s="90">
        <v>8800</v>
      </c>
      <c r="G35" s="90">
        <v>9200</v>
      </c>
      <c r="H35" s="90">
        <v>10200</v>
      </c>
      <c r="I35" s="90">
        <v>10600</v>
      </c>
      <c r="J35" s="90">
        <v>11100</v>
      </c>
      <c r="K35" s="90">
        <v>11400</v>
      </c>
      <c r="L35" s="90">
        <v>11700</v>
      </c>
      <c r="M35" s="90">
        <v>12100</v>
      </c>
      <c r="N35" s="90">
        <v>12600</v>
      </c>
      <c r="O35" s="90">
        <v>13000</v>
      </c>
      <c r="P35" s="90">
        <v>13300</v>
      </c>
      <c r="Q35" s="90">
        <v>13600</v>
      </c>
      <c r="R35" s="90">
        <v>13900</v>
      </c>
      <c r="S35" s="90">
        <v>14200</v>
      </c>
      <c r="T35" s="90">
        <v>14600</v>
      </c>
      <c r="U35" s="91">
        <v>14900</v>
      </c>
      <c r="V35" s="91">
        <v>15200</v>
      </c>
      <c r="W35" s="91">
        <v>15500</v>
      </c>
      <c r="X35" s="91">
        <v>15800</v>
      </c>
      <c r="Y35" s="91">
        <v>16100</v>
      </c>
      <c r="Z35" s="91">
        <v>16400</v>
      </c>
      <c r="AA35" s="91">
        <v>16700</v>
      </c>
      <c r="AB35" s="91">
        <v>17000</v>
      </c>
      <c r="AC35" s="91">
        <v>17300</v>
      </c>
      <c r="AD35" s="92">
        <v>17600</v>
      </c>
      <c r="AE35" s="92">
        <v>17900</v>
      </c>
      <c r="AF35" s="92">
        <v>18100</v>
      </c>
      <c r="AG35" s="92">
        <v>18400</v>
      </c>
      <c r="AH35" s="92">
        <v>18600</v>
      </c>
      <c r="AI35" s="91">
        <v>18900</v>
      </c>
    </row>
    <row r="36" spans="1:35" ht="16.2" thickTop="1" x14ac:dyDescent="0.3">
      <c r="A36" s="4"/>
      <c r="B36" s="51"/>
      <c r="C36" s="38"/>
      <c r="D36" s="39"/>
      <c r="E36" s="52"/>
      <c r="F36" s="90">
        <v>7300</v>
      </c>
      <c r="G36" s="90">
        <v>7600</v>
      </c>
      <c r="H36" s="90">
        <v>8600</v>
      </c>
      <c r="I36" s="90">
        <v>9600</v>
      </c>
      <c r="J36" s="90">
        <v>10700</v>
      </c>
      <c r="K36" s="90">
        <v>10800</v>
      </c>
      <c r="L36" s="90">
        <v>10900</v>
      </c>
      <c r="M36" s="90">
        <v>11000</v>
      </c>
      <c r="N36" s="90">
        <v>11100</v>
      </c>
      <c r="O36" s="90">
        <v>11600</v>
      </c>
      <c r="P36" s="90">
        <v>12000</v>
      </c>
      <c r="Q36" s="90">
        <v>12300</v>
      </c>
      <c r="R36" s="90">
        <v>12600</v>
      </c>
      <c r="S36" s="90">
        <v>14000</v>
      </c>
      <c r="T36" s="90">
        <v>14700</v>
      </c>
      <c r="U36" s="87">
        <v>15000</v>
      </c>
      <c r="V36" s="87">
        <v>15300</v>
      </c>
      <c r="W36" s="87">
        <v>15600</v>
      </c>
      <c r="X36" s="87">
        <v>15900</v>
      </c>
      <c r="Y36" s="87">
        <v>16200</v>
      </c>
      <c r="Z36" s="87">
        <v>16500</v>
      </c>
      <c r="AA36" s="87">
        <v>16800</v>
      </c>
      <c r="AB36" s="87">
        <v>17100</v>
      </c>
      <c r="AC36" s="87">
        <v>17400</v>
      </c>
      <c r="AD36" s="87">
        <v>17700</v>
      </c>
      <c r="AE36" s="87">
        <v>17900</v>
      </c>
      <c r="AF36" s="87">
        <v>18100</v>
      </c>
      <c r="AG36" s="87">
        <v>18400</v>
      </c>
      <c r="AH36" s="87">
        <v>18600</v>
      </c>
      <c r="AI36" s="87">
        <v>18800</v>
      </c>
    </row>
    <row r="37" spans="1:35" ht="15.6" x14ac:dyDescent="0.3">
      <c r="A37" s="4"/>
      <c r="B37" s="24"/>
      <c r="C37" s="43"/>
      <c r="D37" s="5"/>
      <c r="E37" s="5"/>
      <c r="F37" s="90">
        <v>70000</v>
      </c>
      <c r="G37" s="90">
        <v>73000</v>
      </c>
      <c r="H37" s="90">
        <v>79300</v>
      </c>
      <c r="I37" s="90">
        <v>82300</v>
      </c>
      <c r="J37" s="90">
        <v>85400</v>
      </c>
      <c r="K37" s="90">
        <v>87000</v>
      </c>
      <c r="L37" s="90">
        <v>89000</v>
      </c>
      <c r="M37" s="90">
        <v>91000</v>
      </c>
      <c r="N37" s="90">
        <v>93100</v>
      </c>
      <c r="O37" s="90">
        <v>95700</v>
      </c>
      <c r="P37" s="90">
        <v>98300</v>
      </c>
      <c r="Q37" s="90">
        <v>101100</v>
      </c>
      <c r="R37" s="90">
        <v>102200</v>
      </c>
      <c r="S37" s="90">
        <v>104400</v>
      </c>
      <c r="T37" s="90">
        <v>105700</v>
      </c>
      <c r="U37" s="91">
        <v>108000</v>
      </c>
      <c r="V37" s="91">
        <v>110300</v>
      </c>
      <c r="W37" s="91">
        <v>112700</v>
      </c>
      <c r="X37" s="91">
        <v>115000</v>
      </c>
      <c r="Y37" s="91">
        <v>117300</v>
      </c>
      <c r="Z37" s="91">
        <v>119600</v>
      </c>
      <c r="AA37" s="91">
        <v>121800</v>
      </c>
      <c r="AB37" s="91">
        <v>124100</v>
      </c>
      <c r="AC37" s="91">
        <v>126300</v>
      </c>
      <c r="AD37" s="92">
        <v>128600</v>
      </c>
      <c r="AE37" s="92">
        <v>130500</v>
      </c>
      <c r="AF37" s="92">
        <v>132500</v>
      </c>
      <c r="AG37" s="92">
        <v>134400</v>
      </c>
      <c r="AH37" s="92">
        <v>136400</v>
      </c>
      <c r="AI37" s="91">
        <v>138300</v>
      </c>
    </row>
    <row r="38" spans="1:35" ht="16.2" thickBot="1" x14ac:dyDescent="0.35">
      <c r="A38" s="4" t="s">
        <v>20</v>
      </c>
      <c r="B38" s="46"/>
      <c r="C38" s="47"/>
      <c r="D38" s="48"/>
      <c r="E38" s="49"/>
      <c r="F38" s="90">
        <v>3000</v>
      </c>
      <c r="G38" s="90">
        <v>3100</v>
      </c>
      <c r="H38" s="90">
        <v>3500</v>
      </c>
      <c r="I38" s="90">
        <v>3700</v>
      </c>
      <c r="J38" s="90">
        <v>3900</v>
      </c>
      <c r="K38" s="90">
        <v>4000</v>
      </c>
      <c r="L38" s="90">
        <v>4100</v>
      </c>
      <c r="M38" s="90">
        <v>4200</v>
      </c>
      <c r="N38" s="90">
        <v>4300</v>
      </c>
      <c r="O38" s="90">
        <v>4400</v>
      </c>
      <c r="P38" s="90">
        <v>4500</v>
      </c>
      <c r="Q38" s="90">
        <v>4600</v>
      </c>
      <c r="R38" s="90">
        <v>4700</v>
      </c>
      <c r="S38" s="90">
        <v>4800</v>
      </c>
      <c r="T38" s="90">
        <v>4900</v>
      </c>
      <c r="U38" s="91">
        <v>5000</v>
      </c>
      <c r="V38" s="91">
        <v>5100</v>
      </c>
      <c r="W38" s="91">
        <v>5200</v>
      </c>
      <c r="X38" s="91">
        <v>5300</v>
      </c>
      <c r="Y38" s="91">
        <v>5400</v>
      </c>
      <c r="Z38" s="91">
        <v>5500</v>
      </c>
      <c r="AA38" s="91">
        <v>5600</v>
      </c>
      <c r="AB38" s="91">
        <v>5700</v>
      </c>
      <c r="AC38" s="91">
        <v>5800</v>
      </c>
      <c r="AD38" s="92">
        <v>5900</v>
      </c>
      <c r="AE38" s="92">
        <v>6000</v>
      </c>
      <c r="AF38" s="92">
        <v>6100</v>
      </c>
      <c r="AG38" s="92">
        <v>6200</v>
      </c>
      <c r="AH38" s="92">
        <v>6300</v>
      </c>
      <c r="AI38" s="91">
        <v>6400</v>
      </c>
    </row>
    <row r="39" spans="1:35" ht="16.2" thickTop="1" x14ac:dyDescent="0.3">
      <c r="A39" s="93"/>
      <c r="B39" s="24"/>
      <c r="C39" s="43"/>
      <c r="D39" s="5"/>
      <c r="E39" s="5"/>
      <c r="F39" s="90">
        <v>67000</v>
      </c>
      <c r="G39" s="90">
        <v>69900</v>
      </c>
      <c r="H39" s="90">
        <v>75800</v>
      </c>
      <c r="I39" s="90">
        <v>78600</v>
      </c>
      <c r="J39" s="90">
        <v>81500</v>
      </c>
      <c r="K39" s="90">
        <v>83000</v>
      </c>
      <c r="L39" s="90">
        <v>84900</v>
      </c>
      <c r="M39" s="90">
        <v>86800</v>
      </c>
      <c r="N39" s="90">
        <v>88800</v>
      </c>
      <c r="O39" s="90">
        <v>91300</v>
      </c>
      <c r="P39" s="90">
        <v>93800</v>
      </c>
      <c r="Q39" s="90">
        <v>96500</v>
      </c>
      <c r="R39" s="90">
        <v>97500</v>
      </c>
      <c r="S39" s="90">
        <v>99600</v>
      </c>
      <c r="T39" s="90">
        <v>100800</v>
      </c>
      <c r="U39" s="87">
        <v>103000</v>
      </c>
      <c r="V39" s="87">
        <v>105200</v>
      </c>
      <c r="W39" s="87">
        <v>107500</v>
      </c>
      <c r="X39" s="87">
        <v>109700</v>
      </c>
      <c r="Y39" s="87">
        <v>111900</v>
      </c>
      <c r="Z39" s="87">
        <v>114100</v>
      </c>
      <c r="AA39" s="87">
        <v>116200</v>
      </c>
      <c r="AB39" s="87">
        <v>118400</v>
      </c>
      <c r="AC39" s="87">
        <v>120500</v>
      </c>
      <c r="AD39" s="87">
        <v>122700</v>
      </c>
      <c r="AE39" s="87">
        <v>124500</v>
      </c>
      <c r="AF39" s="87">
        <v>126400</v>
      </c>
      <c r="AG39" s="87">
        <v>128200</v>
      </c>
      <c r="AH39" s="87">
        <v>130100</v>
      </c>
      <c r="AI39" s="87">
        <v>131900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40"/>
  <sheetViews>
    <sheetView zoomScale="85" zoomScaleNormal="85"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AE17" sqref="AE17"/>
    </sheetView>
  </sheetViews>
  <sheetFormatPr defaultColWidth="12.5546875" defaultRowHeight="14.4" x14ac:dyDescent="0.3"/>
  <cols>
    <col min="1" max="1" width="39.5546875" customWidth="1"/>
    <col min="2" max="2" width="8.5546875" hidden="1" customWidth="1"/>
    <col min="3" max="3" width="9.6640625" hidden="1" customWidth="1"/>
    <col min="4" max="4" width="4.44140625" customWidth="1"/>
    <col min="5" max="8" width="3.5546875" style="10" customWidth="1"/>
    <col min="9" max="9" width="4.21875" style="10" customWidth="1"/>
    <col min="10" max="10" width="12.5546875" customWidth="1"/>
    <col min="11" max="13" width="12.5546875" hidden="1" customWidth="1"/>
    <col min="14" max="14" width="12.5546875" customWidth="1"/>
    <col min="15" max="15" width="12.109375" style="10" hidden="1" customWidth="1"/>
    <col min="16" max="16" width="3.33203125" style="10" customWidth="1"/>
    <col min="17" max="17" width="4.21875" style="10" customWidth="1"/>
    <col min="18" max="20" width="3.5546875" style="10" customWidth="1"/>
    <col min="21" max="21" width="4.44140625" style="10" customWidth="1"/>
    <col min="22" max="23" width="3.44140625" style="10" customWidth="1"/>
    <col min="24" max="25" width="12.5546875" style="10" customWidth="1"/>
    <col min="26" max="26" width="14.33203125" style="114" hidden="1" customWidth="1"/>
    <col min="27" max="27" width="14.109375" customWidth="1"/>
    <col min="28" max="28" width="13.33203125" customWidth="1"/>
    <col min="29" max="29" width="13.109375" customWidth="1"/>
    <col min="32" max="32" width="5.5546875" customWidth="1"/>
  </cols>
  <sheetData>
    <row r="1" spans="1:32" ht="15.9" customHeight="1" x14ac:dyDescent="0.3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5"/>
      <c r="P1" s="201"/>
      <c r="Q1" s="202"/>
      <c r="R1" s="259" t="s">
        <v>29</v>
      </c>
      <c r="S1" s="259"/>
      <c r="T1" s="259"/>
      <c r="U1" s="259"/>
      <c r="V1" s="201"/>
      <c r="W1" s="201"/>
      <c r="X1" s="210" t="s">
        <v>41</v>
      </c>
      <c r="Y1" s="5"/>
      <c r="Z1" s="113"/>
    </row>
    <row r="2" spans="1:32" ht="15.9" customHeight="1" x14ac:dyDescent="0.3">
      <c r="A2" s="1"/>
      <c r="B2" s="2"/>
      <c r="C2" s="2"/>
      <c r="D2" s="2"/>
      <c r="E2" s="3"/>
      <c r="F2" s="3"/>
      <c r="G2" s="3"/>
      <c r="H2" s="3"/>
      <c r="I2" s="3"/>
      <c r="J2" s="4"/>
      <c r="K2" s="4"/>
      <c r="L2" s="4"/>
      <c r="M2" s="4"/>
      <c r="N2" s="4"/>
      <c r="O2" s="5"/>
      <c r="P2" s="201"/>
      <c r="Q2" s="203"/>
      <c r="R2" s="259" t="s">
        <v>30</v>
      </c>
      <c r="S2" s="259"/>
      <c r="T2" s="259"/>
      <c r="U2" s="259"/>
      <c r="V2" s="201"/>
      <c r="W2" s="201"/>
      <c r="X2" s="5"/>
      <c r="Y2" s="5"/>
      <c r="Z2" s="113"/>
    </row>
    <row r="3" spans="1:32" ht="15.9" customHeight="1" x14ac:dyDescent="0.3">
      <c r="A3" s="1"/>
      <c r="B3" s="6" t="s">
        <v>1</v>
      </c>
      <c r="C3" s="6"/>
      <c r="D3" s="6"/>
      <c r="E3" s="7"/>
      <c r="F3" s="3"/>
      <c r="G3" s="3"/>
      <c r="H3" s="3"/>
      <c r="I3" s="3"/>
      <c r="J3" s="4"/>
      <c r="K3" s="4"/>
      <c r="L3" s="4"/>
      <c r="M3" s="4"/>
      <c r="N3" s="4"/>
      <c r="O3" s="5"/>
      <c r="P3" s="201"/>
      <c r="Q3" s="204"/>
      <c r="R3" s="260" t="s">
        <v>31</v>
      </c>
      <c r="S3" s="259"/>
      <c r="T3" s="259"/>
      <c r="U3" s="259"/>
      <c r="V3" s="201"/>
      <c r="W3" s="201"/>
      <c r="X3" s="5"/>
      <c r="Y3" s="5"/>
      <c r="Z3" s="113"/>
    </row>
    <row r="4" spans="1:32" ht="15.9" customHeight="1" thickBot="1" x14ac:dyDescent="0.35">
      <c r="B4" s="8" t="s">
        <v>2</v>
      </c>
      <c r="C4" s="9"/>
      <c r="D4" s="9"/>
      <c r="N4" s="189" t="s">
        <v>40</v>
      </c>
      <c r="P4" s="205"/>
      <c r="Q4" s="206"/>
      <c r="R4" s="259" t="s">
        <v>32</v>
      </c>
      <c r="S4" s="259"/>
      <c r="T4" s="259"/>
      <c r="U4" s="259"/>
      <c r="V4" s="205"/>
      <c r="W4" s="205"/>
      <c r="X4" s="5"/>
      <c r="Y4" s="5"/>
      <c r="Z4" s="113"/>
      <c r="AD4" s="189" t="s">
        <v>40</v>
      </c>
    </row>
    <row r="5" spans="1:32" ht="15.9" customHeight="1" thickTop="1" x14ac:dyDescent="0.3">
      <c r="A5" s="11"/>
      <c r="B5" s="12" t="s">
        <v>3</v>
      </c>
      <c r="C5" s="8"/>
      <c r="D5" s="8"/>
      <c r="E5" s="13"/>
      <c r="F5" s="13"/>
      <c r="G5" s="13"/>
      <c r="H5" s="13"/>
      <c r="I5" s="13"/>
      <c r="J5" s="263" t="s">
        <v>34</v>
      </c>
      <c r="K5" s="263"/>
      <c r="L5" s="263"/>
      <c r="M5" s="263"/>
      <c r="N5" s="263"/>
      <c r="O5" s="263"/>
      <c r="P5" s="207"/>
      <c r="Q5" s="208"/>
      <c r="R5" s="259" t="s">
        <v>33</v>
      </c>
      <c r="S5" s="259"/>
      <c r="T5" s="259"/>
      <c r="U5" s="259"/>
      <c r="V5" s="207"/>
      <c r="W5" s="207"/>
      <c r="X5" s="261" t="s">
        <v>34</v>
      </c>
      <c r="Y5" s="262"/>
      <c r="Z5" s="264" t="s">
        <v>35</v>
      </c>
      <c r="AA5" s="264"/>
      <c r="AB5" s="265" t="s">
        <v>39</v>
      </c>
      <c r="AC5" s="265"/>
      <c r="AD5" s="266" t="s">
        <v>38</v>
      </c>
      <c r="AE5" s="267"/>
    </row>
    <row r="6" spans="1:32" ht="15.9" customHeight="1" thickBot="1" x14ac:dyDescent="0.35">
      <c r="A6" s="16" t="s">
        <v>5</v>
      </c>
      <c r="B6" s="17" t="s">
        <v>6</v>
      </c>
      <c r="C6" s="18" t="s">
        <v>7</v>
      </c>
      <c r="D6" s="212"/>
      <c r="E6" s="19"/>
      <c r="F6" s="19"/>
      <c r="G6" s="20"/>
      <c r="H6" s="20"/>
      <c r="I6" s="20"/>
      <c r="J6" s="21">
        <v>2016</v>
      </c>
      <c r="K6" s="21">
        <f>J6+1</f>
        <v>2017</v>
      </c>
      <c r="L6" s="21">
        <f>K6+1</f>
        <v>2018</v>
      </c>
      <c r="M6" s="21">
        <f>L6+1</f>
        <v>2019</v>
      </c>
      <c r="N6" s="190">
        <f>M6+1</f>
        <v>2020</v>
      </c>
      <c r="O6" s="22">
        <f>N6+1</f>
        <v>2021</v>
      </c>
      <c r="P6" s="22"/>
      <c r="Q6" s="22"/>
      <c r="R6" s="22"/>
      <c r="S6" s="22"/>
      <c r="T6" s="22"/>
      <c r="U6" s="22"/>
      <c r="V6" s="22"/>
      <c r="W6" s="22"/>
      <c r="X6" s="117">
        <v>2026</v>
      </c>
      <c r="Y6" s="22">
        <f>X6+1</f>
        <v>2027</v>
      </c>
      <c r="Z6" s="22">
        <f>TRENDS!P4</f>
        <v>2026</v>
      </c>
      <c r="AA6" s="22">
        <f>TRENDS!AD4</f>
        <v>2040</v>
      </c>
      <c r="AB6" s="22" t="s">
        <v>36</v>
      </c>
      <c r="AC6" s="22" t="s">
        <v>37</v>
      </c>
      <c r="AD6" s="177">
        <f>AA6</f>
        <v>2040</v>
      </c>
      <c r="AE6" s="178" t="s">
        <v>37</v>
      </c>
    </row>
    <row r="7" spans="1:32" ht="15.9" customHeight="1" thickTop="1" x14ac:dyDescent="0.3">
      <c r="A7" s="23"/>
      <c r="B7" s="23"/>
      <c r="C7" s="23"/>
      <c r="D7" s="4"/>
      <c r="E7" s="24"/>
      <c r="F7" s="24"/>
      <c r="G7" s="24"/>
      <c r="H7" s="24"/>
      <c r="I7" s="25"/>
      <c r="J7" s="23"/>
      <c r="K7" s="23"/>
      <c r="L7" s="23"/>
      <c r="M7" s="23"/>
      <c r="N7" s="191"/>
      <c r="O7" s="24"/>
      <c r="P7" s="4" t="s">
        <v>43</v>
      </c>
      <c r="Q7" s="24"/>
      <c r="R7" s="24"/>
      <c r="S7" s="24"/>
      <c r="T7" s="24"/>
      <c r="U7" s="25" t="s">
        <v>43</v>
      </c>
      <c r="V7" s="24"/>
      <c r="W7" s="24"/>
      <c r="X7" s="118"/>
      <c r="Y7" s="24"/>
      <c r="Z7" s="116"/>
      <c r="AA7" s="116"/>
      <c r="AB7" s="116"/>
      <c r="AC7" s="116"/>
      <c r="AD7" s="179"/>
      <c r="AE7" s="180"/>
    </row>
    <row r="8" spans="1:32" ht="15.9" customHeight="1" thickBot="1" x14ac:dyDescent="0.35">
      <c r="A8" s="4"/>
      <c r="B8" s="4"/>
      <c r="C8" s="4"/>
      <c r="E8" s="25"/>
      <c r="F8" s="25"/>
      <c r="G8" s="25"/>
      <c r="H8" s="25"/>
      <c r="I8" s="213"/>
      <c r="J8" s="4"/>
      <c r="K8" s="4"/>
      <c r="L8" s="4"/>
      <c r="M8" s="4"/>
      <c r="N8" s="192"/>
      <c r="O8" s="5"/>
      <c r="P8" s="25"/>
      <c r="Q8" s="25"/>
      <c r="R8" s="25"/>
      <c r="S8" s="25"/>
      <c r="T8" s="25"/>
      <c r="U8" s="25"/>
      <c r="V8" s="25"/>
      <c r="W8" s="25"/>
      <c r="X8" s="118"/>
      <c r="Y8" s="24"/>
      <c r="Z8" s="116"/>
      <c r="AA8" s="116"/>
      <c r="AB8" s="116"/>
      <c r="AC8" s="116"/>
      <c r="AD8" s="179"/>
      <c r="AE8" s="180"/>
    </row>
    <row r="9" spans="1:32" ht="15.9" customHeight="1" thickTop="1" x14ac:dyDescent="0.3">
      <c r="A9" s="4" t="s">
        <v>8</v>
      </c>
      <c r="B9" s="26"/>
      <c r="C9" s="26"/>
      <c r="D9" s="26"/>
      <c r="E9" s="27"/>
      <c r="F9" s="28"/>
      <c r="G9" s="29"/>
      <c r="H9" s="30"/>
      <c r="I9" s="214"/>
      <c r="J9" s="31">
        <v>10700</v>
      </c>
      <c r="K9" s="31">
        <v>11100</v>
      </c>
      <c r="L9" s="31">
        <v>12600</v>
      </c>
      <c r="M9" s="31">
        <v>12900</v>
      </c>
      <c r="N9" s="193">
        <v>13200</v>
      </c>
      <c r="O9" s="31">
        <v>13600</v>
      </c>
      <c r="P9" s="27">
        <v>1</v>
      </c>
      <c r="Q9" s="28"/>
      <c r="R9" s="27"/>
      <c r="S9" s="27"/>
      <c r="T9" s="27"/>
      <c r="U9" s="29"/>
      <c r="V9" s="30">
        <v>2</v>
      </c>
      <c r="W9" s="56"/>
      <c r="X9" s="119">
        <v>15500</v>
      </c>
      <c r="Y9" s="32">
        <v>15900</v>
      </c>
      <c r="Z9" s="120">
        <f>TRENDS!P9</f>
        <v>16500</v>
      </c>
      <c r="AA9" s="116">
        <f>TRENDS!AD9</f>
        <v>22200</v>
      </c>
      <c r="AB9" s="121">
        <f>(((Y9/X9))^(1/($Y$6-$X$6)))-1</f>
        <v>2.5806451612903292E-2</v>
      </c>
      <c r="AC9" s="121">
        <f>(((AA9/Y9))^(1/($AA$6-$Y$6)))-1</f>
        <v>2.6007298194454576E-2</v>
      </c>
      <c r="AD9" s="179">
        <f>AA9</f>
        <v>22200</v>
      </c>
      <c r="AE9" s="181">
        <f>(((AD9/Y9))^(1/($AD$6-$Y$6)))-1</f>
        <v>2.6007298194454576E-2</v>
      </c>
    </row>
    <row r="10" spans="1:32" ht="15.9" customHeight="1" thickBot="1" x14ac:dyDescent="0.35">
      <c r="B10" s="33"/>
      <c r="C10" s="33"/>
      <c r="E10" s="34"/>
      <c r="F10" s="35"/>
      <c r="G10" s="34"/>
      <c r="H10" s="34"/>
      <c r="I10" s="215"/>
      <c r="J10" s="36"/>
      <c r="K10" s="36"/>
      <c r="L10" s="36"/>
      <c r="M10" s="36"/>
      <c r="N10" s="192"/>
      <c r="O10" s="5"/>
      <c r="P10" s="34"/>
      <c r="Q10" s="35"/>
      <c r="R10" s="34"/>
      <c r="S10" s="34"/>
      <c r="T10" s="35"/>
      <c r="U10" s="34"/>
      <c r="V10" s="34"/>
      <c r="W10" s="34"/>
      <c r="X10" s="122"/>
      <c r="Y10" s="34"/>
      <c r="Z10" s="120"/>
      <c r="AA10" s="116"/>
      <c r="AB10" s="116"/>
      <c r="AC10" s="121"/>
      <c r="AD10" s="179">
        <f>AA10</f>
        <v>0</v>
      </c>
      <c r="AE10" s="181"/>
    </row>
    <row r="11" spans="1:32" ht="15.9" customHeight="1" thickTop="1" x14ac:dyDescent="0.3">
      <c r="A11" s="4" t="s">
        <v>9</v>
      </c>
      <c r="B11" s="37"/>
      <c r="C11" s="37"/>
      <c r="E11" s="27"/>
      <c r="F11" s="38"/>
      <c r="G11" s="39"/>
      <c r="H11" s="30"/>
      <c r="I11" s="214"/>
      <c r="J11" s="40">
        <v>40000</v>
      </c>
      <c r="K11" s="40">
        <v>40900</v>
      </c>
      <c r="L11" s="40">
        <v>43100</v>
      </c>
      <c r="M11" s="40">
        <v>44200</v>
      </c>
      <c r="N11" s="194">
        <v>45200</v>
      </c>
      <c r="O11" s="41">
        <v>46100</v>
      </c>
      <c r="P11" s="27">
        <v>3</v>
      </c>
      <c r="Q11" s="38"/>
      <c r="R11" s="27"/>
      <c r="S11" s="27"/>
      <c r="T11" s="95"/>
      <c r="U11" s="29"/>
      <c r="V11" s="30">
        <v>4</v>
      </c>
      <c r="W11" s="56"/>
      <c r="X11" s="123">
        <v>51100</v>
      </c>
      <c r="Y11" s="62">
        <v>52100</v>
      </c>
      <c r="Z11" s="120">
        <f>TRENDS!P11</f>
        <v>56900</v>
      </c>
      <c r="AA11" s="116">
        <f>TRENDS!AD11</f>
        <v>76800</v>
      </c>
      <c r="AB11" s="121">
        <f t="shared" ref="AB11:AB14" si="0">(((Y11/X11))^(1/($Y$6-$X$6)))-1</f>
        <v>1.9569471624266255E-2</v>
      </c>
      <c r="AC11" s="121">
        <f t="shared" ref="AC11:AC14" si="1">(((AA11/Y11))^(1/($AA$6-$Y$6)))-1</f>
        <v>3.0299160369149813E-2</v>
      </c>
      <c r="AD11" s="179">
        <f>AA11</f>
        <v>76800</v>
      </c>
      <c r="AE11" s="181">
        <f>(((AD11/Y11))^(1/($AD$6-$Y$6)))-1</f>
        <v>3.0299160369149813E-2</v>
      </c>
    </row>
    <row r="12" spans="1:32" s="145" customFormat="1" ht="15.9" customHeight="1" x14ac:dyDescent="0.3">
      <c r="A12" s="134"/>
      <c r="B12" s="135"/>
      <c r="C12" s="135"/>
      <c r="D12"/>
      <c r="E12" s="136"/>
      <c r="F12" s="137"/>
      <c r="G12" s="138"/>
      <c r="H12" s="138"/>
      <c r="I12" s="7"/>
      <c r="J12" s="139">
        <v>50700</v>
      </c>
      <c r="K12" s="139">
        <v>52000</v>
      </c>
      <c r="L12" s="140">
        <v>55700</v>
      </c>
      <c r="M12" s="140">
        <v>57100</v>
      </c>
      <c r="N12" s="195">
        <v>58400</v>
      </c>
      <c r="O12" s="140">
        <v>59700</v>
      </c>
      <c r="P12" s="136"/>
      <c r="Q12" s="137"/>
      <c r="R12" s="141"/>
      <c r="S12" s="136"/>
      <c r="T12" s="142"/>
      <c r="U12" s="138"/>
      <c r="V12" s="138"/>
      <c r="W12" s="138"/>
      <c r="X12" s="143">
        <v>66600</v>
      </c>
      <c r="Y12" s="144">
        <v>68000</v>
      </c>
      <c r="Z12" s="124">
        <f>TRENDS!P12</f>
        <v>73400</v>
      </c>
      <c r="AA12" s="125">
        <f>TRENDS!AD12</f>
        <v>99000</v>
      </c>
      <c r="AB12" s="126">
        <f t="shared" si="0"/>
        <v>2.1021021021021102E-2</v>
      </c>
      <c r="AC12" s="126">
        <f t="shared" si="1"/>
        <v>2.9314700947915107E-2</v>
      </c>
      <c r="AD12" s="182">
        <f>Y12*(1+AB12)^(AA$6-Y$6)+5000</f>
        <v>94116.844154840481</v>
      </c>
      <c r="AE12" s="183">
        <f>(((AD12/Y12))^(1/($AD$6-$Y$6)))-1</f>
        <v>2.5317433646179444E-2</v>
      </c>
    </row>
    <row r="13" spans="1:32" ht="15.9" customHeight="1" thickBot="1" x14ac:dyDescent="0.35">
      <c r="A13" s="4" t="s">
        <v>10</v>
      </c>
      <c r="B13" s="45">
        <v>0.53</v>
      </c>
      <c r="C13" s="45">
        <v>0.79</v>
      </c>
      <c r="E13" s="46"/>
      <c r="F13" s="47"/>
      <c r="G13" s="48"/>
      <c r="H13" s="49"/>
      <c r="I13" s="214"/>
      <c r="J13" s="40">
        <v>4500</v>
      </c>
      <c r="K13" s="40">
        <v>4600</v>
      </c>
      <c r="L13" s="40">
        <v>5200</v>
      </c>
      <c r="M13" s="40">
        <v>5300</v>
      </c>
      <c r="N13" s="194">
        <v>5400</v>
      </c>
      <c r="O13" s="50">
        <v>5500</v>
      </c>
      <c r="P13" s="46">
        <v>5</v>
      </c>
      <c r="Q13" s="47"/>
      <c r="R13" s="99"/>
      <c r="S13" s="103"/>
      <c r="T13" s="96"/>
      <c r="U13" s="94"/>
      <c r="V13" s="49">
        <v>6</v>
      </c>
      <c r="W13" s="56"/>
      <c r="X13" s="127">
        <v>6000</v>
      </c>
      <c r="Y13" s="66">
        <v>6100</v>
      </c>
      <c r="Z13" s="120">
        <f>TRENDS!P13</f>
        <v>7400</v>
      </c>
      <c r="AA13" s="116">
        <f>TRENDS!AD13</f>
        <v>10200</v>
      </c>
      <c r="AB13" s="121">
        <f t="shared" si="0"/>
        <v>1.6666666666666607E-2</v>
      </c>
      <c r="AC13" s="121">
        <f t="shared" si="1"/>
        <v>4.0338429302133161E-2</v>
      </c>
      <c r="AD13" s="179">
        <f>AA13</f>
        <v>10200</v>
      </c>
      <c r="AE13" s="181">
        <f>(((AD13/Y13))^(1/($AD$6-$Y$6)))-1</f>
        <v>4.0338429302133161E-2</v>
      </c>
    </row>
    <row r="14" spans="1:32" ht="15.9" customHeight="1" thickTop="1" x14ac:dyDescent="0.3">
      <c r="A14" s="4"/>
      <c r="B14" s="45"/>
      <c r="C14" s="45"/>
      <c r="D14" s="45"/>
      <c r="E14" s="51"/>
      <c r="F14" s="38"/>
      <c r="G14" s="39"/>
      <c r="H14" s="52"/>
      <c r="I14" s="52"/>
      <c r="J14" s="40">
        <v>3300</v>
      </c>
      <c r="K14" s="40">
        <v>3400</v>
      </c>
      <c r="L14" s="40">
        <v>3800</v>
      </c>
      <c r="M14" s="40">
        <v>3900</v>
      </c>
      <c r="N14" s="194">
        <v>4000</v>
      </c>
      <c r="O14" s="50">
        <v>4100</v>
      </c>
      <c r="P14" s="51">
        <v>7</v>
      </c>
      <c r="Q14" s="38"/>
      <c r="R14" s="100"/>
      <c r="S14" s="104"/>
      <c r="T14" s="95"/>
      <c r="U14" s="29"/>
      <c r="V14" s="52">
        <v>8</v>
      </c>
      <c r="W14" s="52"/>
      <c r="X14" s="127">
        <v>4600</v>
      </c>
      <c r="Y14" s="66">
        <v>4700</v>
      </c>
      <c r="Z14" s="120">
        <f>TRENDS!P14</f>
        <v>4800</v>
      </c>
      <c r="AA14" s="116">
        <f>TRENDS!AD14</f>
        <v>6700</v>
      </c>
      <c r="AB14" s="121">
        <f t="shared" si="0"/>
        <v>2.1739130434782705E-2</v>
      </c>
      <c r="AC14" s="121">
        <f t="shared" si="1"/>
        <v>2.7647997659716372E-2</v>
      </c>
      <c r="AD14" s="184">
        <f>AA14+2000</f>
        <v>8700</v>
      </c>
      <c r="AE14" s="181">
        <f>(((AD14/Y14))^(1/($AD$6-$Y$6)))-1</f>
        <v>4.8505894947038275E-2</v>
      </c>
    </row>
    <row r="15" spans="1:32" ht="15.9" customHeight="1" x14ac:dyDescent="0.3">
      <c r="A15" s="4"/>
      <c r="B15" s="45"/>
      <c r="C15" s="45"/>
      <c r="D15" s="45"/>
      <c r="E15" s="24"/>
      <c r="F15" s="43"/>
      <c r="G15" s="5"/>
      <c r="H15" s="5"/>
      <c r="I15" s="5"/>
      <c r="J15" s="53"/>
      <c r="K15" s="53"/>
      <c r="L15" s="53"/>
      <c r="M15" s="53"/>
      <c r="N15" s="196"/>
      <c r="O15" s="54"/>
      <c r="P15" s="24"/>
      <c r="Q15" s="43"/>
      <c r="R15" s="97"/>
      <c r="S15" s="105"/>
      <c r="T15" s="43"/>
      <c r="U15" s="5"/>
      <c r="V15" s="5"/>
      <c r="W15" s="5"/>
      <c r="X15" s="127"/>
      <c r="Y15" s="66"/>
      <c r="Z15" s="120"/>
      <c r="AA15" s="116"/>
      <c r="AB15" s="116"/>
      <c r="AC15" s="121"/>
      <c r="AD15" s="179">
        <f>AA15</f>
        <v>0</v>
      </c>
      <c r="AE15" s="181"/>
    </row>
    <row r="16" spans="1:32" s="145" customFormat="1" ht="15.9" customHeight="1" x14ac:dyDescent="0.3">
      <c r="A16" s="146" t="s">
        <v>11</v>
      </c>
      <c r="B16" s="147">
        <v>0.79</v>
      </c>
      <c r="C16" s="147">
        <v>1.06</v>
      </c>
      <c r="D16" s="147"/>
      <c r="E16" s="148"/>
      <c r="F16" s="149"/>
      <c r="G16" s="150"/>
      <c r="H16" s="150"/>
      <c r="I16" s="150"/>
      <c r="J16" s="139">
        <v>49500</v>
      </c>
      <c r="K16" s="139">
        <v>50800</v>
      </c>
      <c r="L16" s="140">
        <v>54300</v>
      </c>
      <c r="M16" s="140">
        <v>55700</v>
      </c>
      <c r="N16" s="195">
        <v>57000</v>
      </c>
      <c r="O16" s="140">
        <v>58300</v>
      </c>
      <c r="P16" s="148"/>
      <c r="Q16" s="149">
        <v>9</v>
      </c>
      <c r="R16" s="151"/>
      <c r="S16" s="152"/>
      <c r="T16" s="149"/>
      <c r="U16" s="150">
        <v>10</v>
      </c>
      <c r="V16" s="150"/>
      <c r="W16" s="150"/>
      <c r="X16" s="143">
        <v>65200</v>
      </c>
      <c r="Y16" s="144">
        <v>66600</v>
      </c>
      <c r="Z16" s="124">
        <f>TRENDS!P16</f>
        <v>70800</v>
      </c>
      <c r="AA16" s="125">
        <f>TRENDS!AD16</f>
        <v>95500</v>
      </c>
      <c r="AB16" s="126">
        <f>(((Y16/X16))^(1/($Y$6-$X$6)))-1</f>
        <v>2.1472392638036908E-2</v>
      </c>
      <c r="AC16" s="126">
        <f>(((AA16/Y16))^(1/($AA$6-$Y$6)))-1</f>
        <v>2.8112651131094957E-2</v>
      </c>
      <c r="AD16" s="185">
        <f>AD12-AD13+AD14</f>
        <v>92616.844154840481</v>
      </c>
      <c r="AE16" s="183">
        <f>(((AD16/Y16))^(1/($AD$6-$Y$6)))-1</f>
        <v>2.5691121230308811E-2</v>
      </c>
      <c r="AF16" s="209"/>
    </row>
    <row r="17" spans="1:32" ht="15.9" customHeight="1" x14ac:dyDescent="0.3">
      <c r="A17" s="4"/>
      <c r="B17" s="45"/>
      <c r="C17" s="45"/>
      <c r="D17" s="45"/>
      <c r="E17" s="51"/>
      <c r="F17" s="55"/>
      <c r="G17" s="56"/>
      <c r="H17" s="56"/>
      <c r="I17" s="56"/>
      <c r="J17" s="53"/>
      <c r="K17" s="53"/>
      <c r="L17" s="53"/>
      <c r="M17" s="53"/>
      <c r="N17" s="196"/>
      <c r="O17" s="54"/>
      <c r="P17" s="51"/>
      <c r="Q17" s="55"/>
      <c r="R17" s="98"/>
      <c r="S17" s="106"/>
      <c r="T17" s="55"/>
      <c r="U17" s="56"/>
      <c r="V17" s="56"/>
      <c r="W17" s="56"/>
      <c r="X17" s="127"/>
      <c r="Y17" s="66"/>
      <c r="Z17" s="120"/>
      <c r="AA17" s="116"/>
      <c r="AB17" s="116"/>
      <c r="AC17" s="121"/>
      <c r="AD17" s="179">
        <f>AA17</f>
        <v>0</v>
      </c>
      <c r="AE17" s="181"/>
    </row>
    <row r="18" spans="1:32" ht="15.9" customHeight="1" thickBot="1" x14ac:dyDescent="0.35">
      <c r="A18" s="4" t="s">
        <v>12</v>
      </c>
      <c r="B18" s="45"/>
      <c r="C18" s="45"/>
      <c r="D18" s="45"/>
      <c r="E18" s="46"/>
      <c r="F18" s="47"/>
      <c r="G18" s="48"/>
      <c r="H18" s="49"/>
      <c r="I18" s="56"/>
      <c r="J18" s="40">
        <v>4400</v>
      </c>
      <c r="K18" s="40">
        <v>4500</v>
      </c>
      <c r="L18" s="40">
        <v>5100</v>
      </c>
      <c r="M18" s="40">
        <v>5200</v>
      </c>
      <c r="N18" s="194">
        <v>5300</v>
      </c>
      <c r="O18" s="50">
        <v>5400</v>
      </c>
      <c r="P18" s="46">
        <v>11</v>
      </c>
      <c r="Q18" s="47"/>
      <c r="R18" s="99"/>
      <c r="S18" s="103"/>
      <c r="T18" s="96"/>
      <c r="U18" s="94"/>
      <c r="V18" s="49">
        <v>12</v>
      </c>
      <c r="W18" s="56"/>
      <c r="X18" s="127">
        <v>5900</v>
      </c>
      <c r="Y18" s="66">
        <v>6000</v>
      </c>
      <c r="Z18" s="120">
        <f>TRENDS!P18</f>
        <v>6700</v>
      </c>
      <c r="AA18" s="116">
        <f>TRENDS!AD18</f>
        <v>9500</v>
      </c>
      <c r="AB18" s="121">
        <f t="shared" ref="AB18:AB24" si="2">(((Y18/X18))^(1/($Y$6-$X$6)))-1</f>
        <v>1.6949152542372836E-2</v>
      </c>
      <c r="AC18" s="121">
        <f t="shared" ref="AC18:AC24" si="3">(((AA18/Y18))^(1/($AA$6-$Y$6)))-1</f>
        <v>3.5980830949299936E-2</v>
      </c>
      <c r="AD18" s="179">
        <f>AA18-1500</f>
        <v>8000</v>
      </c>
      <c r="AE18" s="181">
        <f t="shared" ref="AE18:AE24" si="4">(((AD18/Y18))^(1/($AD$6-$Y$6)))-1</f>
        <v>2.2376061343984732E-2</v>
      </c>
    </row>
    <row r="19" spans="1:32" ht="15.9" customHeight="1" thickTop="1" x14ac:dyDescent="0.3">
      <c r="A19" s="4"/>
      <c r="B19" s="45"/>
      <c r="C19" s="45"/>
      <c r="D19" s="45"/>
      <c r="E19" s="51"/>
      <c r="F19" s="38"/>
      <c r="G19" s="39"/>
      <c r="H19" s="52"/>
      <c r="I19" s="52"/>
      <c r="J19" s="40">
        <v>9600</v>
      </c>
      <c r="K19" s="40">
        <v>10000</v>
      </c>
      <c r="L19" s="40">
        <v>11300</v>
      </c>
      <c r="M19" s="40">
        <v>11600</v>
      </c>
      <c r="N19" s="194">
        <v>11900</v>
      </c>
      <c r="O19" s="50">
        <v>12200</v>
      </c>
      <c r="P19" s="51">
        <v>13</v>
      </c>
      <c r="Q19" s="38"/>
      <c r="R19" s="100"/>
      <c r="S19" s="104"/>
      <c r="T19" s="95"/>
      <c r="U19" s="29"/>
      <c r="V19" s="52">
        <v>14</v>
      </c>
      <c r="W19" s="52"/>
      <c r="X19" s="127">
        <v>14100</v>
      </c>
      <c r="Y19" s="66">
        <v>14500</v>
      </c>
      <c r="Z19" s="120">
        <f>TRENDS!P19</f>
        <v>14800</v>
      </c>
      <c r="AA19" s="116">
        <f>TRENDS!AD19</f>
        <v>17000</v>
      </c>
      <c r="AB19" s="121">
        <f t="shared" si="2"/>
        <v>2.8368794326241176E-2</v>
      </c>
      <c r="AC19" s="121">
        <f t="shared" si="3"/>
        <v>1.2310908723206504E-2</v>
      </c>
      <c r="AD19" s="184">
        <f>AA19</f>
        <v>17000</v>
      </c>
      <c r="AE19" s="181">
        <f t="shared" si="4"/>
        <v>1.2310908723206504E-2</v>
      </c>
    </row>
    <row r="20" spans="1:32" s="145" customFormat="1" ht="15.9" customHeight="1" x14ac:dyDescent="0.3">
      <c r="A20" s="146"/>
      <c r="B20" s="147"/>
      <c r="C20" s="147"/>
      <c r="D20" s="147"/>
      <c r="E20" s="136"/>
      <c r="F20" s="137"/>
      <c r="G20" s="138"/>
      <c r="H20" s="138"/>
      <c r="I20" s="138"/>
      <c r="J20" s="139">
        <v>54700</v>
      </c>
      <c r="K20" s="139">
        <v>56300</v>
      </c>
      <c r="L20" s="140">
        <v>60500</v>
      </c>
      <c r="M20" s="140">
        <v>62100</v>
      </c>
      <c r="N20" s="195">
        <v>63600</v>
      </c>
      <c r="O20" s="140">
        <v>65100</v>
      </c>
      <c r="P20" s="136"/>
      <c r="Q20" s="137">
        <v>15</v>
      </c>
      <c r="R20" s="154"/>
      <c r="S20" s="155"/>
      <c r="T20" s="137"/>
      <c r="U20" s="138">
        <v>16</v>
      </c>
      <c r="V20" s="138"/>
      <c r="W20" s="138"/>
      <c r="X20" s="143">
        <v>73400</v>
      </c>
      <c r="Y20" s="144">
        <v>75100</v>
      </c>
      <c r="Z20" s="124">
        <f>TRENDS!P20</f>
        <v>78900</v>
      </c>
      <c r="AA20" s="125">
        <f>TRENDS!AD20</f>
        <v>103000</v>
      </c>
      <c r="AB20" s="126">
        <f t="shared" si="2"/>
        <v>2.3160762942779245E-2</v>
      </c>
      <c r="AC20" s="126">
        <f t="shared" si="3"/>
        <v>2.4598315453451258E-2</v>
      </c>
      <c r="AD20" s="186">
        <f>AD16-AD18+AD19</f>
        <v>101616.84415484048</v>
      </c>
      <c r="AE20" s="183">
        <f t="shared" si="4"/>
        <v>2.353331247602708E-2</v>
      </c>
    </row>
    <row r="21" spans="1:32" ht="15.9" customHeight="1" thickBot="1" x14ac:dyDescent="0.35">
      <c r="A21" s="4" t="s">
        <v>13</v>
      </c>
      <c r="B21" s="45">
        <v>0.26</v>
      </c>
      <c r="C21" s="45">
        <v>0.53</v>
      </c>
      <c r="D21" s="45"/>
      <c r="E21" s="46"/>
      <c r="F21" s="47"/>
      <c r="G21" s="48"/>
      <c r="H21" s="49"/>
      <c r="I21" s="56"/>
      <c r="J21" s="40">
        <v>7100</v>
      </c>
      <c r="K21" s="40">
        <v>7300</v>
      </c>
      <c r="L21" s="40">
        <v>8200</v>
      </c>
      <c r="M21" s="40">
        <v>8400</v>
      </c>
      <c r="N21" s="194">
        <v>8600</v>
      </c>
      <c r="O21" s="50">
        <v>8800</v>
      </c>
      <c r="P21" s="46"/>
      <c r="Q21" s="47"/>
      <c r="R21" s="99"/>
      <c r="S21" s="103"/>
      <c r="T21" s="96"/>
      <c r="U21" s="94"/>
      <c r="V21" s="49"/>
      <c r="W21" s="56"/>
      <c r="X21" s="127">
        <v>9800</v>
      </c>
      <c r="Y21" s="66">
        <v>10000</v>
      </c>
      <c r="Z21" s="120">
        <f>TRENDS!P21</f>
        <v>10800</v>
      </c>
      <c r="AA21" s="116">
        <f>TRENDS!AD21</f>
        <v>14700</v>
      </c>
      <c r="AB21" s="121">
        <f t="shared" si="2"/>
        <v>2.0408163265306145E-2</v>
      </c>
      <c r="AC21" s="121">
        <f t="shared" si="3"/>
        <v>3.0079073096610287E-2</v>
      </c>
      <c r="AD21" s="179">
        <f>AA21</f>
        <v>14700</v>
      </c>
      <c r="AE21" s="181">
        <f t="shared" si="4"/>
        <v>3.0079073096610287E-2</v>
      </c>
    </row>
    <row r="22" spans="1:32" ht="15.9" customHeight="1" thickTop="1" x14ac:dyDescent="0.3">
      <c r="A22" s="4"/>
      <c r="B22" s="45"/>
      <c r="C22" s="45"/>
      <c r="D22" s="45"/>
      <c r="E22" s="51"/>
      <c r="F22" s="38"/>
      <c r="G22" s="39"/>
      <c r="H22" s="52"/>
      <c r="I22" s="52"/>
      <c r="J22" s="40">
        <v>6600</v>
      </c>
      <c r="K22" s="40">
        <v>6900</v>
      </c>
      <c r="L22" s="40">
        <v>7800</v>
      </c>
      <c r="M22" s="40">
        <v>8000</v>
      </c>
      <c r="N22" s="194">
        <v>8200</v>
      </c>
      <c r="O22" s="50">
        <v>8400</v>
      </c>
      <c r="P22" s="51">
        <v>17</v>
      </c>
      <c r="Q22" s="38"/>
      <c r="R22" s="110"/>
      <c r="S22" s="104"/>
      <c r="T22" s="109"/>
      <c r="U22" s="29"/>
      <c r="V22" s="52">
        <v>18</v>
      </c>
      <c r="W22" s="52"/>
      <c r="X22" s="127">
        <v>9400</v>
      </c>
      <c r="Y22" s="66">
        <v>9700</v>
      </c>
      <c r="Z22" s="120">
        <f>TRENDS!P22</f>
        <v>10100</v>
      </c>
      <c r="AA22" s="116">
        <f>TRENDS!AD22</f>
        <v>13600</v>
      </c>
      <c r="AB22" s="121">
        <f t="shared" si="2"/>
        <v>3.1914893617021267E-2</v>
      </c>
      <c r="AC22" s="121">
        <f t="shared" si="3"/>
        <v>2.6336519998071184E-2</v>
      </c>
      <c r="AD22" s="184">
        <f>AA22+1383</f>
        <v>14983</v>
      </c>
      <c r="AE22" s="181">
        <f t="shared" si="4"/>
        <v>3.4010996285026351E-2</v>
      </c>
    </row>
    <row r="23" spans="1:32" s="145" customFormat="1" ht="15.9" customHeight="1" x14ac:dyDescent="0.3">
      <c r="A23" s="146"/>
      <c r="B23" s="147"/>
      <c r="C23" s="147"/>
      <c r="D23" s="147"/>
      <c r="E23" s="136"/>
      <c r="F23" s="137"/>
      <c r="G23" s="138"/>
      <c r="H23" s="138"/>
      <c r="I23" s="138"/>
      <c r="J23" s="139">
        <v>54200</v>
      </c>
      <c r="K23" s="139">
        <v>55900</v>
      </c>
      <c r="L23" s="140">
        <v>60100</v>
      </c>
      <c r="M23" s="140">
        <v>61700</v>
      </c>
      <c r="N23" s="195">
        <v>63200</v>
      </c>
      <c r="O23" s="140">
        <v>64700</v>
      </c>
      <c r="P23" s="156"/>
      <c r="Q23" s="157"/>
      <c r="R23" s="158"/>
      <c r="S23" s="159"/>
      <c r="T23" s="142"/>
      <c r="U23" s="160"/>
      <c r="V23" s="160"/>
      <c r="W23" s="160"/>
      <c r="X23" s="143">
        <v>73000</v>
      </c>
      <c r="Y23" s="144">
        <v>74800</v>
      </c>
      <c r="Z23" s="124">
        <f>TRENDS!P23</f>
        <v>78200</v>
      </c>
      <c r="AA23" s="125">
        <f>TRENDS!AD23</f>
        <v>101900</v>
      </c>
      <c r="AB23" s="126">
        <f t="shared" si="2"/>
        <v>2.4657534246575352E-2</v>
      </c>
      <c r="AC23" s="126">
        <f t="shared" si="3"/>
        <v>2.4067681486188652E-2</v>
      </c>
      <c r="AD23" s="185">
        <f>AD20+-AD21+AD22</f>
        <v>101899.84415484048</v>
      </c>
      <c r="AE23" s="183">
        <f t="shared" si="4"/>
        <v>2.4067561009021077E-2</v>
      </c>
      <c r="AF23" s="153"/>
    </row>
    <row r="24" spans="1:32" ht="15.9" customHeight="1" thickBot="1" x14ac:dyDescent="0.35">
      <c r="A24" s="4" t="s">
        <v>14</v>
      </c>
      <c r="B24" s="45">
        <v>0.53</v>
      </c>
      <c r="C24" s="45">
        <v>0.79</v>
      </c>
      <c r="D24" s="45"/>
      <c r="E24" s="46"/>
      <c r="F24" s="47"/>
      <c r="G24" s="48"/>
      <c r="H24" s="49"/>
      <c r="I24" s="56"/>
      <c r="J24" s="40">
        <v>5000</v>
      </c>
      <c r="K24" s="40">
        <v>5100</v>
      </c>
      <c r="L24" s="40">
        <v>5800</v>
      </c>
      <c r="M24" s="40">
        <v>6000</v>
      </c>
      <c r="N24" s="197">
        <v>6100</v>
      </c>
      <c r="O24" s="50">
        <v>6200</v>
      </c>
      <c r="P24" s="46">
        <v>19</v>
      </c>
      <c r="Q24" s="47"/>
      <c r="R24" s="99"/>
      <c r="S24" s="103"/>
      <c r="T24" s="96"/>
      <c r="U24" s="94"/>
      <c r="V24" s="49">
        <v>20</v>
      </c>
      <c r="W24" s="56"/>
      <c r="X24" s="127">
        <v>6700</v>
      </c>
      <c r="Y24" s="66">
        <v>6800</v>
      </c>
      <c r="Z24" s="120">
        <f>TRENDS!P24</f>
        <v>7700</v>
      </c>
      <c r="AA24" s="116">
        <f>TRENDS!AD24</f>
        <v>10500</v>
      </c>
      <c r="AB24" s="121">
        <f t="shared" si="2"/>
        <v>1.4925373134328401E-2</v>
      </c>
      <c r="AC24" s="121">
        <f t="shared" si="3"/>
        <v>3.3984136641654894E-2</v>
      </c>
      <c r="AD24" s="179">
        <f>AA24</f>
        <v>10500</v>
      </c>
      <c r="AE24" s="181">
        <f t="shared" si="4"/>
        <v>3.3984136641654894E-2</v>
      </c>
    </row>
    <row r="25" spans="1:32" ht="15.9" customHeight="1" thickTop="1" thickBot="1" x14ac:dyDescent="0.35">
      <c r="A25" s="4"/>
      <c r="B25" s="45"/>
      <c r="C25" s="45"/>
      <c r="D25" s="45"/>
      <c r="E25" s="60"/>
      <c r="F25" s="61"/>
      <c r="G25" s="60"/>
      <c r="H25" s="60"/>
      <c r="I25" s="24"/>
      <c r="J25" s="53"/>
      <c r="K25" s="53"/>
      <c r="L25" s="53"/>
      <c r="M25" s="53"/>
      <c r="N25" s="198"/>
      <c r="O25" s="54"/>
      <c r="P25" s="60"/>
      <c r="Q25" s="61"/>
      <c r="R25" s="102"/>
      <c r="S25" s="108"/>
      <c r="T25" s="61"/>
      <c r="U25" s="60"/>
      <c r="V25" s="60"/>
      <c r="W25" s="24"/>
      <c r="X25" s="128"/>
      <c r="Y25" s="58"/>
      <c r="Z25" s="120"/>
      <c r="AA25" s="116"/>
      <c r="AB25" s="116"/>
      <c r="AC25" s="121"/>
      <c r="AD25" s="179">
        <f>AA25</f>
        <v>0</v>
      </c>
      <c r="AE25" s="181"/>
    </row>
    <row r="26" spans="1:32" ht="15.9" customHeight="1" thickTop="1" x14ac:dyDescent="0.3">
      <c r="A26" s="4" t="s">
        <v>15</v>
      </c>
      <c r="B26" s="45"/>
      <c r="C26" s="45"/>
      <c r="D26" s="45"/>
      <c r="E26" s="27"/>
      <c r="F26" s="38"/>
      <c r="G26" s="39"/>
      <c r="H26" s="30"/>
      <c r="I26" s="56"/>
      <c r="J26" s="40">
        <v>9000</v>
      </c>
      <c r="K26" s="40">
        <v>9400</v>
      </c>
      <c r="L26" s="40">
        <v>10600</v>
      </c>
      <c r="M26" s="40">
        <v>10900</v>
      </c>
      <c r="N26" s="197">
        <v>11200</v>
      </c>
      <c r="O26" s="50">
        <v>11500</v>
      </c>
      <c r="P26" s="27">
        <v>21</v>
      </c>
      <c r="Q26" s="38"/>
      <c r="R26" s="100"/>
      <c r="S26" s="104"/>
      <c r="T26" s="95"/>
      <c r="U26" s="29"/>
      <c r="V26" s="30">
        <v>22</v>
      </c>
      <c r="W26" s="56"/>
      <c r="X26" s="127">
        <v>13000</v>
      </c>
      <c r="Y26" s="66">
        <v>13400</v>
      </c>
      <c r="Z26" s="120">
        <f>TRENDS!P26</f>
        <v>13500</v>
      </c>
      <c r="AA26" s="116">
        <f>TRENDS!AD26</f>
        <v>21500</v>
      </c>
      <c r="AB26" s="121">
        <f>(((Y26/X26))^(1/($Y$6-$X$6)))-1</f>
        <v>3.076923076923066E-2</v>
      </c>
      <c r="AC26" s="121">
        <f>(((AA26/Y26))^(1/($AA$6-$Y$6)))-1</f>
        <v>3.7038541057360153E-2</v>
      </c>
      <c r="AD26" s="179">
        <f>AA26</f>
        <v>21500</v>
      </c>
      <c r="AE26" s="181">
        <f>(((AD26/Y26))^(1/($AD$6-$Y$6)))-1</f>
        <v>3.7038541057360153E-2</v>
      </c>
    </row>
    <row r="27" spans="1:32" ht="15.9" customHeight="1" x14ac:dyDescent="0.3">
      <c r="A27" s="4"/>
      <c r="B27" s="45"/>
      <c r="C27" s="45"/>
      <c r="D27" s="45"/>
      <c r="E27" s="51"/>
      <c r="F27" s="55"/>
      <c r="G27" s="56"/>
      <c r="H27" s="56"/>
      <c r="I27" s="56"/>
      <c r="J27" s="40"/>
      <c r="K27" s="40"/>
      <c r="L27" s="40"/>
      <c r="M27" s="40"/>
      <c r="N27" s="197"/>
      <c r="O27" s="50"/>
      <c r="P27" s="51"/>
      <c r="Q27" s="55"/>
      <c r="R27" s="98"/>
      <c r="S27" s="106"/>
      <c r="T27" s="55"/>
      <c r="U27" s="56"/>
      <c r="V27" s="56"/>
      <c r="W27" s="56"/>
      <c r="X27" s="127"/>
      <c r="Y27" s="66"/>
      <c r="Z27" s="120"/>
      <c r="AA27" s="116"/>
      <c r="AB27" s="116"/>
      <c r="AC27" s="121"/>
      <c r="AD27" s="179">
        <f>AA27</f>
        <v>0</v>
      </c>
      <c r="AE27" s="181"/>
    </row>
    <row r="28" spans="1:32" s="145" customFormat="1" ht="15.9" customHeight="1" x14ac:dyDescent="0.3">
      <c r="A28" s="146" t="s">
        <v>16</v>
      </c>
      <c r="B28" s="147">
        <v>1.06</v>
      </c>
      <c r="C28" s="147">
        <v>1.32</v>
      </c>
      <c r="D28" s="147"/>
      <c r="E28" s="136"/>
      <c r="F28" s="137"/>
      <c r="G28" s="138"/>
      <c r="H28" s="138"/>
      <c r="I28" s="138"/>
      <c r="J28" s="161">
        <v>58200</v>
      </c>
      <c r="K28" s="139">
        <v>60200</v>
      </c>
      <c r="L28" s="140">
        <v>64900</v>
      </c>
      <c r="M28" s="140">
        <v>66600</v>
      </c>
      <c r="N28" s="195">
        <v>68300</v>
      </c>
      <c r="O28" s="140">
        <v>70000</v>
      </c>
      <c r="P28" s="156"/>
      <c r="Q28" s="157">
        <v>23</v>
      </c>
      <c r="R28" s="162"/>
      <c r="S28" s="159"/>
      <c r="T28" s="157"/>
      <c r="U28" s="160">
        <v>24</v>
      </c>
      <c r="V28" s="160"/>
      <c r="W28" s="160"/>
      <c r="X28" s="143">
        <v>79300</v>
      </c>
      <c r="Y28" s="144">
        <v>81400</v>
      </c>
      <c r="Z28" s="124">
        <f>TRENDS!P28</f>
        <v>84000</v>
      </c>
      <c r="AA28" s="125">
        <f>TRENDS!AD28</f>
        <v>112900</v>
      </c>
      <c r="AB28" s="126">
        <f>(((Y28/X28))^(1/($Y$6-$X$6)))-1</f>
        <v>2.6481715006305251E-2</v>
      </c>
      <c r="AC28" s="126">
        <f>(((AA28/Y28))^(1/($AA$6-$Y$6)))-1</f>
        <v>2.5482907207312611E-2</v>
      </c>
      <c r="AD28" s="185">
        <f>AD23+AD26-AD24</f>
        <v>112899.84415484048</v>
      </c>
      <c r="AE28" s="183">
        <f>(((AD28/Y28))^(1/($AD$6-$Y$6)))-1</f>
        <v>2.5482798318132938E-2</v>
      </c>
    </row>
    <row r="29" spans="1:32" ht="15.9" customHeight="1" thickBot="1" x14ac:dyDescent="0.35">
      <c r="A29" s="4"/>
      <c r="B29" s="45"/>
      <c r="C29" s="45"/>
      <c r="D29" s="45"/>
      <c r="E29" s="24"/>
      <c r="F29" s="43"/>
      <c r="G29" s="5"/>
      <c r="H29" s="5"/>
      <c r="I29" s="5"/>
      <c r="J29" s="62"/>
      <c r="K29" s="62"/>
      <c r="L29" s="63"/>
      <c r="M29" s="63"/>
      <c r="N29" s="199"/>
      <c r="O29" s="63"/>
      <c r="P29" s="58"/>
      <c r="Q29" s="59"/>
      <c r="R29" s="101"/>
      <c r="S29" s="107"/>
      <c r="T29" s="59"/>
      <c r="U29" s="54"/>
      <c r="V29" s="54"/>
      <c r="W29" s="54"/>
      <c r="X29" s="129"/>
      <c r="Y29" s="130"/>
      <c r="Z29" s="120"/>
      <c r="AA29" s="116"/>
      <c r="AB29" s="116"/>
      <c r="AC29" s="121"/>
      <c r="AD29" s="179">
        <f t="shared" ref="AD29:AD39" si="5">AA29</f>
        <v>0</v>
      </c>
      <c r="AE29" s="181"/>
    </row>
    <row r="30" spans="1:32" ht="15.9" customHeight="1" thickTop="1" x14ac:dyDescent="0.3">
      <c r="A30" s="4" t="s">
        <v>17</v>
      </c>
      <c r="B30" s="45">
        <v>1.06</v>
      </c>
      <c r="C30" s="45">
        <v>1.32</v>
      </c>
      <c r="D30" s="45"/>
      <c r="E30" s="27"/>
      <c r="F30" s="38"/>
      <c r="G30" s="39"/>
      <c r="H30" s="30"/>
      <c r="I30" s="56"/>
      <c r="J30" s="64">
        <v>4700</v>
      </c>
      <c r="K30" s="65">
        <v>5000</v>
      </c>
      <c r="L30" s="65">
        <v>5700</v>
      </c>
      <c r="M30" s="65">
        <v>5900</v>
      </c>
      <c r="N30" s="200">
        <v>6100</v>
      </c>
      <c r="O30" s="66">
        <v>6300</v>
      </c>
      <c r="P30" s="27">
        <v>25</v>
      </c>
      <c r="Q30" s="38"/>
      <c r="R30" s="100"/>
      <c r="S30" s="104"/>
      <c r="T30" s="95"/>
      <c r="U30" s="29"/>
      <c r="V30" s="30">
        <v>26</v>
      </c>
      <c r="W30" s="56"/>
      <c r="X30" s="127">
        <v>7300</v>
      </c>
      <c r="Y30" s="66">
        <v>7500</v>
      </c>
      <c r="Z30" s="120">
        <f>TRENDS!P30</f>
        <v>7300</v>
      </c>
      <c r="AA30" s="116">
        <f>TRENDS!AD30</f>
        <v>9800</v>
      </c>
      <c r="AB30" s="121">
        <f t="shared" ref="AB30:AB39" si="6">(((Y30/X30))^(1/($Y$6-$X$6)))-1</f>
        <v>2.7397260273972712E-2</v>
      </c>
      <c r="AC30" s="121">
        <f t="shared" ref="AC30:AC39" si="7">(((AA30/Y30))^(1/($AA$6-$Y$6)))-1</f>
        <v>2.0788467241478203E-2</v>
      </c>
      <c r="AD30" s="179">
        <f t="shared" si="5"/>
        <v>9800</v>
      </c>
      <c r="AE30" s="181">
        <f t="shared" ref="AE30:AE39" si="8">(((AD30/Y30))^(1/($AD$6-$Y$6)))-1</f>
        <v>2.0788467241478203E-2</v>
      </c>
    </row>
    <row r="31" spans="1:32" s="145" customFormat="1" ht="15.9" customHeight="1" x14ac:dyDescent="0.3">
      <c r="B31" s="147"/>
      <c r="C31" s="147"/>
      <c r="D31" s="147"/>
      <c r="E31" s="148"/>
      <c r="F31" s="149"/>
      <c r="G31" s="150"/>
      <c r="H31" s="150"/>
      <c r="I31" s="150"/>
      <c r="J31" s="161">
        <v>62900</v>
      </c>
      <c r="K31" s="139">
        <v>65200</v>
      </c>
      <c r="L31" s="140">
        <v>70600</v>
      </c>
      <c r="M31" s="140">
        <v>72500</v>
      </c>
      <c r="N31" s="195">
        <v>74400</v>
      </c>
      <c r="O31" s="140">
        <v>76300</v>
      </c>
      <c r="P31" s="148"/>
      <c r="Q31" s="149">
        <v>27</v>
      </c>
      <c r="R31" s="151"/>
      <c r="S31" s="152"/>
      <c r="T31" s="149"/>
      <c r="U31" s="150">
        <v>28</v>
      </c>
      <c r="V31" s="150"/>
      <c r="W31" s="150"/>
      <c r="X31" s="143">
        <v>86600</v>
      </c>
      <c r="Y31" s="144">
        <v>88900</v>
      </c>
      <c r="Z31" s="124">
        <f>TRENDS!P31</f>
        <v>91300</v>
      </c>
      <c r="AA31" s="125">
        <f>TRENDS!AD31</f>
        <v>122700</v>
      </c>
      <c r="AB31" s="126">
        <f t="shared" si="6"/>
        <v>2.6558891454965261E-2</v>
      </c>
      <c r="AC31" s="126">
        <f t="shared" si="7"/>
        <v>2.5096689303208741E-2</v>
      </c>
      <c r="AD31" s="185">
        <f t="shared" si="5"/>
        <v>122700</v>
      </c>
      <c r="AE31" s="183">
        <f t="shared" si="8"/>
        <v>2.5096689303208741E-2</v>
      </c>
    </row>
    <row r="32" spans="1:32" ht="15.9" customHeight="1" thickBot="1" x14ac:dyDescent="0.35">
      <c r="A32" s="4" t="s">
        <v>18</v>
      </c>
      <c r="B32" s="45"/>
      <c r="C32" s="45"/>
      <c r="D32" s="45"/>
      <c r="E32" s="46"/>
      <c r="F32" s="47"/>
      <c r="G32" s="48"/>
      <c r="H32" s="49"/>
      <c r="I32" s="56"/>
      <c r="J32" s="65">
        <v>6200</v>
      </c>
      <c r="K32" s="65">
        <v>6300</v>
      </c>
      <c r="L32" s="65">
        <v>7100</v>
      </c>
      <c r="M32" s="65">
        <v>7300</v>
      </c>
      <c r="N32" s="200">
        <v>7500</v>
      </c>
      <c r="O32" s="66">
        <v>7700</v>
      </c>
      <c r="P32" s="46">
        <v>29</v>
      </c>
      <c r="Q32" s="47"/>
      <c r="R32" s="99"/>
      <c r="S32" s="103"/>
      <c r="T32" s="96"/>
      <c r="U32" s="94"/>
      <c r="V32" s="49">
        <v>30</v>
      </c>
      <c r="W32" s="56"/>
      <c r="X32" s="127">
        <v>8700</v>
      </c>
      <c r="Y32" s="66">
        <v>8900</v>
      </c>
      <c r="Z32" s="120">
        <f>TRENDS!P32</f>
        <v>13400</v>
      </c>
      <c r="AA32" s="116">
        <f>TRENDS!AD32</f>
        <v>22000</v>
      </c>
      <c r="AB32" s="121">
        <f t="shared" si="6"/>
        <v>2.2988505747126409E-2</v>
      </c>
      <c r="AC32" s="121">
        <f t="shared" si="7"/>
        <v>7.2095029770722574E-2</v>
      </c>
      <c r="AD32" s="179">
        <f t="shared" si="5"/>
        <v>22000</v>
      </c>
      <c r="AE32" s="181">
        <f t="shared" si="8"/>
        <v>7.2095029770722574E-2</v>
      </c>
    </row>
    <row r="33" spans="1:31" ht="15.9" customHeight="1" thickTop="1" x14ac:dyDescent="0.3">
      <c r="A33" s="4"/>
      <c r="B33" s="45">
        <v>0.53</v>
      </c>
      <c r="C33" s="45">
        <v>0.79</v>
      </c>
      <c r="D33" s="45"/>
      <c r="E33" s="51"/>
      <c r="F33" s="38"/>
      <c r="G33" s="39"/>
      <c r="H33" s="52"/>
      <c r="I33" s="52"/>
      <c r="J33" s="65">
        <v>14800</v>
      </c>
      <c r="K33" s="65">
        <v>15400</v>
      </c>
      <c r="L33" s="65">
        <v>17400</v>
      </c>
      <c r="M33" s="65">
        <v>17900</v>
      </c>
      <c r="N33" s="200">
        <v>18400</v>
      </c>
      <c r="O33" s="66">
        <v>18900</v>
      </c>
      <c r="P33" s="51">
        <v>31</v>
      </c>
      <c r="Q33" s="38"/>
      <c r="R33" s="100"/>
      <c r="S33" s="104"/>
      <c r="T33" s="95"/>
      <c r="U33" s="29"/>
      <c r="V33" s="52">
        <v>32</v>
      </c>
      <c r="W33" s="52"/>
      <c r="X33" s="127">
        <v>21700</v>
      </c>
      <c r="Y33" s="66">
        <v>22300</v>
      </c>
      <c r="Z33" s="120">
        <f>TRENDS!P33</f>
        <v>21700</v>
      </c>
      <c r="AA33" s="116">
        <f>TRENDS!AD33</f>
        <v>27800</v>
      </c>
      <c r="AB33" s="121">
        <f t="shared" si="6"/>
        <v>2.7649769585253559E-2</v>
      </c>
      <c r="AC33" s="121">
        <f t="shared" si="7"/>
        <v>1.7102238701226957E-2</v>
      </c>
      <c r="AD33" s="179">
        <f t="shared" si="5"/>
        <v>27800</v>
      </c>
      <c r="AE33" s="181">
        <f t="shared" si="8"/>
        <v>1.7102238701226957E-2</v>
      </c>
    </row>
    <row r="34" spans="1:31" s="145" customFormat="1" ht="15.9" customHeight="1" x14ac:dyDescent="0.3">
      <c r="A34" s="146"/>
      <c r="B34" s="147"/>
      <c r="C34" s="147"/>
      <c r="D34" s="147"/>
      <c r="E34" s="136"/>
      <c r="F34" s="137"/>
      <c r="G34" s="138"/>
      <c r="H34" s="138"/>
      <c r="I34" s="138"/>
      <c r="J34" s="161">
        <v>71500</v>
      </c>
      <c r="K34" s="139">
        <v>74300</v>
      </c>
      <c r="L34" s="140">
        <v>80900</v>
      </c>
      <c r="M34" s="140">
        <v>83100</v>
      </c>
      <c r="N34" s="195">
        <v>85300</v>
      </c>
      <c r="O34" s="140">
        <v>87500</v>
      </c>
      <c r="P34" s="156"/>
      <c r="Q34" s="157">
        <v>33</v>
      </c>
      <c r="R34" s="162"/>
      <c r="S34" s="163"/>
      <c r="T34" s="164"/>
      <c r="U34" s="160">
        <v>34</v>
      </c>
      <c r="V34" s="160"/>
      <c r="W34" s="160"/>
      <c r="X34" s="143">
        <v>99600</v>
      </c>
      <c r="Y34" s="144">
        <v>102300</v>
      </c>
      <c r="Z34" s="124">
        <f>TRENDS!P34</f>
        <v>99600</v>
      </c>
      <c r="AA34" s="125">
        <f>TRENDS!AD34</f>
        <v>128500</v>
      </c>
      <c r="AB34" s="126">
        <f t="shared" si="6"/>
        <v>2.7108433734939652E-2</v>
      </c>
      <c r="AC34" s="126">
        <f t="shared" si="7"/>
        <v>1.7694668954793658E-2</v>
      </c>
      <c r="AD34" s="185">
        <f t="shared" si="5"/>
        <v>128500</v>
      </c>
      <c r="AE34" s="183">
        <f t="shared" si="8"/>
        <v>1.7694668954793658E-2</v>
      </c>
    </row>
    <row r="35" spans="1:31" ht="15.9" customHeight="1" thickBot="1" x14ac:dyDescent="0.35">
      <c r="A35" s="4" t="s">
        <v>19</v>
      </c>
      <c r="B35" s="45"/>
      <c r="C35" s="45"/>
      <c r="D35" s="45"/>
      <c r="E35" s="46"/>
      <c r="F35" s="47"/>
      <c r="G35" s="48"/>
      <c r="H35" s="49"/>
      <c r="I35" s="56"/>
      <c r="J35" s="65">
        <v>8800</v>
      </c>
      <c r="K35" s="65">
        <v>9000</v>
      </c>
      <c r="L35" s="65">
        <v>10200</v>
      </c>
      <c r="M35" s="65">
        <v>10500</v>
      </c>
      <c r="N35" s="200">
        <v>10700</v>
      </c>
      <c r="O35" s="66">
        <v>10900</v>
      </c>
      <c r="P35" s="46">
        <v>35</v>
      </c>
      <c r="Q35" s="47"/>
      <c r="R35" s="99"/>
      <c r="S35" s="46"/>
      <c r="T35" s="96"/>
      <c r="U35" s="94"/>
      <c r="V35" s="49">
        <v>36</v>
      </c>
      <c r="W35" s="56"/>
      <c r="X35" s="127">
        <v>12000</v>
      </c>
      <c r="Y35" s="66">
        <v>12200</v>
      </c>
      <c r="Z35" s="120">
        <f>TRENDS!P35</f>
        <v>13300</v>
      </c>
      <c r="AA35" s="116">
        <f>TRENDS!AD35</f>
        <v>17600</v>
      </c>
      <c r="AB35" s="121">
        <f t="shared" si="6"/>
        <v>1.6666666666666607E-2</v>
      </c>
      <c r="AC35" s="121">
        <f t="shared" si="7"/>
        <v>2.8590540376593365E-2</v>
      </c>
      <c r="AD35" s="179">
        <f t="shared" si="5"/>
        <v>17600</v>
      </c>
      <c r="AE35" s="181">
        <f t="shared" si="8"/>
        <v>2.8590540376593365E-2</v>
      </c>
    </row>
    <row r="36" spans="1:31" ht="15.9" customHeight="1" thickTop="1" x14ac:dyDescent="0.3">
      <c r="A36" s="4"/>
      <c r="B36" s="45">
        <v>0.26</v>
      </c>
      <c r="C36" s="45">
        <v>0.53</v>
      </c>
      <c r="D36" s="45"/>
      <c r="E36" s="51"/>
      <c r="F36" s="38"/>
      <c r="G36" s="39"/>
      <c r="H36" s="52"/>
      <c r="I36" s="52"/>
      <c r="J36" s="65">
        <v>7300</v>
      </c>
      <c r="K36" s="65">
        <v>7600</v>
      </c>
      <c r="L36" s="65">
        <v>8600</v>
      </c>
      <c r="M36" s="65">
        <v>8800</v>
      </c>
      <c r="N36" s="200">
        <v>9000</v>
      </c>
      <c r="O36" s="66">
        <v>9200</v>
      </c>
      <c r="P36" s="51">
        <v>37</v>
      </c>
      <c r="Q36" s="38"/>
      <c r="R36" s="100"/>
      <c r="S36" s="27"/>
      <c r="T36" s="95"/>
      <c r="U36" s="29"/>
      <c r="V36" s="52">
        <v>38</v>
      </c>
      <c r="W36" s="52"/>
      <c r="X36" s="127">
        <v>10500</v>
      </c>
      <c r="Y36" s="66">
        <v>10800</v>
      </c>
      <c r="Z36" s="120">
        <f>TRENDS!P36</f>
        <v>12000</v>
      </c>
      <c r="AA36" s="116">
        <f>TRENDS!AD36</f>
        <v>17700</v>
      </c>
      <c r="AB36" s="121">
        <f t="shared" si="6"/>
        <v>2.857142857142847E-2</v>
      </c>
      <c r="AC36" s="121">
        <f t="shared" si="7"/>
        <v>3.8732711509433804E-2</v>
      </c>
      <c r="AD36" s="179">
        <f t="shared" si="5"/>
        <v>17700</v>
      </c>
      <c r="AE36" s="181">
        <f t="shared" si="8"/>
        <v>3.8732711509433804E-2</v>
      </c>
    </row>
    <row r="37" spans="1:31" s="145" customFormat="1" ht="15.9" customHeight="1" x14ac:dyDescent="0.3">
      <c r="A37" s="146"/>
      <c r="B37" s="165"/>
      <c r="C37" s="165"/>
      <c r="D37" s="165"/>
      <c r="E37" s="136"/>
      <c r="F37" s="137"/>
      <c r="G37" s="138"/>
      <c r="H37" s="138"/>
      <c r="I37" s="138"/>
      <c r="J37" s="161">
        <v>70000</v>
      </c>
      <c r="K37" s="139">
        <v>72900</v>
      </c>
      <c r="L37" s="140">
        <v>79300</v>
      </c>
      <c r="M37" s="140">
        <v>81400</v>
      </c>
      <c r="N37" s="195">
        <v>83600</v>
      </c>
      <c r="O37" s="140">
        <v>85800</v>
      </c>
      <c r="P37" s="156"/>
      <c r="Q37" s="157">
        <v>39</v>
      </c>
      <c r="R37" s="162"/>
      <c r="S37" s="156"/>
      <c r="T37" s="157"/>
      <c r="U37" s="160">
        <v>40</v>
      </c>
      <c r="V37" s="160"/>
      <c r="W37" s="160"/>
      <c r="X37" s="143">
        <v>98100</v>
      </c>
      <c r="Y37" s="144">
        <v>100900</v>
      </c>
      <c r="Z37" s="124">
        <f>TRENDS!P37</f>
        <v>98300</v>
      </c>
      <c r="AA37" s="125">
        <f>TRENDS!AD37</f>
        <v>128600</v>
      </c>
      <c r="AB37" s="126">
        <f t="shared" si="6"/>
        <v>2.854230377166167E-2</v>
      </c>
      <c r="AC37" s="126">
        <f t="shared" si="7"/>
        <v>1.8834941586767684E-2</v>
      </c>
      <c r="AD37" s="185">
        <f t="shared" si="5"/>
        <v>128600</v>
      </c>
      <c r="AE37" s="183">
        <f t="shared" si="8"/>
        <v>1.8834941586767684E-2</v>
      </c>
    </row>
    <row r="38" spans="1:31" ht="15.9" customHeight="1" thickBot="1" x14ac:dyDescent="0.35">
      <c r="A38" s="4" t="s">
        <v>20</v>
      </c>
      <c r="B38" s="33"/>
      <c r="C38" s="33"/>
      <c r="D38" s="33"/>
      <c r="E38" s="46"/>
      <c r="F38" s="47"/>
      <c r="G38" s="48"/>
      <c r="H38" s="49"/>
      <c r="I38" s="56"/>
      <c r="J38" s="65">
        <v>3000</v>
      </c>
      <c r="K38" s="65">
        <v>3100</v>
      </c>
      <c r="L38" s="65">
        <v>3500</v>
      </c>
      <c r="M38" s="65">
        <v>3600</v>
      </c>
      <c r="N38" s="200">
        <v>3700</v>
      </c>
      <c r="O38" s="66">
        <v>3800</v>
      </c>
      <c r="P38" s="46">
        <v>41</v>
      </c>
      <c r="Q38" s="47"/>
      <c r="R38" s="99"/>
      <c r="S38" s="46"/>
      <c r="T38" s="96"/>
      <c r="U38" s="94"/>
      <c r="V38" s="49">
        <v>42</v>
      </c>
      <c r="W38" s="56"/>
      <c r="X38" s="127">
        <v>4300</v>
      </c>
      <c r="Y38" s="66">
        <v>4400</v>
      </c>
      <c r="Z38" s="120">
        <f>TRENDS!P38</f>
        <v>4500</v>
      </c>
      <c r="AA38" s="116">
        <f>TRENDS!AD38</f>
        <v>5900</v>
      </c>
      <c r="AB38" s="121">
        <f t="shared" si="6"/>
        <v>2.3255813953488413E-2</v>
      </c>
      <c r="AC38" s="121">
        <f t="shared" si="7"/>
        <v>2.2821736488125133E-2</v>
      </c>
      <c r="AD38" s="179">
        <f t="shared" si="5"/>
        <v>5900</v>
      </c>
      <c r="AE38" s="181">
        <f t="shared" si="8"/>
        <v>2.2821736488125133E-2</v>
      </c>
    </row>
    <row r="39" spans="1:31" s="145" customFormat="1" ht="15.9" customHeight="1" thickTop="1" thickBot="1" x14ac:dyDescent="0.35">
      <c r="A39" s="146"/>
      <c r="B39" s="172"/>
      <c r="C39" s="172"/>
      <c r="D39" s="172"/>
      <c r="E39" s="136"/>
      <c r="F39" s="137"/>
      <c r="G39" s="138"/>
      <c r="H39" s="138"/>
      <c r="I39" s="138"/>
      <c r="J39" s="161">
        <v>67000</v>
      </c>
      <c r="K39" s="139">
        <v>69800</v>
      </c>
      <c r="L39" s="140">
        <v>75800</v>
      </c>
      <c r="M39" s="140">
        <v>77800</v>
      </c>
      <c r="N39" s="195">
        <v>79900</v>
      </c>
      <c r="O39" s="140">
        <v>82000</v>
      </c>
      <c r="P39" s="156"/>
      <c r="Q39" s="157">
        <v>43</v>
      </c>
      <c r="R39" s="173"/>
      <c r="S39" s="174"/>
      <c r="T39" s="157"/>
      <c r="U39" s="160">
        <v>44</v>
      </c>
      <c r="V39" s="160"/>
      <c r="W39" s="160"/>
      <c r="X39" s="175">
        <v>93800</v>
      </c>
      <c r="Y39" s="176">
        <v>96500</v>
      </c>
      <c r="Z39" s="131">
        <f>TRENDS!P39</f>
        <v>93800</v>
      </c>
      <c r="AA39" s="132">
        <f>TRENDS!AD39</f>
        <v>122700</v>
      </c>
      <c r="AB39" s="133">
        <f t="shared" si="6"/>
        <v>2.8784648187633266E-2</v>
      </c>
      <c r="AC39" s="133">
        <f t="shared" si="7"/>
        <v>1.86486261693668E-2</v>
      </c>
      <c r="AD39" s="187">
        <f t="shared" si="5"/>
        <v>122700</v>
      </c>
      <c r="AE39" s="188">
        <f t="shared" si="8"/>
        <v>1.86486261693668E-2</v>
      </c>
    </row>
    <row r="40" spans="1:31" s="145" customFormat="1" ht="15.9" customHeight="1" thickTop="1" x14ac:dyDescent="0.3">
      <c r="A40" s="146"/>
      <c r="B40" s="146"/>
      <c r="C40" s="146"/>
      <c r="D40" s="146"/>
      <c r="E40" s="166" t="s">
        <v>21</v>
      </c>
      <c r="F40" s="166"/>
      <c r="G40" s="166"/>
      <c r="H40" s="166"/>
      <c r="I40" s="166"/>
      <c r="J40" s="167"/>
      <c r="K40" s="168"/>
      <c r="L40" s="168"/>
      <c r="M40" s="169"/>
      <c r="N40" s="146"/>
      <c r="O40" s="170"/>
      <c r="P40" s="166" t="s">
        <v>21</v>
      </c>
      <c r="Q40" s="166"/>
      <c r="R40" s="166"/>
      <c r="S40" s="166"/>
      <c r="T40" s="166"/>
      <c r="U40" s="166"/>
      <c r="V40" s="166"/>
      <c r="W40" s="166"/>
      <c r="X40" s="138"/>
      <c r="Y40" s="138"/>
      <c r="Z40" s="171"/>
    </row>
    <row r="41" spans="1:31" ht="15.9" customHeight="1" x14ac:dyDescent="0.3">
      <c r="A41" s="4"/>
      <c r="B41" s="4"/>
      <c r="C41" s="4"/>
      <c r="D41" s="4"/>
      <c r="E41" s="67" t="s">
        <v>22</v>
      </c>
      <c r="F41" s="67"/>
      <c r="G41" s="67"/>
      <c r="H41" s="67"/>
      <c r="I41" s="67"/>
      <c r="J41" s="70"/>
      <c r="K41" s="69"/>
      <c r="L41" s="4"/>
      <c r="M41" s="4"/>
      <c r="N41" s="4"/>
      <c r="O41" s="71"/>
      <c r="P41" s="67" t="s">
        <v>22</v>
      </c>
      <c r="Q41" s="67"/>
      <c r="R41" s="67"/>
      <c r="S41" s="67"/>
      <c r="T41" s="67"/>
      <c r="U41" s="67"/>
      <c r="V41" s="67"/>
      <c r="W41" s="67"/>
      <c r="X41" s="5"/>
      <c r="Y41" s="5"/>
      <c r="Z41" s="113"/>
    </row>
    <row r="42" spans="1:31" ht="15.9" customHeight="1" x14ac:dyDescent="0.3">
      <c r="A42" s="4"/>
      <c r="B42" s="4"/>
      <c r="C42" s="4"/>
      <c r="D42" s="4"/>
      <c r="E42" s="67"/>
      <c r="F42" s="67"/>
      <c r="G42" s="67"/>
      <c r="H42" s="67"/>
      <c r="I42" s="67"/>
      <c r="J42" s="70"/>
      <c r="K42" s="69"/>
      <c r="L42" s="4"/>
      <c r="M42" s="4"/>
      <c r="N42" s="4"/>
      <c r="O42" s="71"/>
      <c r="P42" s="67"/>
      <c r="Q42" s="67"/>
      <c r="R42" s="111"/>
      <c r="S42" s="67"/>
      <c r="T42" s="67"/>
      <c r="U42" s="67"/>
      <c r="V42" s="67"/>
      <c r="W42" s="67"/>
      <c r="X42" s="211" t="s">
        <v>42</v>
      </c>
      <c r="Y42" s="5"/>
      <c r="Z42" s="113"/>
    </row>
    <row r="43" spans="1:31" ht="15.9" customHeight="1" x14ac:dyDescent="0.3">
      <c r="A43" s="72" t="s">
        <v>23</v>
      </c>
      <c r="B43" s="4"/>
      <c r="C43" s="4"/>
      <c r="D43" s="4"/>
      <c r="E43" s="73"/>
      <c r="F43" s="25"/>
      <c r="G43" s="25"/>
      <c r="H43" s="25"/>
      <c r="I43" s="25"/>
      <c r="J43" s="4"/>
      <c r="K43" s="4"/>
      <c r="L43" s="4"/>
      <c r="M43" s="4"/>
      <c r="N43" s="4"/>
      <c r="O43" s="74"/>
      <c r="P43" s="73"/>
      <c r="Q43" s="112"/>
      <c r="R43" s="51"/>
      <c r="S43" s="25"/>
      <c r="T43" s="25"/>
      <c r="U43" s="25"/>
      <c r="V43" s="25"/>
      <c r="W43" s="25"/>
      <c r="X43" s="5"/>
      <c r="Y43" s="5"/>
      <c r="Z43" s="113"/>
    </row>
    <row r="44" spans="1:31" ht="15.9" customHeight="1" x14ac:dyDescent="0.3">
      <c r="A44" s="75" t="s">
        <v>24</v>
      </c>
      <c r="B44" s="76"/>
      <c r="C44" s="76"/>
      <c r="D44" s="76"/>
      <c r="E44" s="77"/>
      <c r="F44" s="77"/>
      <c r="G44" s="78"/>
      <c r="H44" s="78"/>
      <c r="I44" s="78"/>
      <c r="J44" s="57"/>
      <c r="K44" s="57"/>
      <c r="L44" s="57"/>
      <c r="M44" s="57"/>
      <c r="N44" s="57"/>
      <c r="O44" s="54"/>
      <c r="P44" s="77"/>
      <c r="Q44" s="77"/>
      <c r="X44" s="54"/>
      <c r="Y44" s="54"/>
    </row>
    <row r="45" spans="1:31" ht="15.9" customHeight="1" x14ac:dyDescent="0.3">
      <c r="A45" s="79" t="s">
        <v>25</v>
      </c>
      <c r="X45" s="5"/>
      <c r="Y45" s="5"/>
      <c r="Z45" s="113"/>
    </row>
    <row r="46" spans="1:31" ht="15.9" customHeight="1" x14ac:dyDescent="0.3">
      <c r="Q46" s="34"/>
      <c r="X46" s="5"/>
      <c r="Y46" s="5"/>
      <c r="Z46" s="113"/>
    </row>
    <row r="47" spans="1:31" ht="15.9" customHeight="1" x14ac:dyDescent="0.3">
      <c r="X47" s="5"/>
      <c r="Y47" s="5"/>
      <c r="Z47" s="113"/>
    </row>
    <row r="48" spans="1:31" ht="15.9" customHeight="1" x14ac:dyDescent="0.3">
      <c r="X48" s="5"/>
      <c r="Y48" s="5"/>
      <c r="Z48" s="113"/>
    </row>
    <row r="49" spans="24:26" ht="15.9" customHeight="1" x14ac:dyDescent="0.3">
      <c r="X49" s="5"/>
      <c r="Y49" s="5"/>
      <c r="Z49" s="113"/>
    </row>
    <row r="50" spans="24:26" ht="15.9" customHeight="1" x14ac:dyDescent="0.3">
      <c r="X50" s="5"/>
      <c r="Y50" s="5"/>
      <c r="Z50" s="113"/>
    </row>
    <row r="51" spans="24:26" ht="15.9" customHeight="1" x14ac:dyDescent="0.3">
      <c r="X51" s="5"/>
      <c r="Y51" s="5"/>
      <c r="Z51" s="113"/>
    </row>
    <row r="52" spans="24:26" ht="15.9" customHeight="1" x14ac:dyDescent="0.3">
      <c r="X52" s="5"/>
      <c r="Y52" s="5"/>
      <c r="Z52" s="113"/>
    </row>
    <row r="53" spans="24:26" ht="15.9" customHeight="1" x14ac:dyDescent="0.3">
      <c r="X53" s="5"/>
      <c r="Y53" s="5"/>
      <c r="Z53" s="113"/>
    </row>
    <row r="54" spans="24:26" ht="15.9" customHeight="1" x14ac:dyDescent="0.3">
      <c r="X54" s="5"/>
      <c r="Y54" s="5"/>
      <c r="Z54" s="113"/>
    </row>
    <row r="55" spans="24:26" ht="15.9" customHeight="1" x14ac:dyDescent="0.3">
      <c r="X55" s="5"/>
      <c r="Y55" s="5"/>
      <c r="Z55" s="113"/>
    </row>
    <row r="56" spans="24:26" ht="15.9" customHeight="1" x14ac:dyDescent="0.3">
      <c r="X56" s="13"/>
      <c r="Y56" s="13"/>
      <c r="Z56" s="115"/>
    </row>
    <row r="57" spans="24:26" ht="15.9" customHeight="1" x14ac:dyDescent="0.3">
      <c r="X57" s="5"/>
      <c r="Y57" s="5"/>
      <c r="Z57" s="113"/>
    </row>
    <row r="58" spans="24:26" ht="15.9" customHeight="1" x14ac:dyDescent="0.3">
      <c r="X58" s="5"/>
      <c r="Y58" s="5"/>
      <c r="Z58" s="113"/>
    </row>
    <row r="59" spans="24:26" ht="15.9" customHeight="1" x14ac:dyDescent="0.3">
      <c r="X59" s="5"/>
      <c r="Y59" s="5"/>
      <c r="Z59" s="113"/>
    </row>
    <row r="60" spans="24:26" ht="15.9" customHeight="1" x14ac:dyDescent="0.3">
      <c r="X60" s="5"/>
      <c r="Y60" s="5"/>
      <c r="Z60" s="113"/>
    </row>
    <row r="61" spans="24:26" ht="15.9" customHeight="1" x14ac:dyDescent="0.3">
      <c r="X61" s="5"/>
      <c r="Y61" s="5"/>
      <c r="Z61" s="113"/>
    </row>
    <row r="62" spans="24:26" ht="15.9" customHeight="1" x14ac:dyDescent="0.3">
      <c r="X62" s="5"/>
      <c r="Y62" s="5"/>
      <c r="Z62" s="113"/>
    </row>
    <row r="63" spans="24:26" ht="15.9" customHeight="1" x14ac:dyDescent="0.3">
      <c r="X63" s="5"/>
      <c r="Y63" s="5"/>
      <c r="Z63" s="113"/>
    </row>
    <row r="64" spans="24:26" ht="15.9" customHeight="1" x14ac:dyDescent="0.3">
      <c r="X64" s="5"/>
      <c r="Y64" s="5"/>
      <c r="Z64" s="113"/>
    </row>
    <row r="65" spans="24:26" ht="15.9" customHeight="1" x14ac:dyDescent="0.3">
      <c r="X65" s="5"/>
      <c r="Y65" s="5"/>
      <c r="Z65" s="113"/>
    </row>
    <row r="66" spans="24:26" ht="15.9" customHeight="1" x14ac:dyDescent="0.3">
      <c r="X66" s="5"/>
      <c r="Y66" s="5"/>
      <c r="Z66" s="113"/>
    </row>
    <row r="67" spans="24:26" ht="15.9" customHeight="1" x14ac:dyDescent="0.3">
      <c r="X67" s="5"/>
      <c r="Y67" s="5"/>
      <c r="Z67" s="113"/>
    </row>
    <row r="68" spans="24:26" ht="15.9" customHeight="1" x14ac:dyDescent="0.3">
      <c r="X68" s="5"/>
      <c r="Y68" s="5"/>
      <c r="Z68" s="113"/>
    </row>
    <row r="69" spans="24:26" ht="15.9" customHeight="1" x14ac:dyDescent="0.3">
      <c r="X69" s="5"/>
      <c r="Y69" s="5"/>
      <c r="Z69" s="113"/>
    </row>
    <row r="70" spans="24:26" ht="15.9" customHeight="1" x14ac:dyDescent="0.3">
      <c r="X70" s="5"/>
      <c r="Y70" s="5"/>
      <c r="Z70" s="113"/>
    </row>
    <row r="71" spans="24:26" ht="15.9" customHeight="1" x14ac:dyDescent="0.3">
      <c r="X71" s="5"/>
      <c r="Y71" s="5"/>
      <c r="Z71" s="113"/>
    </row>
    <row r="72" spans="24:26" ht="15.9" customHeight="1" x14ac:dyDescent="0.3">
      <c r="X72" s="5"/>
      <c r="Y72" s="5"/>
      <c r="Z72" s="113"/>
    </row>
    <row r="73" spans="24:26" ht="15.9" customHeight="1" x14ac:dyDescent="0.3">
      <c r="X73" s="5"/>
      <c r="Y73" s="5"/>
      <c r="Z73" s="113"/>
    </row>
    <row r="74" spans="24:26" ht="15.9" customHeight="1" x14ac:dyDescent="0.3">
      <c r="X74" s="5"/>
      <c r="Y74" s="5"/>
      <c r="Z74" s="113"/>
    </row>
    <row r="75" spans="24:26" ht="15.9" customHeight="1" x14ac:dyDescent="0.3">
      <c r="X75" s="5"/>
      <c r="Y75" s="5"/>
      <c r="Z75" s="113"/>
    </row>
    <row r="76" spans="24:26" ht="15.9" customHeight="1" x14ac:dyDescent="0.3">
      <c r="X76" s="5"/>
      <c r="Y76" s="5"/>
      <c r="Z76" s="113"/>
    </row>
    <row r="77" spans="24:26" ht="15.9" customHeight="1" x14ac:dyDescent="0.3">
      <c r="X77" s="5"/>
      <c r="Y77" s="5"/>
      <c r="Z77" s="113"/>
    </row>
    <row r="78" spans="24:26" ht="15.9" customHeight="1" x14ac:dyDescent="0.3">
      <c r="X78" s="5"/>
      <c r="Y78" s="5"/>
      <c r="Z78" s="113"/>
    </row>
    <row r="79" spans="24:26" ht="15.9" customHeight="1" x14ac:dyDescent="0.3">
      <c r="X79" s="5"/>
      <c r="Y79" s="5"/>
      <c r="Z79" s="113"/>
    </row>
    <row r="80" spans="24:26" ht="15.9" customHeight="1" x14ac:dyDescent="0.3">
      <c r="X80" s="5"/>
      <c r="Y80" s="5"/>
      <c r="Z80" s="113"/>
    </row>
    <row r="81" spans="24:26" ht="15.9" customHeight="1" x14ac:dyDescent="0.3">
      <c r="X81" s="5"/>
      <c r="Y81" s="5"/>
      <c r="Z81" s="113"/>
    </row>
    <row r="82" spans="24:26" ht="15.9" customHeight="1" x14ac:dyDescent="0.3">
      <c r="X82" s="5"/>
      <c r="Y82" s="5"/>
      <c r="Z82" s="113"/>
    </row>
    <row r="83" spans="24:26" ht="15.9" customHeight="1" x14ac:dyDescent="0.3">
      <c r="X83" s="5"/>
      <c r="Y83" s="5"/>
      <c r="Z83" s="113"/>
    </row>
    <row r="84" spans="24:26" ht="15.9" customHeight="1" x14ac:dyDescent="0.3">
      <c r="X84" s="5"/>
      <c r="Y84" s="5"/>
      <c r="Z84" s="113"/>
    </row>
    <row r="85" spans="24:26" ht="15.9" customHeight="1" x14ac:dyDescent="0.3">
      <c r="X85" s="5"/>
      <c r="Y85" s="5"/>
      <c r="Z85" s="113"/>
    </row>
    <row r="86" spans="24:26" ht="15.9" customHeight="1" x14ac:dyDescent="0.3">
      <c r="X86" s="5"/>
      <c r="Y86" s="5"/>
      <c r="Z86" s="113"/>
    </row>
    <row r="87" spans="24:26" ht="15.9" customHeight="1" x14ac:dyDescent="0.3">
      <c r="X87" s="5"/>
      <c r="Y87" s="5"/>
      <c r="Z87" s="113"/>
    </row>
    <row r="88" spans="24:26" ht="15.9" customHeight="1" x14ac:dyDescent="0.3">
      <c r="X88" s="5"/>
      <c r="Y88" s="5"/>
      <c r="Z88" s="113"/>
    </row>
    <row r="89" spans="24:26" ht="15.9" customHeight="1" x14ac:dyDescent="0.3">
      <c r="X89" s="5"/>
      <c r="Y89" s="5"/>
      <c r="Z89" s="113"/>
    </row>
    <row r="90" spans="24:26" ht="15.9" customHeight="1" x14ac:dyDescent="0.3">
      <c r="X90" s="5"/>
      <c r="Y90" s="5"/>
      <c r="Z90" s="113"/>
    </row>
    <row r="91" spans="24:26" ht="15.9" customHeight="1" x14ac:dyDescent="0.3">
      <c r="X91" s="5"/>
      <c r="Y91" s="5"/>
      <c r="Z91" s="113"/>
    </row>
    <row r="92" spans="24:26" ht="15.9" customHeight="1" x14ac:dyDescent="0.3">
      <c r="X92" s="5"/>
      <c r="Y92" s="5"/>
      <c r="Z92" s="113"/>
    </row>
    <row r="93" spans="24:26" ht="15.9" customHeight="1" x14ac:dyDescent="0.3">
      <c r="X93" s="5"/>
      <c r="Y93" s="5"/>
      <c r="Z93" s="113"/>
    </row>
    <row r="94" spans="24:26" ht="15.9" customHeight="1" x14ac:dyDescent="0.3">
      <c r="X94" s="5"/>
      <c r="Y94" s="5"/>
      <c r="Z94" s="113"/>
    </row>
    <row r="95" spans="24:26" ht="15.9" customHeight="1" x14ac:dyDescent="0.3">
      <c r="X95" s="5"/>
      <c r="Y95" s="5"/>
      <c r="Z95" s="113"/>
    </row>
    <row r="96" spans="24:26" ht="15.9" customHeight="1" x14ac:dyDescent="0.3">
      <c r="X96" s="5"/>
      <c r="Y96" s="5"/>
      <c r="Z96" s="113"/>
    </row>
    <row r="97" spans="24:26" ht="15.9" customHeight="1" x14ac:dyDescent="0.3">
      <c r="X97" s="5"/>
      <c r="Y97" s="5"/>
      <c r="Z97" s="113"/>
    </row>
    <row r="98" spans="24:26" ht="15.9" customHeight="1" x14ac:dyDescent="0.3">
      <c r="X98" s="5"/>
      <c r="Y98" s="5"/>
      <c r="Z98" s="113"/>
    </row>
    <row r="99" spans="24:26" ht="15.9" customHeight="1" x14ac:dyDescent="0.3">
      <c r="X99" s="5"/>
      <c r="Y99" s="5"/>
      <c r="Z99" s="113"/>
    </row>
    <row r="100" spans="24:26" ht="15.9" customHeight="1" x14ac:dyDescent="0.3">
      <c r="X100" s="5"/>
      <c r="Y100" s="5"/>
      <c r="Z100" s="113"/>
    </row>
    <row r="101" spans="24:26" ht="15.9" customHeight="1" x14ac:dyDescent="0.3">
      <c r="X101" s="5"/>
      <c r="Y101" s="5"/>
      <c r="Z101" s="113"/>
    </row>
    <row r="102" spans="24:26" ht="15.9" customHeight="1" x14ac:dyDescent="0.3">
      <c r="X102" s="5"/>
      <c r="Y102" s="5"/>
      <c r="Z102" s="113"/>
    </row>
    <row r="103" spans="24:26" ht="15.9" customHeight="1" x14ac:dyDescent="0.3">
      <c r="X103" s="5"/>
      <c r="Y103" s="5"/>
      <c r="Z103" s="113"/>
    </row>
    <row r="104" spans="24:26" ht="15.9" customHeight="1" x14ac:dyDescent="0.3">
      <c r="X104" s="5"/>
      <c r="Y104" s="5"/>
      <c r="Z104" s="113"/>
    </row>
    <row r="105" spans="24:26" ht="15.9" customHeight="1" x14ac:dyDescent="0.3">
      <c r="X105" s="5"/>
      <c r="Y105" s="5"/>
      <c r="Z105" s="113"/>
    </row>
    <row r="106" spans="24:26" ht="15.9" customHeight="1" x14ac:dyDescent="0.3">
      <c r="X106" s="5"/>
      <c r="Y106" s="5"/>
      <c r="Z106" s="113"/>
    </row>
    <row r="107" spans="24:26" ht="15.9" customHeight="1" x14ac:dyDescent="0.3">
      <c r="X107" s="5"/>
      <c r="Y107" s="5"/>
      <c r="Z107" s="113"/>
    </row>
    <row r="108" spans="24:26" ht="15.9" customHeight="1" x14ac:dyDescent="0.3">
      <c r="X108" s="5"/>
      <c r="Y108" s="5"/>
      <c r="Z108" s="113"/>
    </row>
    <row r="109" spans="24:26" ht="15.9" customHeight="1" x14ac:dyDescent="0.3">
      <c r="X109" s="5"/>
      <c r="Y109" s="5"/>
      <c r="Z109" s="113"/>
    </row>
    <row r="110" spans="24:26" ht="15.9" customHeight="1" x14ac:dyDescent="0.3">
      <c r="X110" s="5"/>
      <c r="Y110" s="5"/>
      <c r="Z110" s="113"/>
    </row>
    <row r="111" spans="24:26" ht="15.9" customHeight="1" x14ac:dyDescent="0.3">
      <c r="X111" s="5"/>
      <c r="Y111" s="5"/>
      <c r="Z111" s="113"/>
    </row>
    <row r="112" spans="24:26" ht="15.9" customHeight="1" x14ac:dyDescent="0.3">
      <c r="X112" s="5"/>
      <c r="Y112" s="5"/>
      <c r="Z112" s="113"/>
    </row>
    <row r="113" spans="24:26" ht="15.9" customHeight="1" x14ac:dyDescent="0.3">
      <c r="X113" s="5"/>
      <c r="Y113" s="5"/>
      <c r="Z113" s="113"/>
    </row>
    <row r="114" spans="24:26" ht="15.9" customHeight="1" x14ac:dyDescent="0.3">
      <c r="X114" s="5"/>
      <c r="Y114" s="5"/>
      <c r="Z114" s="113"/>
    </row>
    <row r="115" spans="24:26" ht="15.9" customHeight="1" x14ac:dyDescent="0.3">
      <c r="X115" s="5"/>
      <c r="Y115" s="5"/>
      <c r="Z115" s="113"/>
    </row>
    <row r="116" spans="24:26" ht="15.9" customHeight="1" x14ac:dyDescent="0.3">
      <c r="X116" s="5"/>
      <c r="Y116" s="5"/>
      <c r="Z116" s="113"/>
    </row>
    <row r="117" spans="24:26" ht="15.9" customHeight="1" x14ac:dyDescent="0.3">
      <c r="X117" s="5"/>
      <c r="Y117" s="5"/>
      <c r="Z117" s="113"/>
    </row>
    <row r="118" spans="24:26" ht="15.9" customHeight="1" x14ac:dyDescent="0.3">
      <c r="X118" s="5"/>
      <c r="Y118" s="5"/>
      <c r="Z118" s="113"/>
    </row>
    <row r="119" spans="24:26" ht="15.9" customHeight="1" x14ac:dyDescent="0.3">
      <c r="X119" s="5"/>
      <c r="Y119" s="5"/>
      <c r="Z119" s="113"/>
    </row>
    <row r="120" spans="24:26" ht="15.9" customHeight="1" x14ac:dyDescent="0.3">
      <c r="X120" s="5"/>
      <c r="Y120" s="5"/>
      <c r="Z120" s="113"/>
    </row>
    <row r="121" spans="24:26" ht="15.9" customHeight="1" x14ac:dyDescent="0.3">
      <c r="X121" s="5"/>
      <c r="Y121" s="5"/>
      <c r="Z121" s="113"/>
    </row>
    <row r="122" spans="24:26" ht="15.9" customHeight="1" x14ac:dyDescent="0.3">
      <c r="X122" s="5"/>
      <c r="Y122" s="5"/>
      <c r="Z122" s="113"/>
    </row>
    <row r="123" spans="24:26" ht="15.9" customHeight="1" x14ac:dyDescent="0.3">
      <c r="X123" s="5"/>
      <c r="Y123" s="5"/>
      <c r="Z123" s="113"/>
    </row>
    <row r="124" spans="24:26" ht="15.9" customHeight="1" x14ac:dyDescent="0.3">
      <c r="X124" s="5"/>
      <c r="Y124" s="5"/>
      <c r="Z124" s="113"/>
    </row>
    <row r="125" spans="24:26" ht="15.9" customHeight="1" x14ac:dyDescent="0.3">
      <c r="X125" s="5"/>
      <c r="Y125" s="5"/>
      <c r="Z125" s="113"/>
    </row>
    <row r="126" spans="24:26" ht="15.9" customHeight="1" x14ac:dyDescent="0.3">
      <c r="X126" s="5"/>
      <c r="Y126" s="5"/>
      <c r="Z126" s="113"/>
    </row>
    <row r="127" spans="24:26" ht="15.9" customHeight="1" x14ac:dyDescent="0.3">
      <c r="X127" s="5"/>
      <c r="Y127" s="5"/>
      <c r="Z127" s="113"/>
    </row>
    <row r="128" spans="24:26" ht="15.9" customHeight="1" x14ac:dyDescent="0.3">
      <c r="X128" s="5"/>
      <c r="Y128" s="5"/>
      <c r="Z128" s="113"/>
    </row>
    <row r="129" spans="24:26" ht="15.9" customHeight="1" x14ac:dyDescent="0.3">
      <c r="X129" s="5"/>
      <c r="Y129" s="5"/>
      <c r="Z129" s="113"/>
    </row>
    <row r="130" spans="24:26" ht="15.9" customHeight="1" x14ac:dyDescent="0.3">
      <c r="X130" s="5"/>
      <c r="Y130" s="5"/>
      <c r="Z130" s="113"/>
    </row>
    <row r="131" spans="24:26" ht="15.9" customHeight="1" x14ac:dyDescent="0.3">
      <c r="X131" s="5"/>
      <c r="Y131" s="5"/>
      <c r="Z131" s="113"/>
    </row>
    <row r="132" spans="24:26" ht="15.9" customHeight="1" x14ac:dyDescent="0.3">
      <c r="X132" s="5"/>
      <c r="Y132" s="5"/>
      <c r="Z132" s="113"/>
    </row>
    <row r="133" spans="24:26" ht="15.9" customHeight="1" x14ac:dyDescent="0.3">
      <c r="X133" s="5"/>
      <c r="Y133" s="5"/>
      <c r="Z133" s="113"/>
    </row>
    <row r="134" spans="24:26" ht="15.9" customHeight="1" x14ac:dyDescent="0.3">
      <c r="X134" s="5"/>
      <c r="Y134" s="5"/>
      <c r="Z134" s="113"/>
    </row>
    <row r="135" spans="24:26" ht="15.9" customHeight="1" x14ac:dyDescent="0.3">
      <c r="X135" s="5"/>
      <c r="Y135" s="5"/>
      <c r="Z135" s="113"/>
    </row>
    <row r="136" spans="24:26" ht="15.9" customHeight="1" x14ac:dyDescent="0.3">
      <c r="X136" s="5"/>
      <c r="Y136" s="5"/>
      <c r="Z136" s="113"/>
    </row>
    <row r="137" spans="24:26" ht="15.9" customHeight="1" x14ac:dyDescent="0.3">
      <c r="X137" s="5"/>
      <c r="Y137" s="5"/>
      <c r="Z137" s="113"/>
    </row>
    <row r="138" spans="24:26" ht="15.9" customHeight="1" x14ac:dyDescent="0.3">
      <c r="X138" s="5"/>
      <c r="Y138" s="5"/>
      <c r="Z138" s="113"/>
    </row>
    <row r="139" spans="24:26" ht="15.9" customHeight="1" x14ac:dyDescent="0.3">
      <c r="X139" s="5"/>
      <c r="Y139" s="5"/>
      <c r="Z139" s="113"/>
    </row>
    <row r="140" spans="24:26" ht="15.9" customHeight="1" x14ac:dyDescent="0.3">
      <c r="X140" s="5"/>
      <c r="Y140" s="5"/>
      <c r="Z140" s="113"/>
    </row>
  </sheetData>
  <mergeCells count="10">
    <mergeCell ref="X5:Y5"/>
    <mergeCell ref="J5:O5"/>
    <mergeCell ref="Z5:AA5"/>
    <mergeCell ref="AB5:AC5"/>
    <mergeCell ref="AD5:AE5"/>
    <mergeCell ref="R1:U1"/>
    <mergeCell ref="R2:U2"/>
    <mergeCell ref="R3:U3"/>
    <mergeCell ref="R4:U4"/>
    <mergeCell ref="R5:U5"/>
  </mergeCells>
  <conditionalFormatting sqref="AC10 AC20 AC23 AC39 AC37 AC34 AC31 AC27:AC29 AC25 AC15:AC17 AC12">
    <cfRule type="expression" dxfId="19" priority="8">
      <formula>AB10&lt;AC10</formula>
    </cfRule>
    <cfRule type="expression" dxfId="18" priority="9">
      <formula>"Z12&gt; Y12"</formula>
    </cfRule>
    <cfRule type="expression" priority="10">
      <formula>AB10&lt;AC10</formula>
    </cfRule>
  </conditionalFormatting>
  <conditionalFormatting sqref="AE10 AE31 AE34 AE39 AE37 AE27:AE29 AE25 AE23 AE20 AE15:AE17 AE12">
    <cfRule type="expression" dxfId="17" priority="2">
      <formula>AD10&lt;AE10</formula>
    </cfRule>
    <cfRule type="expression" dxfId="16" priority="3">
      <formula>"Z12&gt; Y12"</formula>
    </cfRule>
    <cfRule type="expression" priority="4">
      <formula>AD10&lt;AE10</formula>
    </cfRule>
  </conditionalFormatting>
  <conditionalFormatting sqref="AE10 AE31 AE34 AE39 AE37 AE27:AE29 AE25 AE23 AE20 AE15:AE17 AE12">
    <cfRule type="expression" dxfId="15" priority="1">
      <formula>AE10&gt;AB10</formula>
    </cfRule>
  </conditionalFormatting>
  <pageMargins left="0.7" right="0.7" top="0.75" bottom="0.75" header="0.3" footer="0.3"/>
  <pageSetup paperSize="256" scale="9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0"/>
  <sheetViews>
    <sheetView tabSelected="1" zoomScale="55" zoomScaleNormal="55" workbookViewId="0">
      <pane xSplit="11" ySplit="6" topLeftCell="S7" activePane="bottomRight" state="frozen"/>
      <selection pane="topRight" activeCell="G1" sqref="G1"/>
      <selection pane="bottomLeft" activeCell="A7" sqref="A7"/>
      <selection pane="bottomRight" sqref="A1:AC41"/>
    </sheetView>
  </sheetViews>
  <sheetFormatPr defaultColWidth="12.5546875" defaultRowHeight="14.4" x14ac:dyDescent="0.3"/>
  <cols>
    <col min="1" max="1" width="39.5546875" customWidth="1"/>
    <col min="2" max="2" width="8.5546875" hidden="1" customWidth="1"/>
    <col min="3" max="3" width="9.6640625" hidden="1" customWidth="1"/>
    <col min="4" max="4" width="3.33203125" style="10" customWidth="1"/>
    <col min="5" max="5" width="4.21875" style="10" customWidth="1"/>
    <col min="6" max="8" width="3.5546875" style="10" customWidth="1"/>
    <col min="9" max="9" width="4.44140625" style="10" customWidth="1"/>
    <col min="10" max="11" width="3.44140625" style="10" customWidth="1"/>
    <col min="12" max="16" width="12.5546875" hidden="1" customWidth="1"/>
    <col min="17" max="18" width="12.109375" style="10" hidden="1" customWidth="1"/>
    <col min="19" max="19" width="4.5546875" style="10" customWidth="1"/>
    <col min="20" max="21" width="12.5546875" style="10" hidden="1" customWidth="1"/>
    <col min="22" max="22" width="14.33203125" style="114" hidden="1" customWidth="1"/>
    <col min="23" max="23" width="12.88671875" customWidth="1"/>
    <col min="24" max="24" width="13.33203125" hidden="1" customWidth="1"/>
    <col min="25" max="25" width="13.109375" hidden="1" customWidth="1"/>
    <col min="26" max="27" width="0" hidden="1" customWidth="1"/>
    <col min="28" max="28" width="11.6640625" bestFit="1" customWidth="1"/>
    <col min="29" max="29" width="5.33203125" style="414" customWidth="1"/>
    <col min="30" max="30" width="8.88671875" customWidth="1"/>
  </cols>
  <sheetData>
    <row r="1" spans="1:29" ht="15.9" customHeight="1" x14ac:dyDescent="0.3">
      <c r="A1" s="375" t="s">
        <v>0</v>
      </c>
      <c r="B1" s="376"/>
      <c r="C1" s="376"/>
      <c r="D1" s="201"/>
      <c r="E1" s="202"/>
      <c r="F1" s="259" t="s">
        <v>29</v>
      </c>
      <c r="G1" s="259"/>
      <c r="H1" s="259"/>
      <c r="I1" s="259"/>
      <c r="J1" s="201"/>
      <c r="K1" s="201"/>
      <c r="L1" s="377" t="s">
        <v>63</v>
      </c>
      <c r="M1" s="377"/>
      <c r="N1" s="377"/>
      <c r="O1" s="377"/>
      <c r="P1" s="377"/>
      <c r="Q1" s="377"/>
      <c r="R1" s="377"/>
      <c r="S1" s="378"/>
      <c r="T1" s="378"/>
      <c r="U1" s="378"/>
      <c r="V1" s="378"/>
      <c r="W1" s="377" t="s">
        <v>70</v>
      </c>
      <c r="X1" s="377"/>
      <c r="Y1" s="377"/>
      <c r="Z1" s="377"/>
      <c r="AA1" s="377"/>
      <c r="AB1" s="377"/>
      <c r="AC1" s="408"/>
    </row>
    <row r="2" spans="1:29" ht="15.9" customHeight="1" x14ac:dyDescent="0.3">
      <c r="A2" s="375"/>
      <c r="B2" s="376"/>
      <c r="C2" s="376"/>
      <c r="D2" s="201"/>
      <c r="E2" s="203"/>
      <c r="F2" s="259" t="s">
        <v>30</v>
      </c>
      <c r="G2" s="259"/>
      <c r="H2" s="259"/>
      <c r="I2" s="259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379"/>
      <c r="W2" s="205"/>
      <c r="X2" s="205"/>
      <c r="Y2" s="205"/>
      <c r="Z2" s="205"/>
      <c r="AA2" s="205"/>
      <c r="AB2" s="205"/>
      <c r="AC2" s="409"/>
    </row>
    <row r="3" spans="1:29" ht="15.9" customHeight="1" x14ac:dyDescent="0.3">
      <c r="A3" s="375"/>
      <c r="B3" s="380" t="s">
        <v>1</v>
      </c>
      <c r="C3" s="380"/>
      <c r="D3" s="201"/>
      <c r="E3" s="204"/>
      <c r="F3" s="260" t="s">
        <v>31</v>
      </c>
      <c r="G3" s="259"/>
      <c r="H3" s="259"/>
      <c r="I3" s="259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379"/>
      <c r="W3" s="205"/>
      <c r="X3" s="205"/>
      <c r="Y3" s="205"/>
      <c r="Z3" s="205"/>
      <c r="AA3" s="205"/>
      <c r="AB3" s="205"/>
      <c r="AC3" s="409"/>
    </row>
    <row r="4" spans="1:29" ht="15.9" customHeight="1" thickBot="1" x14ac:dyDescent="0.35">
      <c r="A4" s="205"/>
      <c r="B4" s="381" t="s">
        <v>2</v>
      </c>
      <c r="C4" s="382"/>
      <c r="D4" s="205"/>
      <c r="E4" s="206"/>
      <c r="F4" s="259" t="s">
        <v>32</v>
      </c>
      <c r="G4" s="259"/>
      <c r="H4" s="259"/>
      <c r="I4" s="259"/>
      <c r="J4" s="205"/>
      <c r="K4" s="205"/>
      <c r="L4" s="205"/>
      <c r="M4" s="205"/>
      <c r="N4" s="205"/>
      <c r="O4" s="205"/>
      <c r="P4" s="383" t="s">
        <v>40</v>
      </c>
      <c r="Q4" s="205"/>
      <c r="R4" s="205"/>
      <c r="S4" s="205"/>
      <c r="T4" s="201"/>
      <c r="U4" s="201"/>
      <c r="V4" s="379"/>
      <c r="W4" s="205"/>
      <c r="X4" s="205"/>
      <c r="Y4" s="205"/>
      <c r="Z4" s="383"/>
      <c r="AA4" s="205"/>
      <c r="AB4" s="205"/>
      <c r="AC4" s="409"/>
    </row>
    <row r="5" spans="1:29" ht="15.9" customHeight="1" thickTop="1" x14ac:dyDescent="0.3">
      <c r="A5" s="384"/>
      <c r="B5" s="371" t="s">
        <v>3</v>
      </c>
      <c r="C5" s="381"/>
      <c r="D5" s="207"/>
      <c r="E5" s="208"/>
      <c r="F5" s="259" t="s">
        <v>33</v>
      </c>
      <c r="G5" s="259"/>
      <c r="H5" s="259"/>
      <c r="I5" s="259"/>
      <c r="J5" s="207"/>
      <c r="K5" s="207"/>
      <c r="L5" s="385" t="s">
        <v>34</v>
      </c>
      <c r="M5" s="385"/>
      <c r="N5" s="385"/>
      <c r="O5" s="385"/>
      <c r="P5" s="385"/>
      <c r="Q5" s="385"/>
      <c r="R5" s="386" t="s">
        <v>64</v>
      </c>
      <c r="S5" s="386"/>
      <c r="T5" s="387" t="s">
        <v>34</v>
      </c>
      <c r="U5" s="388"/>
      <c r="V5" s="385" t="s">
        <v>35</v>
      </c>
      <c r="W5" s="385"/>
      <c r="X5" s="385" t="s">
        <v>39</v>
      </c>
      <c r="Y5" s="385"/>
      <c r="Z5" s="385" t="s">
        <v>38</v>
      </c>
      <c r="AA5" s="385"/>
      <c r="AB5" s="389" t="s">
        <v>69</v>
      </c>
      <c r="AC5" s="410"/>
    </row>
    <row r="6" spans="1:29" ht="15.9" customHeight="1" thickBot="1" x14ac:dyDescent="0.35">
      <c r="A6" s="390" t="s">
        <v>5</v>
      </c>
      <c r="B6" s="391" t="s">
        <v>6</v>
      </c>
      <c r="C6" s="392" t="s">
        <v>7</v>
      </c>
      <c r="D6" s="393"/>
      <c r="E6" s="393"/>
      <c r="F6" s="393"/>
      <c r="G6" s="393"/>
      <c r="H6" s="393"/>
      <c r="I6" s="393"/>
      <c r="J6" s="393"/>
      <c r="K6" s="393"/>
      <c r="L6" s="393">
        <v>2016</v>
      </c>
      <c r="M6" s="393">
        <f>L6+1</f>
        <v>2017</v>
      </c>
      <c r="N6" s="393">
        <f>M6+1</f>
        <v>2018</v>
      </c>
      <c r="O6" s="393">
        <f>N6+1</f>
        <v>2019</v>
      </c>
      <c r="P6" s="394">
        <f>O6+1</f>
        <v>2020</v>
      </c>
      <c r="Q6" s="393">
        <f>P6+1</f>
        <v>2021</v>
      </c>
      <c r="R6" s="395">
        <v>2020</v>
      </c>
      <c r="S6" s="393"/>
      <c r="T6" s="396">
        <v>2026</v>
      </c>
      <c r="U6" s="393">
        <f>T6+1</f>
        <v>2027</v>
      </c>
      <c r="V6" s="393">
        <f>TRENDS!P4</f>
        <v>2026</v>
      </c>
      <c r="W6" s="393">
        <f>TRENDS!AD4</f>
        <v>2040</v>
      </c>
      <c r="X6" s="393" t="s">
        <v>36</v>
      </c>
      <c r="Y6" s="393" t="s">
        <v>37</v>
      </c>
      <c r="Z6" s="394">
        <f>W6</f>
        <v>2040</v>
      </c>
      <c r="AA6" s="393" t="s">
        <v>37</v>
      </c>
      <c r="AB6" s="395">
        <v>2040</v>
      </c>
      <c r="AC6" s="411"/>
    </row>
    <row r="7" spans="1:29" ht="15.9" customHeight="1" thickTop="1" x14ac:dyDescent="0.3">
      <c r="A7" s="275"/>
      <c r="B7" s="275"/>
      <c r="C7" s="275"/>
      <c r="D7" s="201" t="s">
        <v>43</v>
      </c>
      <c r="E7" s="275"/>
      <c r="F7" s="275"/>
      <c r="G7" s="275"/>
      <c r="H7" s="275"/>
      <c r="I7" s="276" t="s">
        <v>43</v>
      </c>
      <c r="J7" s="275"/>
      <c r="K7" s="275"/>
      <c r="L7" s="275"/>
      <c r="M7" s="275"/>
      <c r="N7" s="275"/>
      <c r="O7" s="275"/>
      <c r="P7" s="277"/>
      <c r="Q7" s="275"/>
      <c r="R7" s="278"/>
      <c r="S7" s="275"/>
      <c r="T7" s="118"/>
      <c r="U7" s="24"/>
      <c r="V7" s="116"/>
      <c r="W7" s="397"/>
      <c r="X7" s="397"/>
      <c r="Y7" s="397"/>
      <c r="Z7" s="398"/>
      <c r="AA7" s="399"/>
      <c r="AB7" s="205"/>
      <c r="AC7" s="409"/>
    </row>
    <row r="8" spans="1:29" ht="15.9" customHeight="1" thickBot="1" x14ac:dyDescent="0.35">
      <c r="A8" s="201"/>
      <c r="B8" s="201"/>
      <c r="C8" s="201"/>
      <c r="D8" s="276"/>
      <c r="E8" s="276"/>
      <c r="F8" s="276"/>
      <c r="G8" s="276"/>
      <c r="H8" s="276"/>
      <c r="I8" s="276"/>
      <c r="J8" s="276"/>
      <c r="K8" s="276"/>
      <c r="L8" s="201"/>
      <c r="M8" s="201"/>
      <c r="N8" s="201"/>
      <c r="O8" s="201"/>
      <c r="P8" s="279"/>
      <c r="Q8" s="201"/>
      <c r="R8" s="280"/>
      <c r="S8" s="201"/>
      <c r="T8" s="118"/>
      <c r="U8" s="24"/>
      <c r="V8" s="116"/>
      <c r="W8" s="397"/>
      <c r="X8" s="397"/>
      <c r="Y8" s="397"/>
      <c r="Z8" s="398"/>
      <c r="AA8" s="399"/>
      <c r="AB8" s="205"/>
      <c r="AC8" s="409"/>
    </row>
    <row r="9" spans="1:29" ht="15.9" customHeight="1" thickTop="1" x14ac:dyDescent="0.3">
      <c r="A9" s="201" t="s">
        <v>8</v>
      </c>
      <c r="B9" s="281"/>
      <c r="C9" s="281"/>
      <c r="D9" s="282">
        <v>1</v>
      </c>
      <c r="E9" s="283"/>
      <c r="F9" s="282"/>
      <c r="G9" s="282"/>
      <c r="H9" s="282"/>
      <c r="I9" s="284"/>
      <c r="J9" s="285">
        <v>2</v>
      </c>
      <c r="K9" s="286"/>
      <c r="L9" s="287">
        <v>10700</v>
      </c>
      <c r="M9" s="287">
        <v>11100</v>
      </c>
      <c r="N9" s="287">
        <v>12600</v>
      </c>
      <c r="O9" s="287">
        <v>12900</v>
      </c>
      <c r="P9" s="288">
        <v>13200</v>
      </c>
      <c r="Q9" s="287">
        <v>13600</v>
      </c>
      <c r="R9" s="289">
        <f>IFERROR(VLOOKUP(D9,TBRPM_40_VOL!A:C,3,FALSE),IFERROR(VLOOKUP(E9,TBRPM_40_VOL!A:C,3,FALSE),""))+IFERROR(VLOOKUP(J9,TBRPM_40_VOL!A:C,3,FALSE),IFERROR(VLOOKUP(I9,TBRPM_40_VOL!A:C,3,FALSE),""))</f>
        <v>13413.96</v>
      </c>
      <c r="S9" s="287"/>
      <c r="T9" s="119">
        <v>15500</v>
      </c>
      <c r="U9" s="32">
        <v>15900</v>
      </c>
      <c r="V9" s="120">
        <f>TRENDS!P9</f>
        <v>16500</v>
      </c>
      <c r="W9" s="273">
        <f>TRENDS!AD9</f>
        <v>22200</v>
      </c>
      <c r="X9" s="121">
        <f>(((U9/T9))^(1/($U$6-$T$6)))-1</f>
        <v>2.5806451612903292E-2</v>
      </c>
      <c r="Y9" s="121">
        <f>(((W9/U9))^(1/($W$6-$U$6)))-1</f>
        <v>2.6007298194454576E-2</v>
      </c>
      <c r="Z9" s="250">
        <f>W9</f>
        <v>22200</v>
      </c>
      <c r="AA9" s="251">
        <f>(((Z9/U9))^(1/($Z$6-$U$6)))-1</f>
        <v>2.6007298194454576E-2</v>
      </c>
      <c r="AB9" s="256">
        <f>IFERROR(VLOOKUP(D9,TBRPM_40_VOL!A:E,5,FALSE),IFERROR(VLOOKUP(E9,TBRPM_40_VOL!A:E,5,FALSE),""))+IFERROR(VLOOKUP(J9,TBRPM_40_VOL!A:E,5,FALSE),IFERROR(VLOOKUP(I9,TBRPM_40_VOL!A:E,5,FALSE),""))</f>
        <v>81950.69531000001</v>
      </c>
      <c r="AC9" s="412">
        <f>-W9</f>
        <v>-22200</v>
      </c>
    </row>
    <row r="10" spans="1:29" ht="15.9" customHeight="1" thickBot="1" x14ac:dyDescent="0.35">
      <c r="A10" s="205"/>
      <c r="B10" s="290"/>
      <c r="C10" s="290"/>
      <c r="D10" s="291"/>
      <c r="E10" s="292"/>
      <c r="F10" s="291"/>
      <c r="G10" s="291"/>
      <c r="H10" s="292"/>
      <c r="I10" s="291"/>
      <c r="J10" s="291"/>
      <c r="K10" s="291"/>
      <c r="L10" s="293"/>
      <c r="M10" s="293"/>
      <c r="N10" s="293"/>
      <c r="O10" s="293"/>
      <c r="P10" s="279"/>
      <c r="Q10" s="201"/>
      <c r="R10" s="280" t="str">
        <f>IFERROR(VLOOKUP(D10,TBRPM_40_VOL!A:C,3,FALSE),IFERROR(VLOOKUP(J12,TBRPM_40_VOL!A:C,3,FALSE),""))</f>
        <v/>
      </c>
      <c r="S10" s="201"/>
      <c r="T10" s="122"/>
      <c r="U10" s="34"/>
      <c r="V10" s="120"/>
      <c r="W10" s="397"/>
      <c r="X10" s="397"/>
      <c r="Y10" s="400"/>
      <c r="Z10" s="398">
        <f>W10</f>
        <v>0</v>
      </c>
      <c r="AA10" s="401"/>
      <c r="AB10" s="280"/>
      <c r="AC10" s="412">
        <f t="shared" ref="AC10:AC39" si="0">-W10</f>
        <v>0</v>
      </c>
    </row>
    <row r="11" spans="1:29" ht="15.9" customHeight="1" thickTop="1" x14ac:dyDescent="0.3">
      <c r="A11" s="201" t="s">
        <v>9</v>
      </c>
      <c r="B11" s="294"/>
      <c r="C11" s="294"/>
      <c r="D11" s="282">
        <v>3</v>
      </c>
      <c r="E11" s="295"/>
      <c r="F11" s="282"/>
      <c r="G11" s="282"/>
      <c r="H11" s="296"/>
      <c r="I11" s="284"/>
      <c r="J11" s="285">
        <v>4</v>
      </c>
      <c r="K11" s="286"/>
      <c r="L11" s="287">
        <v>40000</v>
      </c>
      <c r="M11" s="287">
        <v>40900</v>
      </c>
      <c r="N11" s="287">
        <v>43100</v>
      </c>
      <c r="O11" s="287">
        <v>44200</v>
      </c>
      <c r="P11" s="288">
        <v>45200</v>
      </c>
      <c r="Q11" s="287">
        <v>46100</v>
      </c>
      <c r="R11" s="289">
        <f>IFERROR(VLOOKUP(D11,TBRPM_40_VOL!A:C,3,FALSE),IFERROR(VLOOKUP(E11,TBRPM_40_VOL!A:C,3,FALSE),""))+IFERROR(VLOOKUP(J11,TBRPM_40_VOL!A:C,3,FALSE),IFERROR(VLOOKUP(I11,TBRPM_40_VOL!A:C,3,FALSE),""))</f>
        <v>45413.79883</v>
      </c>
      <c r="S11" s="287"/>
      <c r="T11" s="123">
        <v>51100</v>
      </c>
      <c r="U11" s="62">
        <v>52100</v>
      </c>
      <c r="V11" s="120">
        <f>TRENDS!P11</f>
        <v>56900</v>
      </c>
      <c r="W11" s="315">
        <f>TRENDS!AD11</f>
        <v>76800</v>
      </c>
      <c r="X11" s="400">
        <f t="shared" ref="X11:X14" si="1">(((U11/T11))^(1/($U$6-$T$6)))-1</f>
        <v>1.9569471624266255E-2</v>
      </c>
      <c r="Y11" s="400">
        <f t="shared" ref="Y11:Y14" si="2">(((W11/U11))^(1/($W$6-$U$6)))-1</f>
        <v>3.0299160369149813E-2</v>
      </c>
      <c r="Z11" s="398">
        <f>W11</f>
        <v>76800</v>
      </c>
      <c r="AA11" s="401">
        <f>(((Z11/U11))^(1/($Z$6-$U$6)))-1</f>
        <v>3.0299160369149813E-2</v>
      </c>
      <c r="AB11" s="289">
        <f>IFERROR(VLOOKUP(D11,TBRPM_40_VOL!A:E,5,FALSE),IFERROR(VLOOKUP(E11,TBRPM_40_VOL!A:E,5,FALSE),""))+IFERROR(VLOOKUP(J11,TBRPM_40_VOL!A:E,5,FALSE),IFERROR(VLOOKUP(I11,TBRPM_40_VOL!A:E,5,FALSE),""))</f>
        <v>169772.67969000002</v>
      </c>
      <c r="AC11" s="412">
        <f t="shared" si="0"/>
        <v>-76800</v>
      </c>
    </row>
    <row r="12" spans="1:29" s="145" customFormat="1" ht="15.9" customHeight="1" x14ac:dyDescent="0.3">
      <c r="A12" s="297"/>
      <c r="B12" s="298"/>
      <c r="C12" s="298"/>
      <c r="D12" s="299"/>
      <c r="E12" s="300"/>
      <c r="F12" s="301"/>
      <c r="G12" s="299"/>
      <c r="H12" s="302"/>
      <c r="I12" s="303"/>
      <c r="J12" s="303"/>
      <c r="K12" s="303"/>
      <c r="L12" s="304">
        <v>50700</v>
      </c>
      <c r="M12" s="304">
        <v>52000</v>
      </c>
      <c r="N12" s="305">
        <v>55700</v>
      </c>
      <c r="O12" s="305">
        <v>57100</v>
      </c>
      <c r="P12" s="306">
        <v>58400</v>
      </c>
      <c r="Q12" s="305">
        <v>59700</v>
      </c>
      <c r="R12" s="307">
        <f>29412+29416</f>
        <v>58828</v>
      </c>
      <c r="S12" s="305"/>
      <c r="T12" s="143">
        <v>66600</v>
      </c>
      <c r="U12" s="144">
        <v>68000</v>
      </c>
      <c r="V12" s="124">
        <f>TRENDS!P12</f>
        <v>73400</v>
      </c>
      <c r="W12" s="274">
        <f>TRENDS!AD12</f>
        <v>99000</v>
      </c>
      <c r="X12" s="126">
        <f t="shared" si="1"/>
        <v>2.1021021021021102E-2</v>
      </c>
      <c r="Y12" s="126">
        <f t="shared" si="2"/>
        <v>2.9314700947915107E-2</v>
      </c>
      <c r="Z12" s="252">
        <f>U12*(1+X12)^(W$6-U$6)+5000</f>
        <v>94116.844154840481</v>
      </c>
      <c r="AA12" s="253">
        <f>(((Z12/U12))^(1/($Z$6-$U$6)))-1</f>
        <v>2.5317433646179444E-2</v>
      </c>
      <c r="AB12" s="257">
        <f>48901+48915</f>
        <v>97816</v>
      </c>
      <c r="AC12" s="412">
        <f t="shared" si="0"/>
        <v>-99000</v>
      </c>
    </row>
    <row r="13" spans="1:29" ht="15.9" customHeight="1" thickBot="1" x14ac:dyDescent="0.35">
      <c r="A13" s="201" t="s">
        <v>10</v>
      </c>
      <c r="B13" s="294">
        <v>0.53</v>
      </c>
      <c r="C13" s="294">
        <v>0.79</v>
      </c>
      <c r="D13" s="308">
        <v>5</v>
      </c>
      <c r="E13" s="309"/>
      <c r="F13" s="310"/>
      <c r="G13" s="311"/>
      <c r="H13" s="312"/>
      <c r="I13" s="313"/>
      <c r="J13" s="314">
        <v>6</v>
      </c>
      <c r="K13" s="286"/>
      <c r="L13" s="287">
        <v>4500</v>
      </c>
      <c r="M13" s="287">
        <v>4600</v>
      </c>
      <c r="N13" s="287">
        <v>5200</v>
      </c>
      <c r="O13" s="287">
        <v>5300</v>
      </c>
      <c r="P13" s="288">
        <v>5400</v>
      </c>
      <c r="Q13" s="315">
        <v>5500</v>
      </c>
      <c r="R13" s="289">
        <f>IFERROR(VLOOKUP(D13,TBRPM_40_VOL!A:C,3,FALSE),IFERROR(VLOOKUP(E13,TBRPM_40_VOL!A:C,3,FALSE),""))+IFERROR(VLOOKUP(J13,TBRPM_40_VOL!A:C,3,FALSE),IFERROR(VLOOKUP(I13,TBRPM_40_VOL!A:C,3,FALSE),""))</f>
        <v>5187.84</v>
      </c>
      <c r="S13" s="315"/>
      <c r="T13" s="127">
        <v>6000</v>
      </c>
      <c r="U13" s="66">
        <v>6100</v>
      </c>
      <c r="V13" s="120">
        <f>TRENDS!P13</f>
        <v>7400</v>
      </c>
      <c r="W13" s="315">
        <f>TRENDS!AD13</f>
        <v>10200</v>
      </c>
      <c r="X13" s="400">
        <f t="shared" si="1"/>
        <v>1.6666666666666607E-2</v>
      </c>
      <c r="Y13" s="400">
        <f t="shared" si="2"/>
        <v>4.0338429302133161E-2</v>
      </c>
      <c r="Z13" s="398">
        <f>W13</f>
        <v>10200</v>
      </c>
      <c r="AA13" s="401">
        <f>(((Z13/U13))^(1/($Z$6-$U$6)))-1</f>
        <v>4.0338429302133161E-2</v>
      </c>
      <c r="AB13" s="289">
        <f>IFERROR(VLOOKUP(D13,TBRPM_40_VOL!A:E,5,FALSE),IFERROR(VLOOKUP(E13,TBRPM_40_VOL!A:E,5,FALSE),""))+IFERROR(VLOOKUP(J13,TBRPM_40_VOL!A:E,5,FALSE),IFERROR(VLOOKUP(I13,TBRPM_40_VOL!A:E,5,FALSE),""))</f>
        <v>13993.744139999999</v>
      </c>
      <c r="AC13" s="412">
        <f t="shared" si="0"/>
        <v>-10200</v>
      </c>
    </row>
    <row r="14" spans="1:29" ht="15.9" customHeight="1" thickTop="1" x14ac:dyDescent="0.3">
      <c r="A14" s="201"/>
      <c r="B14" s="294"/>
      <c r="C14" s="294"/>
      <c r="D14" s="258">
        <v>7</v>
      </c>
      <c r="E14" s="295"/>
      <c r="F14" s="316"/>
      <c r="G14" s="317"/>
      <c r="H14" s="296"/>
      <c r="I14" s="284"/>
      <c r="J14" s="318">
        <v>8</v>
      </c>
      <c r="K14" s="318"/>
      <c r="L14" s="287">
        <v>3300</v>
      </c>
      <c r="M14" s="287">
        <v>3400</v>
      </c>
      <c r="N14" s="287">
        <v>3800</v>
      </c>
      <c r="O14" s="287">
        <v>3900</v>
      </c>
      <c r="P14" s="288">
        <v>4000</v>
      </c>
      <c r="Q14" s="315">
        <v>4100</v>
      </c>
      <c r="R14" s="289">
        <f>IFERROR(VLOOKUP(D14,TBRPM_40_VOL!A:C,3,FALSE),IFERROR(VLOOKUP(E14,TBRPM_40_VOL!A:C,3,FALSE),""))+IFERROR(VLOOKUP(J14,TBRPM_40_VOL!A:C,3,FALSE),IFERROR(VLOOKUP(I14,TBRPM_40_VOL!A:C,3,FALSE),""))</f>
        <v>4222.41</v>
      </c>
      <c r="S14" s="315"/>
      <c r="T14" s="127">
        <v>4600</v>
      </c>
      <c r="U14" s="66">
        <v>4700</v>
      </c>
      <c r="V14" s="120">
        <f>TRENDS!P14</f>
        <v>4800</v>
      </c>
      <c r="W14" s="315">
        <f>TRENDS!AD14</f>
        <v>6700</v>
      </c>
      <c r="X14" s="400">
        <f t="shared" si="1"/>
        <v>2.1739130434782705E-2</v>
      </c>
      <c r="Y14" s="400">
        <f t="shared" si="2"/>
        <v>2.7647997659716372E-2</v>
      </c>
      <c r="Z14" s="398">
        <f>W14+2000</f>
        <v>8700</v>
      </c>
      <c r="AA14" s="401">
        <f>(((Z14/U14))^(1/($Z$6-$U$6)))-1</f>
        <v>4.8505894947038275E-2</v>
      </c>
      <c r="AB14" s="289">
        <f>IFERROR(VLOOKUP(D14,TBRPM_40_VOL!A:E,5,FALSE),IFERROR(VLOOKUP(E14,TBRPM_40_VOL!A:E,5,FALSE),""))+IFERROR(VLOOKUP(J14,TBRPM_40_VOL!A:E,5,FALSE),IFERROR(VLOOKUP(I14,TBRPM_40_VOL!A:E,5,FALSE),""))</f>
        <v>17271.77247</v>
      </c>
      <c r="AC14" s="412">
        <f t="shared" si="0"/>
        <v>-6700</v>
      </c>
    </row>
    <row r="15" spans="1:29" ht="15.9" customHeight="1" x14ac:dyDescent="0.3">
      <c r="A15" s="201"/>
      <c r="B15" s="294"/>
      <c r="C15" s="294"/>
      <c r="D15" s="275"/>
      <c r="E15" s="319"/>
      <c r="F15" s="320"/>
      <c r="G15" s="321"/>
      <c r="H15" s="319"/>
      <c r="I15" s="201"/>
      <c r="J15" s="201"/>
      <c r="K15" s="201"/>
      <c r="L15" s="322"/>
      <c r="M15" s="322"/>
      <c r="N15" s="322"/>
      <c r="O15" s="322"/>
      <c r="P15" s="323"/>
      <c r="Q15" s="324"/>
      <c r="R15" s="325">
        <f>IFERROR(VLOOKUP(D15,TBRPM_40_VOL!A:C,3,FALSE),IFERROR(VLOOKUP(E15,TBRPM_40_VOL!A:C,3,FALSE),0))+IFERROR(VLOOKUP(J15,TBRPM_40_VOL!A:C,3,FALSE),IFERROR(VLOOKUP(I15,TBRPM_40_VOL!A:C,3,FALSE),0))</f>
        <v>0</v>
      </c>
      <c r="S15" s="324"/>
      <c r="T15" s="127"/>
      <c r="U15" s="66"/>
      <c r="V15" s="120"/>
      <c r="W15" s="324"/>
      <c r="X15" s="397"/>
      <c r="Y15" s="400"/>
      <c r="Z15" s="398">
        <f>W15</f>
        <v>0</v>
      </c>
      <c r="AA15" s="401"/>
      <c r="AB15" s="325"/>
      <c r="AC15" s="412">
        <f t="shared" si="0"/>
        <v>0</v>
      </c>
    </row>
    <row r="16" spans="1:29" s="145" customFormat="1" ht="15.9" customHeight="1" x14ac:dyDescent="0.3">
      <c r="A16" s="303" t="s">
        <v>11</v>
      </c>
      <c r="B16" s="298">
        <v>0.79</v>
      </c>
      <c r="C16" s="298">
        <v>1.06</v>
      </c>
      <c r="D16" s="326"/>
      <c r="E16" s="327">
        <v>9</v>
      </c>
      <c r="F16" s="328"/>
      <c r="G16" s="329"/>
      <c r="H16" s="327"/>
      <c r="I16" s="330">
        <v>10</v>
      </c>
      <c r="J16" s="330"/>
      <c r="K16" s="330"/>
      <c r="L16" s="304">
        <v>49500</v>
      </c>
      <c r="M16" s="304">
        <v>50800</v>
      </c>
      <c r="N16" s="305">
        <v>54300</v>
      </c>
      <c r="O16" s="305">
        <v>55700</v>
      </c>
      <c r="P16" s="306">
        <v>57000</v>
      </c>
      <c r="Q16" s="305">
        <v>58300</v>
      </c>
      <c r="R16" s="307">
        <f>IFERROR(VLOOKUP(D16,TBRPM_40_VOL!A:C,3,FALSE),IFERROR(VLOOKUP(E16,TBRPM_40_VOL!A:C,3,FALSE),""))+IFERROR(VLOOKUP(J16,TBRPM_40_VOL!A:C,3,FALSE),IFERROR(VLOOKUP(I16,TBRPM_40_VOL!A:C,3,FALSE),""))</f>
        <v>57862.33008</v>
      </c>
      <c r="S16" s="305"/>
      <c r="T16" s="143">
        <v>65200</v>
      </c>
      <c r="U16" s="144">
        <v>66600</v>
      </c>
      <c r="V16" s="124">
        <f>TRENDS!P16</f>
        <v>70800</v>
      </c>
      <c r="W16" s="274">
        <f>TRENDS!AD16</f>
        <v>95500</v>
      </c>
      <c r="X16" s="126">
        <f>(((U16/T16))^(1/($U$6-$T$6)))-1</f>
        <v>2.1472392638036908E-2</v>
      </c>
      <c r="Y16" s="126">
        <f>(((W16/U16))^(1/($W$6-$U$6)))-1</f>
        <v>2.8112651131094957E-2</v>
      </c>
      <c r="Z16" s="254">
        <f>Z12-Z13+Z14</f>
        <v>92616.844154840481</v>
      </c>
      <c r="AA16" s="253">
        <f>(((Z16/U16))^(1/($Z$6-$U$6)))-1</f>
        <v>2.5691121230308811E-2</v>
      </c>
      <c r="AB16" s="257">
        <f>IFERROR(VLOOKUP(D16,TBRPM_40_VOL!A:E,5,FALSE),IFERROR(VLOOKUP(E16,TBRPM_40_VOL!A:E,5,FALSE),""))+IFERROR(VLOOKUP(J16,TBRPM_40_VOL!A:E,5,FALSE),IFERROR(VLOOKUP(I16,TBRPM_40_VOL!A:E,5,FALSE),""))</f>
        <v>196728.39062999998</v>
      </c>
      <c r="AC16" s="412">
        <f t="shared" si="0"/>
        <v>-95500</v>
      </c>
    </row>
    <row r="17" spans="1:29" ht="15.9" customHeight="1" x14ac:dyDescent="0.3">
      <c r="A17" s="201"/>
      <c r="B17" s="294"/>
      <c r="C17" s="294"/>
      <c r="D17" s="258"/>
      <c r="E17" s="331"/>
      <c r="F17" s="332"/>
      <c r="G17" s="333"/>
      <c r="H17" s="331"/>
      <c r="I17" s="286"/>
      <c r="J17" s="286"/>
      <c r="K17" s="286"/>
      <c r="L17" s="322"/>
      <c r="M17" s="322"/>
      <c r="N17" s="322"/>
      <c r="O17" s="322"/>
      <c r="P17" s="323"/>
      <c r="Q17" s="324"/>
      <c r="R17" s="325"/>
      <c r="S17" s="324"/>
      <c r="T17" s="127"/>
      <c r="U17" s="66"/>
      <c r="V17" s="120"/>
      <c r="W17" s="324"/>
      <c r="X17" s="397"/>
      <c r="Y17" s="400"/>
      <c r="Z17" s="398">
        <f>W17</f>
        <v>0</v>
      </c>
      <c r="AA17" s="401"/>
      <c r="AB17" s="325"/>
      <c r="AC17" s="412">
        <f t="shared" si="0"/>
        <v>0</v>
      </c>
    </row>
    <row r="18" spans="1:29" ht="15.9" customHeight="1" thickBot="1" x14ac:dyDescent="0.35">
      <c r="A18" s="201" t="s">
        <v>12</v>
      </c>
      <c r="B18" s="294"/>
      <c r="C18" s="294"/>
      <c r="D18" s="308">
        <v>11</v>
      </c>
      <c r="E18" s="309"/>
      <c r="F18" s="310"/>
      <c r="G18" s="311"/>
      <c r="H18" s="312"/>
      <c r="I18" s="313"/>
      <c r="J18" s="314">
        <v>12</v>
      </c>
      <c r="K18" s="286"/>
      <c r="L18" s="287">
        <v>4400</v>
      </c>
      <c r="M18" s="287">
        <v>4500</v>
      </c>
      <c r="N18" s="287">
        <v>5100</v>
      </c>
      <c r="O18" s="287">
        <v>5200</v>
      </c>
      <c r="P18" s="288">
        <v>5300</v>
      </c>
      <c r="Q18" s="315">
        <v>5400</v>
      </c>
      <c r="R18" s="289">
        <f>IFERROR(VLOOKUP(D18,TBRPM_40_VOL!A:C,3,FALSE),IFERROR(VLOOKUP(E18,TBRPM_40_VOL!A:C,3,FALSE),""))+IFERROR(VLOOKUP(J18,TBRPM_40_VOL!A:C,3,FALSE),IFERROR(VLOOKUP(I18,TBRPM_40_VOL!A:C,3,FALSE),""))</f>
        <v>4228.7199999999993</v>
      </c>
      <c r="S18" s="315"/>
      <c r="T18" s="127">
        <v>5900</v>
      </c>
      <c r="U18" s="66">
        <v>6000</v>
      </c>
      <c r="V18" s="120">
        <f>TRENDS!P18</f>
        <v>6700</v>
      </c>
      <c r="W18" s="315">
        <f>TRENDS!AD18</f>
        <v>9500</v>
      </c>
      <c r="X18" s="400">
        <f t="shared" ref="X18:X24" si="3">(((U18/T18))^(1/($U$6-$T$6)))-1</f>
        <v>1.6949152542372836E-2</v>
      </c>
      <c r="Y18" s="400">
        <f t="shared" ref="Y18:Y24" si="4">(((W18/U18))^(1/($W$6-$U$6)))-1</f>
        <v>3.5980830949299936E-2</v>
      </c>
      <c r="Z18" s="398">
        <f>W18-1500</f>
        <v>8000</v>
      </c>
      <c r="AA18" s="401">
        <f t="shared" ref="AA18:AA24" si="5">(((Z18/U18))^(1/($Z$6-$U$6)))-1</f>
        <v>2.2376061343984732E-2</v>
      </c>
      <c r="AB18" s="289">
        <f>IFERROR(VLOOKUP(D18,TBRPM_40_VOL!A:E,5,FALSE),IFERROR(VLOOKUP(E18,TBRPM_40_VOL!A:E,5,FALSE),""))+IFERROR(VLOOKUP(J18,TBRPM_40_VOL!A:E,5,FALSE),IFERROR(VLOOKUP(I18,TBRPM_40_VOL!A:E,5,FALSE),""))</f>
        <v>26941.931639999999</v>
      </c>
      <c r="AC18" s="412">
        <f t="shared" si="0"/>
        <v>-9500</v>
      </c>
    </row>
    <row r="19" spans="1:29" ht="15.9" customHeight="1" thickTop="1" x14ac:dyDescent="0.3">
      <c r="A19" s="201"/>
      <c r="B19" s="294"/>
      <c r="C19" s="294"/>
      <c r="D19" s="258">
        <v>13</v>
      </c>
      <c r="E19" s="295"/>
      <c r="F19" s="316"/>
      <c r="G19" s="317"/>
      <c r="H19" s="296"/>
      <c r="I19" s="284"/>
      <c r="J19" s="318">
        <v>14</v>
      </c>
      <c r="K19" s="318"/>
      <c r="L19" s="287">
        <v>9600</v>
      </c>
      <c r="M19" s="287">
        <v>10000</v>
      </c>
      <c r="N19" s="287">
        <v>11300</v>
      </c>
      <c r="O19" s="287">
        <v>11600</v>
      </c>
      <c r="P19" s="288">
        <v>11900</v>
      </c>
      <c r="Q19" s="315">
        <v>12200</v>
      </c>
      <c r="R19" s="289">
        <f>IFERROR(VLOOKUP(D19,TBRPM_40_VOL!A:C,3,FALSE),IFERROR(VLOOKUP(E19,TBRPM_40_VOL!A:C,3,FALSE),""))+IFERROR(VLOOKUP(J19,TBRPM_40_VOL!A:C,3,FALSE),IFERROR(VLOOKUP(I19,TBRPM_40_VOL!A:C,3,FALSE),""))</f>
        <v>12976.75</v>
      </c>
      <c r="S19" s="315"/>
      <c r="T19" s="127">
        <v>14100</v>
      </c>
      <c r="U19" s="66">
        <v>14500</v>
      </c>
      <c r="V19" s="120">
        <f>TRENDS!P19</f>
        <v>14800</v>
      </c>
      <c r="W19" s="315">
        <f>TRENDS!AD19</f>
        <v>17000</v>
      </c>
      <c r="X19" s="400">
        <f t="shared" si="3"/>
        <v>2.8368794326241176E-2</v>
      </c>
      <c r="Y19" s="400">
        <f t="shared" si="4"/>
        <v>1.2310908723206504E-2</v>
      </c>
      <c r="Z19" s="398">
        <f>W19</f>
        <v>17000</v>
      </c>
      <c r="AA19" s="401">
        <f t="shared" si="5"/>
        <v>1.2310908723206504E-2</v>
      </c>
      <c r="AB19" s="289">
        <f>IFERROR(VLOOKUP(D19,TBRPM_40_VOL!A:E,5,FALSE),IFERROR(VLOOKUP(E19,TBRPM_40_VOL!A:E,5,FALSE),""))+IFERROR(VLOOKUP(J19,TBRPM_40_VOL!A:E,5,FALSE),IFERROR(VLOOKUP(I19,TBRPM_40_VOL!A:E,5,FALSE),""))</f>
        <v>39493.757809999996</v>
      </c>
      <c r="AC19" s="412">
        <f t="shared" si="0"/>
        <v>-17000</v>
      </c>
    </row>
    <row r="20" spans="1:29" s="145" customFormat="1" ht="15.9" customHeight="1" x14ac:dyDescent="0.3">
      <c r="A20" s="303"/>
      <c r="B20" s="298"/>
      <c r="C20" s="298"/>
      <c r="D20" s="299"/>
      <c r="E20" s="300">
        <v>15</v>
      </c>
      <c r="F20" s="334"/>
      <c r="G20" s="335"/>
      <c r="H20" s="300"/>
      <c r="I20" s="303">
        <v>16</v>
      </c>
      <c r="J20" s="303"/>
      <c r="K20" s="303"/>
      <c r="L20" s="304">
        <v>54700</v>
      </c>
      <c r="M20" s="304">
        <v>56300</v>
      </c>
      <c r="N20" s="305">
        <v>60500</v>
      </c>
      <c r="O20" s="305">
        <v>62100</v>
      </c>
      <c r="P20" s="306">
        <v>63600</v>
      </c>
      <c r="Q20" s="305">
        <v>65100</v>
      </c>
      <c r="R20" s="307">
        <f>IFERROR(VLOOKUP(D20,TBRPM_40_VOL!A:C,3,FALSE),IFERROR(VLOOKUP(E20,TBRPM_40_VOL!A:C,3,FALSE),""))+IFERROR(VLOOKUP(J20,TBRPM_40_VOL!A:C,3,FALSE),IFERROR(VLOOKUP(I20,TBRPM_40_VOL!A:C,3,FALSE),""))</f>
        <v>66610.359380000009</v>
      </c>
      <c r="S20" s="305"/>
      <c r="T20" s="143">
        <v>73400</v>
      </c>
      <c r="U20" s="144">
        <v>75100</v>
      </c>
      <c r="V20" s="124">
        <f>TRENDS!P20</f>
        <v>78900</v>
      </c>
      <c r="W20" s="274">
        <f>TRENDS!AD20</f>
        <v>103000</v>
      </c>
      <c r="X20" s="126">
        <f t="shared" si="3"/>
        <v>2.3160762942779245E-2</v>
      </c>
      <c r="Y20" s="126">
        <f t="shared" si="4"/>
        <v>2.4598315453451258E-2</v>
      </c>
      <c r="Z20" s="255">
        <f>Z16-Z18+Z19</f>
        <v>101616.84415484048</v>
      </c>
      <c r="AA20" s="253">
        <f t="shared" si="5"/>
        <v>2.353331247602708E-2</v>
      </c>
      <c r="AB20" s="257">
        <f>IFERROR(VLOOKUP(D20,TBRPM_40_VOL!A:E,5,FALSE),IFERROR(VLOOKUP(E20,TBRPM_40_VOL!A:E,5,FALSE),""))+IFERROR(VLOOKUP(J20,TBRPM_40_VOL!A:E,5,FALSE),IFERROR(VLOOKUP(I20,TBRPM_40_VOL!A:E,5,FALSE),""))</f>
        <v>209280.21875</v>
      </c>
      <c r="AC20" s="412">
        <f t="shared" si="0"/>
        <v>-103000</v>
      </c>
    </row>
    <row r="21" spans="1:29" ht="15.9" customHeight="1" thickBot="1" x14ac:dyDescent="0.35">
      <c r="A21" s="201" t="s">
        <v>13</v>
      </c>
      <c r="B21" s="294">
        <v>0.26</v>
      </c>
      <c r="C21" s="294">
        <v>0.53</v>
      </c>
      <c r="D21" s="308"/>
      <c r="E21" s="309"/>
      <c r="F21" s="310"/>
      <c r="G21" s="311"/>
      <c r="H21" s="312"/>
      <c r="I21" s="313"/>
      <c r="J21" s="314"/>
      <c r="K21" s="286"/>
      <c r="L21" s="287">
        <v>7100</v>
      </c>
      <c r="M21" s="287">
        <v>7300</v>
      </c>
      <c r="N21" s="287">
        <v>8200</v>
      </c>
      <c r="O21" s="287">
        <v>8400</v>
      </c>
      <c r="P21" s="288">
        <v>8600</v>
      </c>
      <c r="Q21" s="315">
        <v>8800</v>
      </c>
      <c r="R21" s="289"/>
      <c r="S21" s="315"/>
      <c r="T21" s="127">
        <v>9800</v>
      </c>
      <c r="U21" s="66">
        <v>10000</v>
      </c>
      <c r="V21" s="120">
        <f>TRENDS!P21</f>
        <v>10800</v>
      </c>
      <c r="W21" s="315">
        <f>TRENDS!AD21</f>
        <v>14700</v>
      </c>
      <c r="X21" s="400">
        <f t="shared" si="3"/>
        <v>2.0408163265306145E-2</v>
      </c>
      <c r="Y21" s="400">
        <f t="shared" si="4"/>
        <v>3.0079073096610287E-2</v>
      </c>
      <c r="Z21" s="398">
        <f>W21</f>
        <v>14700</v>
      </c>
      <c r="AA21" s="401">
        <f t="shared" si="5"/>
        <v>3.0079073096610287E-2</v>
      </c>
      <c r="AB21" s="289"/>
      <c r="AC21" s="412">
        <f t="shared" si="0"/>
        <v>-14700</v>
      </c>
    </row>
    <row r="22" spans="1:29" ht="15.9" customHeight="1" thickTop="1" x14ac:dyDescent="0.3">
      <c r="A22" s="201"/>
      <c r="B22" s="294"/>
      <c r="C22" s="294"/>
      <c r="D22" s="258">
        <v>17</v>
      </c>
      <c r="E22" s="295"/>
      <c r="F22" s="336"/>
      <c r="G22" s="317"/>
      <c r="H22" s="337"/>
      <c r="I22" s="284"/>
      <c r="J22" s="318">
        <v>18</v>
      </c>
      <c r="K22" s="318"/>
      <c r="L22" s="287">
        <v>6600</v>
      </c>
      <c r="M22" s="287">
        <v>6900</v>
      </c>
      <c r="N22" s="287">
        <v>7800</v>
      </c>
      <c r="O22" s="287">
        <v>8000</v>
      </c>
      <c r="P22" s="288">
        <v>8200</v>
      </c>
      <c r="Q22" s="315">
        <v>8400</v>
      </c>
      <c r="R22" s="289">
        <f>IFERROR(VLOOKUP(D22,TBRPM_40_VOL!A:C,3,FALSE),IFERROR(VLOOKUP(E22,TBRPM_40_VOL!A:C,3,FALSE),""))+IFERROR(VLOOKUP(J22,TBRPM_40_VOL!A:C,3,FALSE),IFERROR(VLOOKUP(I22,TBRPM_40_VOL!A:C,3,FALSE),""))</f>
        <v>4114.6200000000008</v>
      </c>
      <c r="S22" s="315"/>
      <c r="T22" s="127">
        <v>9400</v>
      </c>
      <c r="U22" s="66">
        <v>9700</v>
      </c>
      <c r="V22" s="120">
        <f>TRENDS!P22</f>
        <v>10100</v>
      </c>
      <c r="W22" s="315">
        <f>TRENDS!AD22</f>
        <v>13600</v>
      </c>
      <c r="X22" s="400">
        <f t="shared" si="3"/>
        <v>3.1914893617021267E-2</v>
      </c>
      <c r="Y22" s="400">
        <f t="shared" si="4"/>
        <v>2.6336519998071184E-2</v>
      </c>
      <c r="Z22" s="398">
        <f>W22+1383</f>
        <v>14983</v>
      </c>
      <c r="AA22" s="401">
        <f t="shared" si="5"/>
        <v>3.4010996285026351E-2</v>
      </c>
      <c r="AB22" s="289">
        <f>IFERROR(VLOOKUP(D22,TBRPM_40_VOL!A:E,5,FALSE),IFERROR(VLOOKUP(E22,TBRPM_40_VOL!A:E,5,FALSE),""))+IFERROR(VLOOKUP(J22,TBRPM_40_VOL!A:E,5,FALSE),IFERROR(VLOOKUP(I22,TBRPM_40_VOL!A:E,5,FALSE),""))</f>
        <v>35973.76758</v>
      </c>
      <c r="AC22" s="412">
        <f t="shared" si="0"/>
        <v>-13600</v>
      </c>
    </row>
    <row r="23" spans="1:29" s="145" customFormat="1" ht="15.9" customHeight="1" x14ac:dyDescent="0.3">
      <c r="A23" s="303"/>
      <c r="B23" s="298"/>
      <c r="C23" s="298"/>
      <c r="D23" s="338"/>
      <c r="E23" s="339"/>
      <c r="F23" s="340"/>
      <c r="G23" s="341"/>
      <c r="H23" s="302"/>
      <c r="I23" s="342"/>
      <c r="J23" s="342"/>
      <c r="K23" s="342"/>
      <c r="L23" s="304">
        <v>54200</v>
      </c>
      <c r="M23" s="304">
        <v>55900</v>
      </c>
      <c r="N23" s="305">
        <v>60100</v>
      </c>
      <c r="O23" s="305">
        <v>61700</v>
      </c>
      <c r="P23" s="306">
        <v>63200</v>
      </c>
      <c r="Q23" s="305">
        <v>64700</v>
      </c>
      <c r="R23" s="307"/>
      <c r="S23" s="305"/>
      <c r="T23" s="143">
        <v>73000</v>
      </c>
      <c r="U23" s="144">
        <v>74800</v>
      </c>
      <c r="V23" s="124">
        <f>TRENDS!P23</f>
        <v>78200</v>
      </c>
      <c r="W23" s="274">
        <f>TRENDS!AD23</f>
        <v>101900</v>
      </c>
      <c r="X23" s="126">
        <f t="shared" si="3"/>
        <v>2.4657534246575352E-2</v>
      </c>
      <c r="Y23" s="126">
        <f t="shared" si="4"/>
        <v>2.4067681486188652E-2</v>
      </c>
      <c r="Z23" s="254">
        <f>Z20+-Z21+Z22</f>
        <v>101899.84415484048</v>
      </c>
      <c r="AA23" s="253">
        <f t="shared" si="5"/>
        <v>2.4067561009021077E-2</v>
      </c>
      <c r="AB23" s="257"/>
      <c r="AC23" s="412">
        <f t="shared" si="0"/>
        <v>-101900</v>
      </c>
    </row>
    <row r="24" spans="1:29" ht="15.9" customHeight="1" thickBot="1" x14ac:dyDescent="0.35">
      <c r="A24" s="201" t="s">
        <v>14</v>
      </c>
      <c r="B24" s="294">
        <v>0.53</v>
      </c>
      <c r="C24" s="294">
        <v>0.79</v>
      </c>
      <c r="D24" s="308">
        <v>19</v>
      </c>
      <c r="E24" s="309"/>
      <c r="F24" s="310"/>
      <c r="G24" s="311"/>
      <c r="H24" s="312"/>
      <c r="I24" s="313"/>
      <c r="J24" s="314">
        <v>20</v>
      </c>
      <c r="K24" s="286"/>
      <c r="L24" s="287">
        <v>5000</v>
      </c>
      <c r="M24" s="287">
        <v>5100</v>
      </c>
      <c r="N24" s="287">
        <v>5800</v>
      </c>
      <c r="O24" s="287">
        <v>6000</v>
      </c>
      <c r="P24" s="288">
        <v>6100</v>
      </c>
      <c r="Q24" s="315">
        <v>6200</v>
      </c>
      <c r="R24" s="289">
        <f>IFERROR(VLOOKUP(D24,TBRPM_40_VOL!A:C,3,FALSE),IFERROR(VLOOKUP(E24,TBRPM_40_VOL!A:C,3,FALSE),""))+IFERROR(VLOOKUP(J24,TBRPM_40_VOL!A:C,3,FALSE),IFERROR(VLOOKUP(I24,TBRPM_40_VOL!A:C,3,FALSE),""))</f>
        <v>10187.049999999999</v>
      </c>
      <c r="S24" s="315"/>
      <c r="T24" s="127">
        <v>6700</v>
      </c>
      <c r="U24" s="66">
        <v>6800</v>
      </c>
      <c r="V24" s="120">
        <f>TRENDS!P24</f>
        <v>7700</v>
      </c>
      <c r="W24" s="315">
        <f>TRENDS!AD24</f>
        <v>10500</v>
      </c>
      <c r="X24" s="400">
        <f t="shared" si="3"/>
        <v>1.4925373134328401E-2</v>
      </c>
      <c r="Y24" s="400">
        <f t="shared" si="4"/>
        <v>3.3984136641654894E-2</v>
      </c>
      <c r="Z24" s="398">
        <f>W24</f>
        <v>10500</v>
      </c>
      <c r="AA24" s="401">
        <f t="shared" si="5"/>
        <v>3.3984136641654894E-2</v>
      </c>
      <c r="AB24" s="289">
        <f>IFERROR(VLOOKUP(D24,TBRPM_40_VOL!A:E,5,FALSE),IFERROR(VLOOKUP(E24,TBRPM_40_VOL!A:E,5,FALSE),""))+IFERROR(VLOOKUP(J24,TBRPM_40_VOL!A:E,5,FALSE),IFERROR(VLOOKUP(I24,TBRPM_40_VOL!A:E,5,FALSE),""))</f>
        <v>27042.018550000001</v>
      </c>
      <c r="AC24" s="412">
        <f t="shared" si="0"/>
        <v>-10500</v>
      </c>
    </row>
    <row r="25" spans="1:29" ht="15.9" customHeight="1" thickTop="1" thickBot="1" x14ac:dyDescent="0.35">
      <c r="A25" s="201"/>
      <c r="B25" s="294"/>
      <c r="C25" s="294"/>
      <c r="D25" s="343"/>
      <c r="E25" s="344"/>
      <c r="F25" s="345"/>
      <c r="G25" s="346"/>
      <c r="H25" s="344"/>
      <c r="I25" s="343"/>
      <c r="J25" s="343"/>
      <c r="K25" s="275"/>
      <c r="L25" s="322"/>
      <c r="M25" s="322"/>
      <c r="N25" s="322"/>
      <c r="O25" s="322"/>
      <c r="P25" s="323"/>
      <c r="Q25" s="324"/>
      <c r="R25" s="325"/>
      <c r="S25" s="324"/>
      <c r="T25" s="128"/>
      <c r="U25" s="58"/>
      <c r="V25" s="120"/>
      <c r="W25" s="324"/>
      <c r="X25" s="397"/>
      <c r="Y25" s="400"/>
      <c r="Z25" s="398">
        <f>W25</f>
        <v>0</v>
      </c>
      <c r="AA25" s="401"/>
      <c r="AB25" s="325"/>
      <c r="AC25" s="412">
        <f t="shared" si="0"/>
        <v>0</v>
      </c>
    </row>
    <row r="26" spans="1:29" ht="15.9" customHeight="1" thickTop="1" x14ac:dyDescent="0.3">
      <c r="A26" s="201" t="s">
        <v>15</v>
      </c>
      <c r="B26" s="294"/>
      <c r="C26" s="294"/>
      <c r="D26" s="282">
        <v>21</v>
      </c>
      <c r="E26" s="295"/>
      <c r="F26" s="316"/>
      <c r="G26" s="317"/>
      <c r="H26" s="296"/>
      <c r="I26" s="284"/>
      <c r="J26" s="285">
        <v>22</v>
      </c>
      <c r="K26" s="286"/>
      <c r="L26" s="287">
        <v>9000</v>
      </c>
      <c r="M26" s="287">
        <v>9400</v>
      </c>
      <c r="N26" s="287">
        <v>10600</v>
      </c>
      <c r="O26" s="287">
        <v>10900</v>
      </c>
      <c r="P26" s="288">
        <v>11200</v>
      </c>
      <c r="Q26" s="315">
        <v>11500</v>
      </c>
      <c r="R26" s="289">
        <f>IFERROR(VLOOKUP(D26,TBRPM_40_VOL!A:C,3,FALSE),IFERROR(VLOOKUP(E26,TBRPM_40_VOL!A:C,3,FALSE),""))+IFERROR(VLOOKUP(J26,TBRPM_40_VOL!A:C,3,FALSE),IFERROR(VLOOKUP(I26,TBRPM_40_VOL!A:C,3,FALSE),""))</f>
        <v>7113.4699999999993</v>
      </c>
      <c r="S26" s="315"/>
      <c r="T26" s="127">
        <v>13000</v>
      </c>
      <c r="U26" s="66">
        <v>13400</v>
      </c>
      <c r="V26" s="120">
        <f>TRENDS!P26</f>
        <v>13500</v>
      </c>
      <c r="W26" s="315">
        <f>TRENDS!AD26</f>
        <v>21500</v>
      </c>
      <c r="X26" s="400">
        <f>(((U26/T26))^(1/($U$6-$T$6)))-1</f>
        <v>3.076923076923066E-2</v>
      </c>
      <c r="Y26" s="400">
        <f>(((W26/U26))^(1/($W$6-$U$6)))-1</f>
        <v>3.7038541057360153E-2</v>
      </c>
      <c r="Z26" s="398">
        <f>W26</f>
        <v>21500</v>
      </c>
      <c r="AA26" s="401">
        <f>(((Z26/U26))^(1/($Z$6-$U$6)))-1</f>
        <v>3.7038541057360153E-2</v>
      </c>
      <c r="AB26" s="289">
        <f>IFERROR(VLOOKUP(D26,TBRPM_40_VOL!A:E,5,FALSE),IFERROR(VLOOKUP(E26,TBRPM_40_VOL!A:E,5,FALSE),""))+IFERROR(VLOOKUP(J26,TBRPM_40_VOL!A:E,5,FALSE),IFERROR(VLOOKUP(I26,TBRPM_40_VOL!A:E,5,FALSE),""))</f>
        <v>23404.300779999998</v>
      </c>
      <c r="AC26" s="412">
        <f t="shared" si="0"/>
        <v>-21500</v>
      </c>
    </row>
    <row r="27" spans="1:29" ht="15.9" customHeight="1" x14ac:dyDescent="0.3">
      <c r="A27" s="201"/>
      <c r="B27" s="294"/>
      <c r="C27" s="294"/>
      <c r="D27" s="258"/>
      <c r="E27" s="331"/>
      <c r="F27" s="332"/>
      <c r="G27" s="333"/>
      <c r="H27" s="331"/>
      <c r="I27" s="286"/>
      <c r="J27" s="286"/>
      <c r="K27" s="286"/>
      <c r="L27" s="287"/>
      <c r="M27" s="287"/>
      <c r="N27" s="287"/>
      <c r="O27" s="287"/>
      <c r="P27" s="288"/>
      <c r="Q27" s="315"/>
      <c r="R27" s="289"/>
      <c r="S27" s="315"/>
      <c r="T27" s="127"/>
      <c r="U27" s="66"/>
      <c r="V27" s="120"/>
      <c r="W27" s="315"/>
      <c r="X27" s="397"/>
      <c r="Y27" s="400"/>
      <c r="Z27" s="398">
        <f>W27</f>
        <v>0</v>
      </c>
      <c r="AA27" s="401"/>
      <c r="AB27" s="289"/>
      <c r="AC27" s="412">
        <f t="shared" si="0"/>
        <v>0</v>
      </c>
    </row>
    <row r="28" spans="1:29" s="145" customFormat="1" ht="15.9" customHeight="1" x14ac:dyDescent="0.3">
      <c r="A28" s="303" t="s">
        <v>16</v>
      </c>
      <c r="B28" s="298">
        <v>1.06</v>
      </c>
      <c r="C28" s="298">
        <v>1.32</v>
      </c>
      <c r="D28" s="338"/>
      <c r="E28" s="339">
        <v>23</v>
      </c>
      <c r="F28" s="347"/>
      <c r="G28" s="341"/>
      <c r="H28" s="339"/>
      <c r="I28" s="342">
        <v>24</v>
      </c>
      <c r="J28" s="342"/>
      <c r="K28" s="342"/>
      <c r="L28" s="348">
        <v>58200</v>
      </c>
      <c r="M28" s="304">
        <v>60200</v>
      </c>
      <c r="N28" s="305">
        <v>64900</v>
      </c>
      <c r="O28" s="305">
        <v>66600</v>
      </c>
      <c r="P28" s="306">
        <v>68300</v>
      </c>
      <c r="Q28" s="305">
        <v>70000</v>
      </c>
      <c r="R28" s="307">
        <f>IFERROR(VLOOKUP(D28,TBRPM_40_VOL!A:C,3,FALSE),IFERROR(VLOOKUP(E28,TBRPM_40_VOL!A:C,3,FALSE),""))+IFERROR(VLOOKUP(J28,TBRPM_40_VOL!A:C,3,FALSE),IFERROR(VLOOKUP(I28,TBRPM_40_VOL!A:C,3,FALSE),""))</f>
        <v>65569.32031000001</v>
      </c>
      <c r="S28" s="305"/>
      <c r="T28" s="143">
        <v>79300</v>
      </c>
      <c r="U28" s="144">
        <v>81400</v>
      </c>
      <c r="V28" s="124">
        <f>TRENDS!P28</f>
        <v>84000</v>
      </c>
      <c r="W28" s="274">
        <f>TRENDS!AD28</f>
        <v>112900</v>
      </c>
      <c r="X28" s="126">
        <f>(((U28/T28))^(1/($U$6-$T$6)))-1</f>
        <v>2.6481715006305251E-2</v>
      </c>
      <c r="Y28" s="126">
        <f>(((W28/U28))^(1/($W$6-$U$6)))-1</f>
        <v>2.5482907207312611E-2</v>
      </c>
      <c r="Z28" s="254">
        <f>Z23+Z26-Z24</f>
        <v>112899.84415484048</v>
      </c>
      <c r="AA28" s="253">
        <f>(((Z28/U28))^(1/($Z$6-$U$6)))-1</f>
        <v>2.5482798318132938E-2</v>
      </c>
      <c r="AB28" s="257">
        <f>IFERROR(VLOOKUP(D28,TBRPM_40_VOL!A:E,5,FALSE),IFERROR(VLOOKUP(E28,TBRPM_40_VOL!A:E,5,FALSE),""))+IFERROR(VLOOKUP(J28,TBRPM_40_VOL!A:E,5,FALSE),IFERROR(VLOOKUP(I28,TBRPM_40_VOL!A:E,5,FALSE),""))</f>
        <v>171289.0625</v>
      </c>
      <c r="AC28" s="412">
        <f t="shared" si="0"/>
        <v>-112900</v>
      </c>
    </row>
    <row r="29" spans="1:29" ht="15.9" customHeight="1" thickBot="1" x14ac:dyDescent="0.35">
      <c r="A29" s="201"/>
      <c r="B29" s="294"/>
      <c r="C29" s="294"/>
      <c r="D29" s="349"/>
      <c r="E29" s="350"/>
      <c r="F29" s="351"/>
      <c r="G29" s="204"/>
      <c r="H29" s="350"/>
      <c r="I29" s="324"/>
      <c r="J29" s="324"/>
      <c r="K29" s="324"/>
      <c r="L29" s="352"/>
      <c r="M29" s="352"/>
      <c r="N29" s="353"/>
      <c r="O29" s="353"/>
      <c r="P29" s="354"/>
      <c r="Q29" s="353"/>
      <c r="R29" s="355"/>
      <c r="S29" s="353"/>
      <c r="T29" s="129"/>
      <c r="U29" s="130"/>
      <c r="V29" s="120"/>
      <c r="W29" s="402"/>
      <c r="X29" s="397"/>
      <c r="Y29" s="400"/>
      <c r="Z29" s="398">
        <f t="shared" ref="Z29:Z39" si="6">W29</f>
        <v>0</v>
      </c>
      <c r="AA29" s="401"/>
      <c r="AB29" s="355"/>
      <c r="AC29" s="412">
        <f t="shared" si="0"/>
        <v>0</v>
      </c>
    </row>
    <row r="30" spans="1:29" ht="15.9" customHeight="1" thickTop="1" x14ac:dyDescent="0.3">
      <c r="A30" s="201" t="s">
        <v>17</v>
      </c>
      <c r="B30" s="294">
        <v>1.06</v>
      </c>
      <c r="C30" s="294">
        <v>1.32</v>
      </c>
      <c r="D30" s="282">
        <v>25</v>
      </c>
      <c r="E30" s="295"/>
      <c r="F30" s="316"/>
      <c r="G30" s="317"/>
      <c r="H30" s="296"/>
      <c r="I30" s="284"/>
      <c r="J30" s="285">
        <v>26</v>
      </c>
      <c r="K30" s="286"/>
      <c r="L30" s="356">
        <v>4700</v>
      </c>
      <c r="M30" s="352">
        <v>5000</v>
      </c>
      <c r="N30" s="352">
        <v>5700</v>
      </c>
      <c r="O30" s="352">
        <v>5900</v>
      </c>
      <c r="P30" s="357">
        <v>6100</v>
      </c>
      <c r="Q30" s="358">
        <v>6300</v>
      </c>
      <c r="R30" s="359">
        <f>IFERROR(VLOOKUP(D30,TBRPM_40_VOL!A:C,3,FALSE),IFERROR(VLOOKUP(E30,TBRPM_40_VOL!A:C,3,FALSE),""))+IFERROR(VLOOKUP(J30,TBRPM_40_VOL!A:C,3,FALSE),IFERROR(VLOOKUP(I30,TBRPM_40_VOL!A:C,3,FALSE),""))</f>
        <v>7456.3899999999994</v>
      </c>
      <c r="S30" s="358"/>
      <c r="T30" s="127">
        <v>7300</v>
      </c>
      <c r="U30" s="66">
        <v>7500</v>
      </c>
      <c r="V30" s="120">
        <f>TRENDS!P30</f>
        <v>7300</v>
      </c>
      <c r="W30" s="358">
        <f>TRENDS!AD30</f>
        <v>9800</v>
      </c>
      <c r="X30" s="400">
        <f t="shared" ref="X30:X39" si="7">(((U30/T30))^(1/($U$6-$T$6)))-1</f>
        <v>2.7397260273972712E-2</v>
      </c>
      <c r="Y30" s="400">
        <f t="shared" ref="Y30:Y39" si="8">(((W30/U30))^(1/($W$6-$U$6)))-1</f>
        <v>2.0788467241478203E-2</v>
      </c>
      <c r="Z30" s="398">
        <f t="shared" si="6"/>
        <v>9800</v>
      </c>
      <c r="AA30" s="401">
        <f t="shared" ref="AA30:AA39" si="9">(((Z30/U30))^(1/($Z$6-$U$6)))-1</f>
        <v>2.0788467241478203E-2</v>
      </c>
      <c r="AB30" s="359">
        <f>IFERROR(VLOOKUP(D30,TBRPM_40_VOL!A:E,5,FALSE),IFERROR(VLOOKUP(E30,TBRPM_40_VOL!A:E,5,FALSE),""))+IFERROR(VLOOKUP(J30,TBRPM_40_VOL!A:E,5,FALSE),IFERROR(VLOOKUP(I30,TBRPM_40_VOL!A:E,5,FALSE),""))</f>
        <v>31340.478510000001</v>
      </c>
      <c r="AC30" s="412">
        <f t="shared" si="0"/>
        <v>-9800</v>
      </c>
    </row>
    <row r="31" spans="1:29" s="145" customFormat="1" ht="15.9" customHeight="1" x14ac:dyDescent="0.3">
      <c r="A31" s="360"/>
      <c r="B31" s="298"/>
      <c r="C31" s="298"/>
      <c r="D31" s="326"/>
      <c r="E31" s="327">
        <v>27</v>
      </c>
      <c r="F31" s="328"/>
      <c r="G31" s="329"/>
      <c r="H31" s="327"/>
      <c r="I31" s="330">
        <v>28</v>
      </c>
      <c r="J31" s="330"/>
      <c r="K31" s="330"/>
      <c r="L31" s="348">
        <v>62900</v>
      </c>
      <c r="M31" s="304">
        <v>65200</v>
      </c>
      <c r="N31" s="305">
        <v>70600</v>
      </c>
      <c r="O31" s="305">
        <v>72500</v>
      </c>
      <c r="P31" s="306">
        <v>74400</v>
      </c>
      <c r="Q31" s="305">
        <v>76300</v>
      </c>
      <c r="R31" s="307">
        <f>IFERROR(VLOOKUP(D31,TBRPM_40_VOL!A:C,3,FALSE),IFERROR(VLOOKUP(E31,TBRPM_40_VOL!A:C,3,FALSE),""))+IFERROR(VLOOKUP(J31,TBRPM_40_VOL!A:C,3,FALSE),IFERROR(VLOOKUP(I31,TBRPM_40_VOL!A:C,3,FALSE),""))</f>
        <v>73025.70702999999</v>
      </c>
      <c r="S31" s="305"/>
      <c r="T31" s="143">
        <v>86600</v>
      </c>
      <c r="U31" s="144">
        <v>88900</v>
      </c>
      <c r="V31" s="124">
        <f>TRENDS!P31</f>
        <v>91300</v>
      </c>
      <c r="W31" s="274">
        <f>TRENDS!AD31</f>
        <v>122700</v>
      </c>
      <c r="X31" s="126">
        <f t="shared" si="7"/>
        <v>2.6558891454965261E-2</v>
      </c>
      <c r="Y31" s="126">
        <f t="shared" si="8"/>
        <v>2.5096689303208741E-2</v>
      </c>
      <c r="Z31" s="254">
        <f t="shared" si="6"/>
        <v>122700</v>
      </c>
      <c r="AA31" s="253">
        <f t="shared" si="9"/>
        <v>2.5096689303208741E-2</v>
      </c>
      <c r="AB31" s="257">
        <f>IFERROR(VLOOKUP(D31,TBRPM_40_VOL!A:E,5,FALSE),IFERROR(VLOOKUP(E31,TBRPM_40_VOL!A:E,5,FALSE),""))+IFERROR(VLOOKUP(J31,TBRPM_40_VOL!A:E,5,FALSE),IFERROR(VLOOKUP(I31,TBRPM_40_VOL!A:E,5,FALSE),""))</f>
        <v>202629.53125999999</v>
      </c>
      <c r="AC31" s="412">
        <f t="shared" si="0"/>
        <v>-122700</v>
      </c>
    </row>
    <row r="32" spans="1:29" ht="15.9" customHeight="1" thickBot="1" x14ac:dyDescent="0.35">
      <c r="A32" s="201" t="s">
        <v>18</v>
      </c>
      <c r="B32" s="294"/>
      <c r="C32" s="294"/>
      <c r="D32" s="308">
        <v>29</v>
      </c>
      <c r="E32" s="309"/>
      <c r="F32" s="310"/>
      <c r="G32" s="311"/>
      <c r="H32" s="312"/>
      <c r="I32" s="313"/>
      <c r="J32" s="314">
        <v>30</v>
      </c>
      <c r="K32" s="286"/>
      <c r="L32" s="352">
        <v>6200</v>
      </c>
      <c r="M32" s="352">
        <v>6300</v>
      </c>
      <c r="N32" s="352">
        <v>7100</v>
      </c>
      <c r="O32" s="352">
        <v>7300</v>
      </c>
      <c r="P32" s="357">
        <v>7500</v>
      </c>
      <c r="Q32" s="358">
        <v>7700</v>
      </c>
      <c r="R32" s="359">
        <f>IFERROR(VLOOKUP(D32,TBRPM_40_VOL!A:C,3,FALSE),IFERROR(VLOOKUP(E32,TBRPM_40_VOL!A:C,3,FALSE),""))+IFERROR(VLOOKUP(J32,TBRPM_40_VOL!A:C,3,FALSE),IFERROR(VLOOKUP(I32,TBRPM_40_VOL!A:C,3,FALSE),""))</f>
        <v>7518.55</v>
      </c>
      <c r="S32" s="358"/>
      <c r="T32" s="127">
        <v>8700</v>
      </c>
      <c r="U32" s="66">
        <v>8900</v>
      </c>
      <c r="V32" s="120">
        <f>TRENDS!P32</f>
        <v>13400</v>
      </c>
      <c r="W32" s="358">
        <f>TRENDS!AD32</f>
        <v>22000</v>
      </c>
      <c r="X32" s="400">
        <f t="shared" si="7"/>
        <v>2.2988505747126409E-2</v>
      </c>
      <c r="Y32" s="400">
        <f t="shared" si="8"/>
        <v>7.2095029770722574E-2</v>
      </c>
      <c r="Z32" s="398">
        <f t="shared" si="6"/>
        <v>22000</v>
      </c>
      <c r="AA32" s="401">
        <f t="shared" si="9"/>
        <v>7.2095029770722574E-2</v>
      </c>
      <c r="AB32" s="359">
        <f>IFERROR(VLOOKUP(D32,TBRPM_40_VOL!A:E,5,FALSE),IFERROR(VLOOKUP(E32,TBRPM_40_VOL!A:E,5,FALSE),""))+IFERROR(VLOOKUP(J32,TBRPM_40_VOL!A:E,5,FALSE),IFERROR(VLOOKUP(I32,TBRPM_40_VOL!A:E,5,FALSE),""))</f>
        <v>48056.738290000001</v>
      </c>
      <c r="AC32" s="412">
        <f t="shared" si="0"/>
        <v>-22000</v>
      </c>
    </row>
    <row r="33" spans="1:29" ht="15.9" customHeight="1" thickTop="1" x14ac:dyDescent="0.3">
      <c r="A33" s="201"/>
      <c r="B33" s="294">
        <v>0.53</v>
      </c>
      <c r="C33" s="294">
        <v>0.79</v>
      </c>
      <c r="D33" s="258">
        <v>31</v>
      </c>
      <c r="E33" s="295"/>
      <c r="F33" s="316"/>
      <c r="G33" s="317"/>
      <c r="H33" s="296"/>
      <c r="I33" s="284"/>
      <c r="J33" s="318">
        <v>32</v>
      </c>
      <c r="K33" s="318"/>
      <c r="L33" s="352">
        <v>14800</v>
      </c>
      <c r="M33" s="352">
        <v>15400</v>
      </c>
      <c r="N33" s="352">
        <v>17400</v>
      </c>
      <c r="O33" s="352">
        <v>17900</v>
      </c>
      <c r="P33" s="357">
        <v>18400</v>
      </c>
      <c r="Q33" s="358">
        <v>18900</v>
      </c>
      <c r="R33" s="359">
        <f>IFERROR(VLOOKUP(D33,TBRPM_40_VOL!A:C,3,FALSE),IFERROR(VLOOKUP(E33,TBRPM_40_VOL!A:C,3,FALSE),""))+IFERROR(VLOOKUP(J33,TBRPM_40_VOL!A:C,3,FALSE),IFERROR(VLOOKUP(I33,TBRPM_40_VOL!A:C,3,FALSE),""))</f>
        <v>18382.91</v>
      </c>
      <c r="S33" s="358"/>
      <c r="T33" s="127">
        <v>21700</v>
      </c>
      <c r="U33" s="66">
        <v>22300</v>
      </c>
      <c r="V33" s="120">
        <f>TRENDS!P33</f>
        <v>21700</v>
      </c>
      <c r="W33" s="358">
        <f>TRENDS!AD33</f>
        <v>27800</v>
      </c>
      <c r="X33" s="400">
        <f t="shared" si="7"/>
        <v>2.7649769585253559E-2</v>
      </c>
      <c r="Y33" s="400">
        <f t="shared" si="8"/>
        <v>1.7102238701226957E-2</v>
      </c>
      <c r="Z33" s="398">
        <f t="shared" si="6"/>
        <v>27800</v>
      </c>
      <c r="AA33" s="401">
        <f t="shared" si="9"/>
        <v>1.7102238701226957E-2</v>
      </c>
      <c r="AB33" s="359">
        <f>IFERROR(VLOOKUP(D33,TBRPM_40_VOL!A:E,5,FALSE),IFERROR(VLOOKUP(E33,TBRPM_40_VOL!A:E,5,FALSE),""))+IFERROR(VLOOKUP(J33,TBRPM_40_VOL!A:E,5,FALSE),IFERROR(VLOOKUP(I33,TBRPM_40_VOL!A:E,5,FALSE),""))</f>
        <v>32328.743170000002</v>
      </c>
      <c r="AC33" s="412">
        <f t="shared" si="0"/>
        <v>-27800</v>
      </c>
    </row>
    <row r="34" spans="1:29" s="145" customFormat="1" ht="15.9" customHeight="1" x14ac:dyDescent="0.3">
      <c r="A34" s="303"/>
      <c r="B34" s="298"/>
      <c r="C34" s="298"/>
      <c r="D34" s="338"/>
      <c r="E34" s="339">
        <v>33</v>
      </c>
      <c r="F34" s="347"/>
      <c r="G34" s="361"/>
      <c r="H34" s="362"/>
      <c r="I34" s="342">
        <v>34</v>
      </c>
      <c r="J34" s="342"/>
      <c r="K34" s="342"/>
      <c r="L34" s="348">
        <v>71500</v>
      </c>
      <c r="M34" s="304">
        <v>74300</v>
      </c>
      <c r="N34" s="305">
        <v>80900</v>
      </c>
      <c r="O34" s="305">
        <v>83100</v>
      </c>
      <c r="P34" s="306">
        <v>85300</v>
      </c>
      <c r="Q34" s="305">
        <v>87500</v>
      </c>
      <c r="R34" s="307">
        <f>IFERROR(VLOOKUP(D34,TBRPM_40_VOL!A:C,3,FALSE),IFERROR(VLOOKUP(E34,TBRPM_40_VOL!A:C,3,FALSE),""))+IFERROR(VLOOKUP(J34,TBRPM_40_VOL!A:C,3,FALSE),IFERROR(VLOOKUP(I34,TBRPM_40_VOL!A:C,3,FALSE),""))</f>
        <v>85312.339840000001</v>
      </c>
      <c r="S34" s="305"/>
      <c r="T34" s="143">
        <v>99600</v>
      </c>
      <c r="U34" s="144">
        <v>102300</v>
      </c>
      <c r="V34" s="124">
        <f>TRENDS!P34</f>
        <v>99600</v>
      </c>
      <c r="W34" s="274">
        <f>TRENDS!AD34</f>
        <v>128500</v>
      </c>
      <c r="X34" s="126">
        <f t="shared" si="7"/>
        <v>2.7108433734939652E-2</v>
      </c>
      <c r="Y34" s="126">
        <f t="shared" si="8"/>
        <v>1.7694668954793658E-2</v>
      </c>
      <c r="Z34" s="254">
        <f t="shared" si="6"/>
        <v>128500</v>
      </c>
      <c r="AA34" s="253">
        <f t="shared" si="9"/>
        <v>1.7694668954793658E-2</v>
      </c>
      <c r="AB34" s="257">
        <f>IFERROR(VLOOKUP(D34,TBRPM_40_VOL!A:E,5,FALSE),IFERROR(VLOOKUP(E34,TBRPM_40_VOL!A:E,5,FALSE),""))+IFERROR(VLOOKUP(J34,TBRPM_40_VOL!A:E,5,FALSE),IFERROR(VLOOKUP(I34,TBRPM_40_VOL!A:E,5,FALSE),""))</f>
        <v>241157.96875</v>
      </c>
      <c r="AC34" s="412">
        <f t="shared" si="0"/>
        <v>-128500</v>
      </c>
    </row>
    <row r="35" spans="1:29" ht="15.9" customHeight="1" thickBot="1" x14ac:dyDescent="0.35">
      <c r="A35" s="201" t="s">
        <v>19</v>
      </c>
      <c r="B35" s="294"/>
      <c r="C35" s="294"/>
      <c r="D35" s="308">
        <v>35</v>
      </c>
      <c r="E35" s="309"/>
      <c r="F35" s="310"/>
      <c r="G35" s="308"/>
      <c r="H35" s="312"/>
      <c r="I35" s="313"/>
      <c r="J35" s="314">
        <v>36</v>
      </c>
      <c r="K35" s="286"/>
      <c r="L35" s="352">
        <v>8800</v>
      </c>
      <c r="M35" s="352">
        <v>9000</v>
      </c>
      <c r="N35" s="352">
        <v>10200</v>
      </c>
      <c r="O35" s="352">
        <v>10500</v>
      </c>
      <c r="P35" s="357">
        <v>10700</v>
      </c>
      <c r="Q35" s="358">
        <v>10900</v>
      </c>
      <c r="R35" s="359">
        <f>IFERROR(VLOOKUP(D35,TBRPM_40_VOL!A:C,3,FALSE),IFERROR(VLOOKUP(E35,TBRPM_40_VOL!A:C,3,FALSE),""))+IFERROR(VLOOKUP(J35,TBRPM_40_VOL!A:C,3,FALSE),IFERROR(VLOOKUP(I35,TBRPM_40_VOL!A:C,3,FALSE),""))</f>
        <v>10704.040099999998</v>
      </c>
      <c r="S35" s="358"/>
      <c r="T35" s="127">
        <v>12000</v>
      </c>
      <c r="U35" s="66">
        <v>12200</v>
      </c>
      <c r="V35" s="120">
        <f>TRENDS!P35</f>
        <v>13300</v>
      </c>
      <c r="W35" s="358">
        <f>TRENDS!AD35</f>
        <v>17600</v>
      </c>
      <c r="X35" s="400">
        <f t="shared" si="7"/>
        <v>1.6666666666666607E-2</v>
      </c>
      <c r="Y35" s="400">
        <f t="shared" si="8"/>
        <v>2.8590540376593365E-2</v>
      </c>
      <c r="Z35" s="398">
        <f t="shared" si="6"/>
        <v>17600</v>
      </c>
      <c r="AA35" s="401">
        <f t="shared" si="9"/>
        <v>2.8590540376593365E-2</v>
      </c>
      <c r="AB35" s="359">
        <f>IFERROR(VLOOKUP(D35,TBRPM_40_VOL!A:E,5,FALSE),IFERROR(VLOOKUP(E35,TBRPM_40_VOL!A:E,5,FALSE),""))+IFERROR(VLOOKUP(J35,TBRPM_40_VOL!A:E,5,FALSE),IFERROR(VLOOKUP(I35,TBRPM_40_VOL!A:E,5,FALSE),""))</f>
        <v>18383.203130000002</v>
      </c>
      <c r="AC35" s="412">
        <f t="shared" si="0"/>
        <v>-17600</v>
      </c>
    </row>
    <row r="36" spans="1:29" ht="15.9" customHeight="1" thickTop="1" x14ac:dyDescent="0.3">
      <c r="A36" s="201"/>
      <c r="B36" s="294">
        <v>0.26</v>
      </c>
      <c r="C36" s="294">
        <v>0.53</v>
      </c>
      <c r="D36" s="258">
        <v>37</v>
      </c>
      <c r="E36" s="295"/>
      <c r="F36" s="316"/>
      <c r="G36" s="282"/>
      <c r="H36" s="296"/>
      <c r="I36" s="284"/>
      <c r="J36" s="318">
        <v>38</v>
      </c>
      <c r="K36" s="318"/>
      <c r="L36" s="352">
        <v>7300</v>
      </c>
      <c r="M36" s="352">
        <v>7600</v>
      </c>
      <c r="N36" s="352">
        <v>8600</v>
      </c>
      <c r="O36" s="352">
        <v>8800</v>
      </c>
      <c r="P36" s="357">
        <v>9000</v>
      </c>
      <c r="Q36" s="358">
        <v>9200</v>
      </c>
      <c r="R36" s="359">
        <f>IFERROR(VLOOKUP(D36,TBRPM_40_VOL!A:C,3,FALSE),IFERROR(VLOOKUP(E36,TBRPM_40_VOL!A:C,3,FALSE),""))+IFERROR(VLOOKUP(J36,TBRPM_40_VOL!A:C,3,FALSE),IFERROR(VLOOKUP(I36,TBRPM_40_VOL!A:C,3,FALSE),""))</f>
        <v>9008.7221700000009</v>
      </c>
      <c r="S36" s="358"/>
      <c r="T36" s="127">
        <v>10500</v>
      </c>
      <c r="U36" s="66">
        <v>10800</v>
      </c>
      <c r="V36" s="120">
        <f>TRENDS!P36</f>
        <v>12000</v>
      </c>
      <c r="W36" s="358">
        <f>TRENDS!AD36</f>
        <v>17700</v>
      </c>
      <c r="X36" s="400">
        <f t="shared" si="7"/>
        <v>2.857142857142847E-2</v>
      </c>
      <c r="Y36" s="400">
        <f t="shared" si="8"/>
        <v>3.8732711509433804E-2</v>
      </c>
      <c r="Z36" s="398">
        <f t="shared" si="6"/>
        <v>17700</v>
      </c>
      <c r="AA36" s="401">
        <f t="shared" si="9"/>
        <v>3.8732711509433804E-2</v>
      </c>
      <c r="AB36" s="359">
        <f>IFERROR(VLOOKUP(D36,TBRPM_40_VOL!A:E,5,FALSE),IFERROR(VLOOKUP(E36,TBRPM_40_VOL!A:E,5,FALSE),""))+IFERROR(VLOOKUP(J36,TBRPM_40_VOL!A:E,5,FALSE),IFERROR(VLOOKUP(I36,TBRPM_40_VOL!A:E,5,FALSE),""))</f>
        <v>59181.212899999999</v>
      </c>
      <c r="AC36" s="412">
        <f t="shared" si="0"/>
        <v>-17700</v>
      </c>
    </row>
    <row r="37" spans="1:29" s="145" customFormat="1" ht="15.9" customHeight="1" x14ac:dyDescent="0.3">
      <c r="A37" s="303"/>
      <c r="B37" s="363"/>
      <c r="C37" s="363"/>
      <c r="D37" s="338"/>
      <c r="E37" s="339">
        <v>39</v>
      </c>
      <c r="F37" s="347"/>
      <c r="G37" s="338"/>
      <c r="H37" s="339"/>
      <c r="I37" s="342">
        <v>40</v>
      </c>
      <c r="J37" s="342"/>
      <c r="K37" s="342"/>
      <c r="L37" s="348">
        <v>70000</v>
      </c>
      <c r="M37" s="304">
        <v>72900</v>
      </c>
      <c r="N37" s="305">
        <v>79300</v>
      </c>
      <c r="O37" s="305">
        <v>81400</v>
      </c>
      <c r="P37" s="306">
        <v>83600</v>
      </c>
      <c r="Q37" s="305">
        <v>85800</v>
      </c>
      <c r="R37" s="307">
        <f>IFERROR(VLOOKUP(D37,TBRPM_40_VOL!A:C,3,FALSE),IFERROR(VLOOKUP(E37,TBRPM_40_VOL!A:C,3,FALSE),""))+IFERROR(VLOOKUP(J37,TBRPM_40_VOL!A:C,3,FALSE),IFERROR(VLOOKUP(I37,TBRPM_40_VOL!A:C,3,FALSE),""))</f>
        <v>83617.023440000004</v>
      </c>
      <c r="S37" s="305"/>
      <c r="T37" s="143">
        <v>98100</v>
      </c>
      <c r="U37" s="144">
        <v>100900</v>
      </c>
      <c r="V37" s="124">
        <f>TRENDS!P37</f>
        <v>98300</v>
      </c>
      <c r="W37" s="274">
        <f>TRENDS!AD37</f>
        <v>128600</v>
      </c>
      <c r="X37" s="126">
        <f t="shared" si="7"/>
        <v>2.854230377166167E-2</v>
      </c>
      <c r="Y37" s="126">
        <f t="shared" si="8"/>
        <v>1.8834941586767684E-2</v>
      </c>
      <c r="Z37" s="254">
        <f t="shared" si="6"/>
        <v>128600</v>
      </c>
      <c r="AA37" s="253">
        <f t="shared" si="9"/>
        <v>1.8834941586767684E-2</v>
      </c>
      <c r="AB37" s="257">
        <f>IFERROR(VLOOKUP(D37,TBRPM_40_VOL!A:E,5,FALSE),IFERROR(VLOOKUP(E37,TBRPM_40_VOL!A:E,5,FALSE),""))+IFERROR(VLOOKUP(J37,TBRPM_40_VOL!A:E,5,FALSE),IFERROR(VLOOKUP(I37,TBRPM_40_VOL!A:E,5,FALSE),""))</f>
        <v>300282.0625</v>
      </c>
      <c r="AC37" s="412">
        <f t="shared" si="0"/>
        <v>-128600</v>
      </c>
    </row>
    <row r="38" spans="1:29" ht="15.9" customHeight="1" thickBot="1" x14ac:dyDescent="0.35">
      <c r="A38" s="201" t="s">
        <v>20</v>
      </c>
      <c r="B38" s="290"/>
      <c r="C38" s="290"/>
      <c r="D38" s="308">
        <v>41</v>
      </c>
      <c r="E38" s="309"/>
      <c r="F38" s="310"/>
      <c r="G38" s="308"/>
      <c r="H38" s="312"/>
      <c r="I38" s="313"/>
      <c r="J38" s="314">
        <v>42</v>
      </c>
      <c r="K38" s="286"/>
      <c r="L38" s="352">
        <v>3000</v>
      </c>
      <c r="M38" s="352">
        <v>3100</v>
      </c>
      <c r="N38" s="352">
        <v>3500</v>
      </c>
      <c r="O38" s="352">
        <v>3600</v>
      </c>
      <c r="P38" s="357">
        <v>3700</v>
      </c>
      <c r="Q38" s="358">
        <v>3800</v>
      </c>
      <c r="R38" s="359">
        <f>IFERROR(VLOOKUP(D38,TBRPM_40_VOL!A:C,3,FALSE),IFERROR(VLOOKUP(E38,TBRPM_40_VOL!A:C,3,FALSE),""))+IFERROR(VLOOKUP(J38,TBRPM_40_VOL!A:C,3,FALSE),IFERROR(VLOOKUP(I38,TBRPM_40_VOL!A:C,3,FALSE),""))</f>
        <v>3685.0147699999998</v>
      </c>
      <c r="S38" s="358"/>
      <c r="T38" s="127">
        <v>4300</v>
      </c>
      <c r="U38" s="66">
        <v>4400</v>
      </c>
      <c r="V38" s="120">
        <f>TRENDS!P38</f>
        <v>4500</v>
      </c>
      <c r="W38" s="358">
        <f>TRENDS!AD38</f>
        <v>5900</v>
      </c>
      <c r="X38" s="400">
        <f t="shared" si="7"/>
        <v>2.3255813953488413E-2</v>
      </c>
      <c r="Y38" s="400">
        <f t="shared" si="8"/>
        <v>2.2821736488125133E-2</v>
      </c>
      <c r="Z38" s="398">
        <f t="shared" si="6"/>
        <v>5900</v>
      </c>
      <c r="AA38" s="401">
        <f t="shared" si="9"/>
        <v>2.2821736488125133E-2</v>
      </c>
      <c r="AB38" s="359">
        <f>IFERROR(VLOOKUP(D38,TBRPM_40_VOL!A:E,5,FALSE),IFERROR(VLOOKUP(E38,TBRPM_40_VOL!A:E,5,FALSE),""))+IFERROR(VLOOKUP(J38,TBRPM_40_VOL!A:E,5,FALSE),IFERROR(VLOOKUP(I38,TBRPM_40_VOL!A:E,5,FALSE),""))</f>
        <v>19820.0874</v>
      </c>
      <c r="AC38" s="412">
        <f t="shared" si="0"/>
        <v>-5900</v>
      </c>
    </row>
    <row r="39" spans="1:29" s="145" customFormat="1" ht="15.9" customHeight="1" thickTop="1" thickBot="1" x14ac:dyDescent="0.35">
      <c r="A39" s="303"/>
      <c r="B39" s="363"/>
      <c r="C39" s="363"/>
      <c r="D39" s="338"/>
      <c r="E39" s="339">
        <v>43</v>
      </c>
      <c r="F39" s="364"/>
      <c r="G39" s="365"/>
      <c r="H39" s="339"/>
      <c r="I39" s="342">
        <v>44</v>
      </c>
      <c r="J39" s="342"/>
      <c r="K39" s="342"/>
      <c r="L39" s="348">
        <v>67000</v>
      </c>
      <c r="M39" s="304">
        <v>69800</v>
      </c>
      <c r="N39" s="305">
        <v>75800</v>
      </c>
      <c r="O39" s="305">
        <v>77800</v>
      </c>
      <c r="P39" s="306">
        <v>79900</v>
      </c>
      <c r="Q39" s="305">
        <v>82000</v>
      </c>
      <c r="R39" s="307">
        <f>IFERROR(VLOOKUP(D39,TBRPM_40_VOL!A:C,3,FALSE),IFERROR(VLOOKUP(E39,TBRPM_40_VOL!A:C,3,FALSE),""))+IFERROR(VLOOKUP(J39,TBRPM_40_VOL!A:C,3,FALSE),IFERROR(VLOOKUP(I39,TBRPM_40_VOL!A:C,3,FALSE),""))</f>
        <v>79880.714840000001</v>
      </c>
      <c r="S39" s="305"/>
      <c r="T39" s="175">
        <v>93800</v>
      </c>
      <c r="U39" s="176">
        <v>96500</v>
      </c>
      <c r="V39" s="124">
        <f>TRENDS!P39</f>
        <v>93800</v>
      </c>
      <c r="W39" s="274">
        <f>TRENDS!AD39</f>
        <v>122700</v>
      </c>
      <c r="X39" s="126">
        <f t="shared" si="7"/>
        <v>2.8784648187633266E-2</v>
      </c>
      <c r="Y39" s="126">
        <f t="shared" si="8"/>
        <v>1.86486261693668E-2</v>
      </c>
      <c r="Z39" s="254">
        <f t="shared" si="6"/>
        <v>122700</v>
      </c>
      <c r="AA39" s="253">
        <f t="shared" si="9"/>
        <v>1.86486261693668E-2</v>
      </c>
      <c r="AB39" s="257">
        <f>IFERROR(VLOOKUP(D39,TBRPM_40_VOL!A:E,5,FALSE),IFERROR(VLOOKUP(E39,TBRPM_40_VOL!A:E,5,FALSE),""))+IFERROR(VLOOKUP(J39,TBRPM_40_VOL!A:E,5,FALSE),IFERROR(VLOOKUP(I39,TBRPM_40_VOL!A:E,5,FALSE),""))</f>
        <v>30698.210940000001</v>
      </c>
      <c r="AC39" s="412">
        <f t="shared" si="0"/>
        <v>-122700</v>
      </c>
    </row>
    <row r="40" spans="1:29" s="145" customFormat="1" ht="15.9" customHeight="1" thickTop="1" x14ac:dyDescent="0.3">
      <c r="A40" s="303"/>
      <c r="B40" s="303"/>
      <c r="C40" s="303"/>
      <c r="D40" s="366" t="s">
        <v>21</v>
      </c>
      <c r="E40" s="366"/>
      <c r="F40" s="366"/>
      <c r="G40" s="366"/>
      <c r="H40" s="366"/>
      <c r="I40" s="366"/>
      <c r="J40" s="366"/>
      <c r="K40" s="366"/>
      <c r="L40" s="367"/>
      <c r="M40" s="368"/>
      <c r="N40" s="368"/>
      <c r="O40" s="369"/>
      <c r="P40" s="303"/>
      <c r="Q40" s="370"/>
      <c r="R40" s="370"/>
      <c r="S40" s="370"/>
      <c r="T40" s="138"/>
      <c r="U40" s="138"/>
      <c r="V40" s="171"/>
      <c r="W40" s="360"/>
      <c r="X40" s="360"/>
      <c r="Y40" s="360"/>
      <c r="Z40" s="360"/>
      <c r="AA40" s="360"/>
      <c r="AB40" s="360"/>
      <c r="AC40" s="413"/>
    </row>
    <row r="41" spans="1:29" ht="15.9" customHeight="1" x14ac:dyDescent="0.3">
      <c r="A41" s="201"/>
      <c r="B41" s="201"/>
      <c r="C41" s="201"/>
      <c r="D41" s="371" t="s">
        <v>22</v>
      </c>
      <c r="E41" s="371"/>
      <c r="F41" s="371"/>
      <c r="G41" s="371"/>
      <c r="H41" s="371"/>
      <c r="I41" s="371"/>
      <c r="J41" s="371"/>
      <c r="K41" s="371"/>
      <c r="L41" s="372"/>
      <c r="M41" s="373"/>
      <c r="N41" s="201"/>
      <c r="O41" s="201"/>
      <c r="P41" s="201"/>
      <c r="Q41" s="374"/>
      <c r="R41" s="374"/>
      <c r="S41" s="374"/>
      <c r="T41" s="5"/>
      <c r="U41" s="5"/>
      <c r="V41" s="113"/>
      <c r="W41" s="205"/>
      <c r="X41" s="205"/>
      <c r="Y41" s="205"/>
      <c r="Z41" s="205"/>
      <c r="AA41" s="205"/>
      <c r="AB41" s="205"/>
      <c r="AC41" s="409"/>
    </row>
    <row r="42" spans="1:29" ht="15.9" customHeight="1" x14ac:dyDescent="0.3">
      <c r="A42" s="201"/>
      <c r="B42" s="201"/>
      <c r="C42" s="201"/>
      <c r="D42" s="371"/>
      <c r="E42" s="371"/>
      <c r="F42" s="403"/>
      <c r="G42" s="371"/>
      <c r="H42" s="371"/>
      <c r="I42" s="371"/>
      <c r="J42" s="371"/>
      <c r="K42" s="371"/>
      <c r="L42" s="372"/>
      <c r="M42" s="373"/>
      <c r="N42" s="201"/>
      <c r="O42" s="201"/>
      <c r="P42" s="201"/>
      <c r="Q42" s="374"/>
      <c r="R42" s="374"/>
      <c r="S42" s="374"/>
      <c r="T42" s="404" t="s">
        <v>42</v>
      </c>
      <c r="U42" s="201"/>
      <c r="V42" s="379"/>
      <c r="W42" s="205"/>
      <c r="X42" s="205"/>
      <c r="Y42" s="205"/>
      <c r="Z42" s="205"/>
      <c r="AA42" s="205"/>
      <c r="AB42" s="205"/>
      <c r="AC42" s="409"/>
    </row>
    <row r="43" spans="1:29" ht="15.9" customHeight="1" x14ac:dyDescent="0.3">
      <c r="A43" s="405" t="s">
        <v>23</v>
      </c>
      <c r="B43" s="201"/>
      <c r="C43" s="201"/>
      <c r="D43" s="380"/>
      <c r="E43" s="406"/>
      <c r="F43" s="258"/>
      <c r="G43" s="276"/>
      <c r="H43" s="276"/>
      <c r="I43" s="276"/>
      <c r="J43" s="276"/>
      <c r="K43" s="276"/>
      <c r="L43" s="201"/>
      <c r="M43" s="201"/>
      <c r="N43" s="201"/>
      <c r="O43" s="201"/>
      <c r="P43" s="201"/>
      <c r="Q43" s="407"/>
      <c r="R43" s="407"/>
      <c r="S43" s="407"/>
      <c r="T43" s="201"/>
      <c r="U43" s="201"/>
      <c r="V43" s="379"/>
      <c r="W43" s="205"/>
      <c r="X43" s="205"/>
      <c r="Y43" s="205"/>
      <c r="Z43" s="205"/>
      <c r="AA43" s="205"/>
      <c r="AB43" s="205"/>
      <c r="AC43" s="409"/>
    </row>
    <row r="44" spans="1:29" ht="15.9" customHeight="1" x14ac:dyDescent="0.3">
      <c r="A44" s="75" t="s">
        <v>24</v>
      </c>
      <c r="B44" s="76"/>
      <c r="C44" s="76"/>
      <c r="D44" s="77"/>
      <c r="E44" s="77"/>
      <c r="L44" s="57"/>
      <c r="M44" s="57"/>
      <c r="N44" s="57"/>
      <c r="O44" s="57"/>
      <c r="P44" s="57"/>
      <c r="Q44" s="54"/>
      <c r="R44" s="54"/>
      <c r="S44" s="54"/>
      <c r="T44" s="54"/>
      <c r="U44" s="54"/>
    </row>
    <row r="45" spans="1:29" ht="15.9" customHeight="1" x14ac:dyDescent="0.3">
      <c r="A45" s="79" t="s">
        <v>25</v>
      </c>
      <c r="T45" s="5"/>
      <c r="U45" s="5"/>
      <c r="V45" s="113"/>
    </row>
    <row r="46" spans="1:29" ht="15.9" customHeight="1" x14ac:dyDescent="0.3">
      <c r="E46" s="34"/>
      <c r="T46" s="5"/>
      <c r="U46" s="5"/>
      <c r="V46" s="113"/>
    </row>
    <row r="47" spans="1:29" ht="15.9" customHeight="1" x14ac:dyDescent="0.3">
      <c r="T47" s="5"/>
      <c r="U47" s="5"/>
      <c r="V47" s="113"/>
    </row>
    <row r="48" spans="1:29" ht="15.9" customHeight="1" x14ac:dyDescent="0.3">
      <c r="T48" s="5"/>
      <c r="U48" s="5"/>
      <c r="V48" s="113"/>
    </row>
    <row r="49" spans="20:22" ht="15.9" customHeight="1" x14ac:dyDescent="0.3">
      <c r="T49" s="5"/>
      <c r="U49" s="5"/>
      <c r="V49" s="113"/>
    </row>
    <row r="50" spans="20:22" ht="15.9" customHeight="1" x14ac:dyDescent="0.3">
      <c r="T50" s="5"/>
      <c r="U50" s="5"/>
      <c r="V50" s="113"/>
    </row>
    <row r="51" spans="20:22" ht="15.9" customHeight="1" x14ac:dyDescent="0.3">
      <c r="T51" s="5"/>
      <c r="U51" s="5"/>
      <c r="V51" s="113"/>
    </row>
    <row r="52" spans="20:22" ht="15.9" customHeight="1" x14ac:dyDescent="0.3">
      <c r="T52" s="5"/>
      <c r="U52" s="5"/>
      <c r="V52" s="113"/>
    </row>
    <row r="53" spans="20:22" ht="15.9" customHeight="1" x14ac:dyDescent="0.3">
      <c r="T53" s="5"/>
      <c r="U53" s="5"/>
      <c r="V53" s="113"/>
    </row>
    <row r="54" spans="20:22" ht="15.9" customHeight="1" x14ac:dyDescent="0.3">
      <c r="T54" s="5"/>
      <c r="U54" s="5"/>
      <c r="V54" s="113"/>
    </row>
    <row r="55" spans="20:22" ht="15.9" customHeight="1" x14ac:dyDescent="0.3">
      <c r="T55" s="5"/>
      <c r="U55" s="5"/>
      <c r="V55" s="113"/>
    </row>
    <row r="56" spans="20:22" ht="15.9" customHeight="1" x14ac:dyDescent="0.3">
      <c r="T56" s="13"/>
      <c r="U56" s="13"/>
      <c r="V56" s="115"/>
    </row>
    <row r="57" spans="20:22" ht="15.9" customHeight="1" x14ac:dyDescent="0.3">
      <c r="T57" s="5"/>
      <c r="U57" s="5"/>
      <c r="V57" s="113"/>
    </row>
    <row r="58" spans="20:22" ht="15.9" customHeight="1" x14ac:dyDescent="0.3">
      <c r="T58" s="5"/>
      <c r="U58" s="5"/>
      <c r="V58" s="113"/>
    </row>
    <row r="59" spans="20:22" ht="15.9" customHeight="1" x14ac:dyDescent="0.3">
      <c r="T59" s="5"/>
      <c r="U59" s="5"/>
      <c r="V59" s="113"/>
    </row>
    <row r="60" spans="20:22" ht="15.9" customHeight="1" x14ac:dyDescent="0.3">
      <c r="T60" s="5"/>
      <c r="U60" s="5"/>
      <c r="V60" s="113"/>
    </row>
    <row r="61" spans="20:22" ht="15.9" customHeight="1" x14ac:dyDescent="0.3">
      <c r="T61" s="5"/>
      <c r="U61" s="5"/>
      <c r="V61" s="113"/>
    </row>
    <row r="62" spans="20:22" ht="15.9" customHeight="1" x14ac:dyDescent="0.3">
      <c r="T62" s="5"/>
      <c r="U62" s="5"/>
      <c r="V62" s="113"/>
    </row>
    <row r="63" spans="20:22" ht="15.9" customHeight="1" x14ac:dyDescent="0.3">
      <c r="T63" s="5"/>
      <c r="U63" s="5"/>
      <c r="V63" s="113"/>
    </row>
    <row r="64" spans="20:22" ht="15.9" customHeight="1" x14ac:dyDescent="0.3">
      <c r="T64" s="5"/>
      <c r="U64" s="5"/>
      <c r="V64" s="113"/>
    </row>
    <row r="65" spans="20:22" ht="15.9" customHeight="1" x14ac:dyDescent="0.3">
      <c r="T65" s="5"/>
      <c r="U65" s="5"/>
      <c r="V65" s="113"/>
    </row>
    <row r="66" spans="20:22" ht="15.9" customHeight="1" x14ac:dyDescent="0.3">
      <c r="T66" s="5"/>
      <c r="U66" s="5"/>
      <c r="V66" s="113"/>
    </row>
    <row r="67" spans="20:22" ht="15.9" customHeight="1" x14ac:dyDescent="0.3">
      <c r="T67" s="5"/>
      <c r="U67" s="5"/>
      <c r="V67" s="113"/>
    </row>
    <row r="68" spans="20:22" ht="15.9" customHeight="1" x14ac:dyDescent="0.3">
      <c r="T68" s="5"/>
      <c r="U68" s="5"/>
      <c r="V68" s="113"/>
    </row>
    <row r="69" spans="20:22" ht="15.9" customHeight="1" x14ac:dyDescent="0.3">
      <c r="T69" s="5"/>
      <c r="U69" s="5"/>
      <c r="V69" s="113"/>
    </row>
    <row r="70" spans="20:22" ht="15.9" customHeight="1" x14ac:dyDescent="0.3">
      <c r="T70" s="5"/>
      <c r="U70" s="5"/>
      <c r="V70" s="113"/>
    </row>
    <row r="71" spans="20:22" ht="15.9" customHeight="1" x14ac:dyDescent="0.3">
      <c r="T71" s="5"/>
      <c r="U71" s="5"/>
      <c r="V71" s="113"/>
    </row>
    <row r="72" spans="20:22" ht="15.9" customHeight="1" x14ac:dyDescent="0.3">
      <c r="T72" s="5"/>
      <c r="U72" s="5"/>
      <c r="V72" s="113"/>
    </row>
    <row r="73" spans="20:22" ht="15.9" customHeight="1" x14ac:dyDescent="0.3">
      <c r="T73" s="5"/>
      <c r="U73" s="5"/>
      <c r="V73" s="113"/>
    </row>
    <row r="74" spans="20:22" ht="15.9" customHeight="1" x14ac:dyDescent="0.3">
      <c r="T74" s="5"/>
      <c r="U74" s="5"/>
      <c r="V74" s="113"/>
    </row>
    <row r="75" spans="20:22" ht="15.9" customHeight="1" x14ac:dyDescent="0.3">
      <c r="T75" s="5"/>
      <c r="U75" s="5"/>
      <c r="V75" s="113"/>
    </row>
    <row r="76" spans="20:22" ht="15.9" customHeight="1" x14ac:dyDescent="0.3">
      <c r="T76" s="5"/>
      <c r="U76" s="5"/>
      <c r="V76" s="113"/>
    </row>
    <row r="77" spans="20:22" ht="15.9" customHeight="1" x14ac:dyDescent="0.3">
      <c r="T77" s="5"/>
      <c r="U77" s="5"/>
      <c r="V77" s="113"/>
    </row>
    <row r="78" spans="20:22" ht="15.9" customHeight="1" x14ac:dyDescent="0.3">
      <c r="T78" s="5"/>
      <c r="U78" s="5"/>
      <c r="V78" s="113"/>
    </row>
    <row r="79" spans="20:22" ht="15.9" customHeight="1" x14ac:dyDescent="0.3">
      <c r="T79" s="5"/>
      <c r="U79" s="5"/>
      <c r="V79" s="113"/>
    </row>
    <row r="80" spans="20:22" ht="15.9" customHeight="1" x14ac:dyDescent="0.3">
      <c r="T80" s="5"/>
      <c r="U80" s="5"/>
      <c r="V80" s="113"/>
    </row>
    <row r="81" spans="20:22" ht="15.9" customHeight="1" x14ac:dyDescent="0.3">
      <c r="T81" s="5"/>
      <c r="U81" s="5"/>
      <c r="V81" s="113"/>
    </row>
    <row r="82" spans="20:22" ht="15.9" customHeight="1" x14ac:dyDescent="0.3">
      <c r="T82" s="5"/>
      <c r="U82" s="5"/>
      <c r="V82" s="113"/>
    </row>
    <row r="83" spans="20:22" ht="15.9" customHeight="1" x14ac:dyDescent="0.3">
      <c r="T83" s="5"/>
      <c r="U83" s="5"/>
      <c r="V83" s="113"/>
    </row>
    <row r="84" spans="20:22" ht="15.9" customHeight="1" x14ac:dyDescent="0.3">
      <c r="T84" s="5"/>
      <c r="U84" s="5"/>
      <c r="V84" s="113"/>
    </row>
    <row r="85" spans="20:22" ht="15.9" customHeight="1" x14ac:dyDescent="0.3">
      <c r="T85" s="5"/>
      <c r="U85" s="5"/>
      <c r="V85" s="113"/>
    </row>
    <row r="86" spans="20:22" ht="15.9" customHeight="1" x14ac:dyDescent="0.3">
      <c r="T86" s="5"/>
      <c r="U86" s="5"/>
      <c r="V86" s="113"/>
    </row>
    <row r="87" spans="20:22" ht="15.9" customHeight="1" x14ac:dyDescent="0.3">
      <c r="T87" s="5"/>
      <c r="U87" s="5"/>
      <c r="V87" s="113"/>
    </row>
    <row r="88" spans="20:22" ht="15.9" customHeight="1" x14ac:dyDescent="0.3">
      <c r="T88" s="5"/>
      <c r="U88" s="5"/>
      <c r="V88" s="113"/>
    </row>
    <row r="89" spans="20:22" ht="15.9" customHeight="1" x14ac:dyDescent="0.3">
      <c r="T89" s="5"/>
      <c r="U89" s="5"/>
      <c r="V89" s="113"/>
    </row>
    <row r="90" spans="20:22" ht="15.9" customHeight="1" x14ac:dyDescent="0.3">
      <c r="T90" s="5"/>
      <c r="U90" s="5"/>
      <c r="V90" s="113"/>
    </row>
    <row r="91" spans="20:22" ht="15.9" customHeight="1" x14ac:dyDescent="0.3">
      <c r="T91" s="5"/>
      <c r="U91" s="5"/>
      <c r="V91" s="113"/>
    </row>
    <row r="92" spans="20:22" ht="15.9" customHeight="1" x14ac:dyDescent="0.3">
      <c r="T92" s="5"/>
      <c r="U92" s="5"/>
      <c r="V92" s="113"/>
    </row>
    <row r="93" spans="20:22" ht="15.9" customHeight="1" x14ac:dyDescent="0.3">
      <c r="T93" s="5"/>
      <c r="U93" s="5"/>
      <c r="V93" s="113"/>
    </row>
    <row r="94" spans="20:22" ht="15.9" customHeight="1" x14ac:dyDescent="0.3">
      <c r="T94" s="5"/>
      <c r="U94" s="5"/>
      <c r="V94" s="113"/>
    </row>
    <row r="95" spans="20:22" ht="15.9" customHeight="1" x14ac:dyDescent="0.3">
      <c r="T95" s="5"/>
      <c r="U95" s="5"/>
      <c r="V95" s="113"/>
    </row>
    <row r="96" spans="20:22" ht="15.9" customHeight="1" x14ac:dyDescent="0.3">
      <c r="T96" s="5"/>
      <c r="U96" s="5"/>
      <c r="V96" s="113"/>
    </row>
    <row r="97" spans="20:22" ht="15.9" customHeight="1" x14ac:dyDescent="0.3">
      <c r="T97" s="5"/>
      <c r="U97" s="5"/>
      <c r="V97" s="113"/>
    </row>
    <row r="98" spans="20:22" ht="15.9" customHeight="1" x14ac:dyDescent="0.3">
      <c r="T98" s="5"/>
      <c r="U98" s="5"/>
      <c r="V98" s="113"/>
    </row>
    <row r="99" spans="20:22" ht="15.9" customHeight="1" x14ac:dyDescent="0.3">
      <c r="T99" s="5"/>
      <c r="U99" s="5"/>
      <c r="V99" s="113"/>
    </row>
    <row r="100" spans="20:22" ht="15.9" customHeight="1" x14ac:dyDescent="0.3">
      <c r="T100" s="5"/>
      <c r="U100" s="5"/>
      <c r="V100" s="113"/>
    </row>
    <row r="101" spans="20:22" ht="15.9" customHeight="1" x14ac:dyDescent="0.3">
      <c r="T101" s="5"/>
      <c r="U101" s="5"/>
      <c r="V101" s="113"/>
    </row>
    <row r="102" spans="20:22" ht="15.9" customHeight="1" x14ac:dyDescent="0.3">
      <c r="T102" s="5"/>
      <c r="U102" s="5"/>
      <c r="V102" s="113"/>
    </row>
    <row r="103" spans="20:22" ht="15.9" customHeight="1" x14ac:dyDescent="0.3">
      <c r="T103" s="5"/>
      <c r="U103" s="5"/>
      <c r="V103" s="113"/>
    </row>
    <row r="104" spans="20:22" ht="15.9" customHeight="1" x14ac:dyDescent="0.3">
      <c r="T104" s="5"/>
      <c r="U104" s="5"/>
      <c r="V104" s="113"/>
    </row>
    <row r="105" spans="20:22" ht="15.9" customHeight="1" x14ac:dyDescent="0.3">
      <c r="T105" s="5"/>
      <c r="U105" s="5"/>
      <c r="V105" s="113"/>
    </row>
    <row r="106" spans="20:22" ht="15.9" customHeight="1" x14ac:dyDescent="0.3">
      <c r="T106" s="5"/>
      <c r="U106" s="5"/>
      <c r="V106" s="113"/>
    </row>
    <row r="107" spans="20:22" ht="15.9" customHeight="1" x14ac:dyDescent="0.3">
      <c r="T107" s="5"/>
      <c r="U107" s="5"/>
      <c r="V107" s="113"/>
    </row>
    <row r="108" spans="20:22" ht="15.9" customHeight="1" x14ac:dyDescent="0.3">
      <c r="T108" s="5"/>
      <c r="U108" s="5"/>
      <c r="V108" s="113"/>
    </row>
    <row r="109" spans="20:22" ht="15.9" customHeight="1" x14ac:dyDescent="0.3">
      <c r="T109" s="5"/>
      <c r="U109" s="5"/>
      <c r="V109" s="113"/>
    </row>
    <row r="110" spans="20:22" ht="15.9" customHeight="1" x14ac:dyDescent="0.3">
      <c r="T110" s="5"/>
      <c r="U110" s="5"/>
      <c r="V110" s="113"/>
    </row>
    <row r="111" spans="20:22" ht="15.9" customHeight="1" x14ac:dyDescent="0.3">
      <c r="T111" s="5"/>
      <c r="U111" s="5"/>
      <c r="V111" s="113"/>
    </row>
    <row r="112" spans="20:22" ht="15.9" customHeight="1" x14ac:dyDescent="0.3">
      <c r="T112" s="5"/>
      <c r="U112" s="5"/>
      <c r="V112" s="113"/>
    </row>
    <row r="113" spans="20:22" ht="15.9" customHeight="1" x14ac:dyDescent="0.3">
      <c r="T113" s="5"/>
      <c r="U113" s="5"/>
      <c r="V113" s="113"/>
    </row>
    <row r="114" spans="20:22" ht="15.9" customHeight="1" x14ac:dyDescent="0.3">
      <c r="T114" s="5"/>
      <c r="U114" s="5"/>
      <c r="V114" s="113"/>
    </row>
    <row r="115" spans="20:22" ht="15.9" customHeight="1" x14ac:dyDescent="0.3">
      <c r="T115" s="5"/>
      <c r="U115" s="5"/>
      <c r="V115" s="113"/>
    </row>
    <row r="116" spans="20:22" ht="15.9" customHeight="1" x14ac:dyDescent="0.3">
      <c r="T116" s="5"/>
      <c r="U116" s="5"/>
      <c r="V116" s="113"/>
    </row>
    <row r="117" spans="20:22" ht="15.9" customHeight="1" x14ac:dyDescent="0.3">
      <c r="T117" s="5"/>
      <c r="U117" s="5"/>
      <c r="V117" s="113"/>
    </row>
    <row r="118" spans="20:22" ht="15.9" customHeight="1" x14ac:dyDescent="0.3">
      <c r="T118" s="5"/>
      <c r="U118" s="5"/>
      <c r="V118" s="113"/>
    </row>
    <row r="119" spans="20:22" ht="15.9" customHeight="1" x14ac:dyDescent="0.3">
      <c r="T119" s="5"/>
      <c r="U119" s="5"/>
      <c r="V119" s="113"/>
    </row>
    <row r="120" spans="20:22" ht="15.9" customHeight="1" x14ac:dyDescent="0.3">
      <c r="T120" s="5"/>
      <c r="U120" s="5"/>
      <c r="V120" s="113"/>
    </row>
    <row r="121" spans="20:22" ht="15.9" customHeight="1" x14ac:dyDescent="0.3">
      <c r="T121" s="5"/>
      <c r="U121" s="5"/>
      <c r="V121" s="113"/>
    </row>
    <row r="122" spans="20:22" ht="15.9" customHeight="1" x14ac:dyDescent="0.3">
      <c r="T122" s="5"/>
      <c r="U122" s="5"/>
      <c r="V122" s="113"/>
    </row>
    <row r="123" spans="20:22" ht="15.9" customHeight="1" x14ac:dyDescent="0.3">
      <c r="T123" s="5"/>
      <c r="U123" s="5"/>
      <c r="V123" s="113"/>
    </row>
    <row r="124" spans="20:22" ht="15.9" customHeight="1" x14ac:dyDescent="0.3">
      <c r="T124" s="5"/>
      <c r="U124" s="5"/>
      <c r="V124" s="113"/>
    </row>
    <row r="125" spans="20:22" ht="15.9" customHeight="1" x14ac:dyDescent="0.3">
      <c r="T125" s="5"/>
      <c r="U125" s="5"/>
      <c r="V125" s="113"/>
    </row>
    <row r="126" spans="20:22" ht="15.9" customHeight="1" x14ac:dyDescent="0.3">
      <c r="T126" s="5"/>
      <c r="U126" s="5"/>
      <c r="V126" s="113"/>
    </row>
    <row r="127" spans="20:22" ht="15.9" customHeight="1" x14ac:dyDescent="0.3">
      <c r="T127" s="5"/>
      <c r="U127" s="5"/>
      <c r="V127" s="113"/>
    </row>
    <row r="128" spans="20:22" ht="15.9" customHeight="1" x14ac:dyDescent="0.3">
      <c r="T128" s="5"/>
      <c r="U128" s="5"/>
      <c r="V128" s="113"/>
    </row>
    <row r="129" spans="20:22" ht="15.9" customHeight="1" x14ac:dyDescent="0.3">
      <c r="T129" s="5"/>
      <c r="U129" s="5"/>
      <c r="V129" s="113"/>
    </row>
    <row r="130" spans="20:22" ht="15.9" customHeight="1" x14ac:dyDescent="0.3">
      <c r="T130" s="5"/>
      <c r="U130" s="5"/>
      <c r="V130" s="113"/>
    </row>
    <row r="131" spans="20:22" ht="15.9" customHeight="1" x14ac:dyDescent="0.3">
      <c r="T131" s="5"/>
      <c r="U131" s="5"/>
      <c r="V131" s="113"/>
    </row>
    <row r="132" spans="20:22" ht="15.9" customHeight="1" x14ac:dyDescent="0.3">
      <c r="T132" s="5"/>
      <c r="U132" s="5"/>
      <c r="V132" s="113"/>
    </row>
    <row r="133" spans="20:22" ht="15.9" customHeight="1" x14ac:dyDescent="0.3">
      <c r="T133" s="5"/>
      <c r="U133" s="5"/>
      <c r="V133" s="113"/>
    </row>
    <row r="134" spans="20:22" ht="15.9" customHeight="1" x14ac:dyDescent="0.3">
      <c r="T134" s="5"/>
      <c r="U134" s="5"/>
      <c r="V134" s="113"/>
    </row>
    <row r="135" spans="20:22" ht="15.9" customHeight="1" x14ac:dyDescent="0.3">
      <c r="T135" s="5"/>
      <c r="U135" s="5"/>
      <c r="V135" s="113"/>
    </row>
    <row r="136" spans="20:22" ht="15.9" customHeight="1" x14ac:dyDescent="0.3">
      <c r="T136" s="5"/>
      <c r="U136" s="5"/>
      <c r="V136" s="113"/>
    </row>
    <row r="137" spans="20:22" ht="15.9" customHeight="1" x14ac:dyDescent="0.3">
      <c r="T137" s="5"/>
      <c r="U137" s="5"/>
      <c r="V137" s="113"/>
    </row>
    <row r="138" spans="20:22" ht="15.9" customHeight="1" x14ac:dyDescent="0.3">
      <c r="T138" s="5"/>
      <c r="U138" s="5"/>
      <c r="V138" s="113"/>
    </row>
    <row r="139" spans="20:22" ht="15.9" customHeight="1" x14ac:dyDescent="0.3">
      <c r="T139" s="5"/>
      <c r="U139" s="5"/>
      <c r="V139" s="113"/>
    </row>
    <row r="140" spans="20:22" ht="15.9" customHeight="1" x14ac:dyDescent="0.3">
      <c r="T140" s="5"/>
      <c r="U140" s="5"/>
      <c r="V140" s="113"/>
    </row>
  </sheetData>
  <mergeCells count="10">
    <mergeCell ref="T5:U5"/>
    <mergeCell ref="V5:AA5"/>
    <mergeCell ref="F1:I1"/>
    <mergeCell ref="F2:I2"/>
    <mergeCell ref="F3:I3"/>
    <mergeCell ref="F4:I4"/>
    <mergeCell ref="L5:Q5"/>
    <mergeCell ref="F5:I5"/>
    <mergeCell ref="L1:R1"/>
    <mergeCell ref="W1:AB1"/>
  </mergeCells>
  <conditionalFormatting sqref="Y10 Y20 Y23 Y37 Y34 Y31 Y27:Y29 Y25 Y15:Y17 Y12">
    <cfRule type="expression" dxfId="14" priority="12">
      <formula>X10&lt;Y10</formula>
    </cfRule>
    <cfRule type="expression" dxfId="13" priority="13">
      <formula>"Z12&gt; Y12"</formula>
    </cfRule>
    <cfRule type="expression" priority="14">
      <formula>X10&lt;Y10</formula>
    </cfRule>
  </conditionalFormatting>
  <conditionalFormatting sqref="AA10 AA31 AA34 AA37 AA27:AA29 AA25 AA23 AA20 AA15:AA17 AA12">
    <cfRule type="expression" dxfId="12" priority="9">
      <formula>Z10&lt;AA10</formula>
    </cfRule>
    <cfRule type="expression" dxfId="11" priority="10">
      <formula>"Z12&gt; Y12"</formula>
    </cfRule>
    <cfRule type="expression" priority="11">
      <formula>Z10&lt;AA10</formula>
    </cfRule>
  </conditionalFormatting>
  <conditionalFormatting sqref="AA10 AA31 AA34 AA37 AA27:AA29 AA25 AA23 AA20 AA15:AA17 AA12">
    <cfRule type="expression" dxfId="10" priority="8">
      <formula>AA10&gt;X10</formula>
    </cfRule>
  </conditionalFormatting>
  <conditionalFormatting sqref="Y39">
    <cfRule type="expression" dxfId="9" priority="5">
      <formula>X39&lt;Y39</formula>
    </cfRule>
    <cfRule type="expression" dxfId="8" priority="6">
      <formula>"Z12&gt; Y12"</formula>
    </cfRule>
    <cfRule type="expression" priority="7">
      <formula>X39&lt;Y39</formula>
    </cfRule>
  </conditionalFormatting>
  <conditionalFormatting sqref="AA39">
    <cfRule type="expression" dxfId="5" priority="2">
      <formula>Z39&lt;AA39</formula>
    </cfRule>
    <cfRule type="expression" dxfId="4" priority="3">
      <formula>"Z12&gt; Y12"</formula>
    </cfRule>
    <cfRule type="expression" priority="4">
      <formula>Z39&lt;AA39</formula>
    </cfRule>
  </conditionalFormatting>
  <conditionalFormatting sqref="AA39">
    <cfRule type="expression" dxfId="1" priority="1">
      <formula>AA39&gt;X39</formula>
    </cfRule>
  </conditionalFormatting>
  <pageMargins left="0.7" right="0.7" top="0.75" bottom="0.75" header="0.3" footer="0.3"/>
  <pageSetup paperSize="256" scale="9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V3" sqref="V2:V3"/>
    </sheetView>
  </sheetViews>
  <sheetFormatPr defaultRowHeight="14.4" x14ac:dyDescent="0.3"/>
  <sheetData>
    <row r="1" spans="1:8" x14ac:dyDescent="0.3">
      <c r="B1" s="268" t="s">
        <v>68</v>
      </c>
      <c r="C1" s="268"/>
      <c r="D1" s="268"/>
      <c r="E1" s="268"/>
      <c r="G1" s="268" t="s">
        <v>67</v>
      </c>
      <c r="H1" s="268"/>
    </row>
    <row r="2" spans="1:8" x14ac:dyDescent="0.3">
      <c r="A2" t="s">
        <v>56</v>
      </c>
      <c r="B2" t="s">
        <v>57</v>
      </c>
      <c r="C2" t="s">
        <v>58</v>
      </c>
      <c r="D2" t="s">
        <v>59</v>
      </c>
      <c r="E2" t="s">
        <v>60</v>
      </c>
      <c r="G2" t="s">
        <v>57</v>
      </c>
      <c r="H2" t="s">
        <v>58</v>
      </c>
    </row>
    <row r="3" spans="1:8" x14ac:dyDescent="0.3">
      <c r="A3">
        <v>1</v>
      </c>
      <c r="B3">
        <v>2.98117E-3</v>
      </c>
      <c r="C3">
        <v>8.5247429999999996E-3</v>
      </c>
      <c r="D3">
        <v>2.98117E-3</v>
      </c>
      <c r="E3">
        <v>8.5247429999999996E-3</v>
      </c>
      <c r="G3">
        <v>1.2891039999999999E-2</v>
      </c>
      <c r="H3">
        <v>1.2273030000000001E-2</v>
      </c>
    </row>
    <row r="4" spans="1:8" x14ac:dyDescent="0.3">
      <c r="A4">
        <v>2</v>
      </c>
      <c r="B4">
        <v>1.928141E-3</v>
      </c>
      <c r="C4">
        <v>4.094454E-3</v>
      </c>
      <c r="D4">
        <v>1.928141E-3</v>
      </c>
      <c r="E4">
        <v>4.094454E-3</v>
      </c>
      <c r="G4">
        <v>7.5269220000000001E-3</v>
      </c>
      <c r="H4">
        <v>6.2496100000000001E-3</v>
      </c>
    </row>
    <row r="5" spans="1:8" x14ac:dyDescent="0.3">
      <c r="A5">
        <v>3</v>
      </c>
      <c r="B5">
        <v>1.6319559999999999E-3</v>
      </c>
      <c r="C5">
        <v>2.7075860000000001E-3</v>
      </c>
      <c r="D5">
        <v>1.6319559999999999E-3</v>
      </c>
      <c r="E5">
        <v>2.7075860000000001E-3</v>
      </c>
      <c r="G5">
        <v>5.4446520000000003E-3</v>
      </c>
      <c r="H5">
        <v>4.7203009999999997E-3</v>
      </c>
    </row>
    <row r="6" spans="1:8" x14ac:dyDescent="0.3">
      <c r="A6">
        <v>4</v>
      </c>
      <c r="B6">
        <v>3.0217500000000001E-3</v>
      </c>
      <c r="C6">
        <v>2.4657720000000002E-3</v>
      </c>
      <c r="D6">
        <v>3.0217500000000001E-3</v>
      </c>
      <c r="E6">
        <v>2.4657720000000002E-3</v>
      </c>
      <c r="G6">
        <v>1.6978285999999999E-2</v>
      </c>
      <c r="H6">
        <v>1.1542363999999999E-2</v>
      </c>
    </row>
    <row r="7" spans="1:8" x14ac:dyDescent="0.3">
      <c r="A7">
        <v>5</v>
      </c>
      <c r="B7">
        <v>8.9122409999999996E-3</v>
      </c>
      <c r="C7">
        <v>2.9417039999999998E-3</v>
      </c>
      <c r="D7">
        <v>8.9122409999999996E-3</v>
      </c>
      <c r="E7">
        <v>2.9417039999999998E-3</v>
      </c>
      <c r="G7">
        <v>2.6242938E-2</v>
      </c>
      <c r="H7">
        <v>2.3508136999999998E-2</v>
      </c>
    </row>
    <row r="8" spans="1:8" x14ac:dyDescent="0.3">
      <c r="A8">
        <v>6</v>
      </c>
      <c r="B8">
        <v>3.0047341000000002E-2</v>
      </c>
      <c r="C8">
        <v>6.5189530000000001E-3</v>
      </c>
      <c r="D8">
        <v>3.0047341000000002E-2</v>
      </c>
      <c r="E8">
        <v>6.5189530000000001E-3</v>
      </c>
      <c r="G8">
        <v>5.9107187999999998E-2</v>
      </c>
      <c r="H8">
        <v>3.6292848000000003E-2</v>
      </c>
    </row>
    <row r="9" spans="1:8" x14ac:dyDescent="0.3">
      <c r="A9">
        <v>7</v>
      </c>
      <c r="B9">
        <v>9.8803881999999996E-2</v>
      </c>
      <c r="C9">
        <v>1.7282127000000001E-2</v>
      </c>
      <c r="D9">
        <v>9.8803881999999996E-2</v>
      </c>
      <c r="E9">
        <v>1.7282127000000001E-2</v>
      </c>
      <c r="G9">
        <v>6.2172782000000003E-2</v>
      </c>
      <c r="H9">
        <v>0.115582563</v>
      </c>
    </row>
    <row r="10" spans="1:8" x14ac:dyDescent="0.3">
      <c r="A10">
        <v>8</v>
      </c>
      <c r="B10">
        <v>0.125318655</v>
      </c>
      <c r="C10">
        <v>3.1532631999999998E-2</v>
      </c>
      <c r="D10">
        <v>0.125318655</v>
      </c>
      <c r="E10">
        <v>3.1532631999999998E-2</v>
      </c>
      <c r="G10">
        <v>0.34643829500000001</v>
      </c>
      <c r="H10">
        <v>0.351618398</v>
      </c>
    </row>
    <row r="11" spans="1:8" x14ac:dyDescent="0.3">
      <c r="A11">
        <v>9</v>
      </c>
      <c r="B11">
        <v>0.111953098</v>
      </c>
      <c r="C11">
        <v>3.3859549000000003E-2</v>
      </c>
      <c r="D11">
        <v>0.111953098</v>
      </c>
      <c r="E11">
        <v>3.3859549000000003E-2</v>
      </c>
      <c r="G11">
        <v>0.37593063399999999</v>
      </c>
      <c r="H11">
        <v>0.37051035799999998</v>
      </c>
    </row>
    <row r="12" spans="1:8" x14ac:dyDescent="0.3">
      <c r="A12">
        <v>10</v>
      </c>
      <c r="B12">
        <v>8.1597053000000003E-2</v>
      </c>
      <c r="C12">
        <v>3.1090936999999999E-2</v>
      </c>
      <c r="D12">
        <v>8.1597053000000003E-2</v>
      </c>
      <c r="E12">
        <v>3.1090936999999999E-2</v>
      </c>
      <c r="G12">
        <v>0.27763107100000001</v>
      </c>
      <c r="H12">
        <v>0.27787124499999999</v>
      </c>
    </row>
    <row r="13" spans="1:8" x14ac:dyDescent="0.3">
      <c r="A13">
        <v>11</v>
      </c>
      <c r="B13">
        <v>5.7940322000000002E-2</v>
      </c>
      <c r="C13">
        <v>3.1340204000000003E-2</v>
      </c>
      <c r="D13">
        <v>5.7940322000000002E-2</v>
      </c>
      <c r="E13">
        <v>3.1340204000000003E-2</v>
      </c>
      <c r="G13">
        <v>6.6804401999999999E-2</v>
      </c>
      <c r="H13">
        <v>9.4295484999999998E-2</v>
      </c>
    </row>
    <row r="14" spans="1:8" x14ac:dyDescent="0.3">
      <c r="A14">
        <v>12</v>
      </c>
      <c r="B14">
        <v>5.3195701999999997E-2</v>
      </c>
      <c r="C14">
        <v>3.7709645999999999E-2</v>
      </c>
      <c r="D14">
        <v>5.3195701999999997E-2</v>
      </c>
      <c r="E14">
        <v>3.7709645999999999E-2</v>
      </c>
      <c r="G14">
        <v>7.6899011000000003E-2</v>
      </c>
      <c r="H14">
        <v>8.1594437000000006E-2</v>
      </c>
    </row>
    <row r="15" spans="1:8" x14ac:dyDescent="0.3">
      <c r="A15">
        <v>13</v>
      </c>
      <c r="B15">
        <v>5.0497835999999997E-2</v>
      </c>
      <c r="C15">
        <v>4.3104608000000003E-2</v>
      </c>
      <c r="D15">
        <v>5.0497835999999997E-2</v>
      </c>
      <c r="E15">
        <v>4.3104608000000003E-2</v>
      </c>
      <c r="G15">
        <v>8.6993618999999994E-2</v>
      </c>
      <c r="H15">
        <v>8.4660416000000002E-2</v>
      </c>
    </row>
    <row r="16" spans="1:8" x14ac:dyDescent="0.3">
      <c r="A16">
        <v>14</v>
      </c>
      <c r="B16">
        <v>4.6981561999999998E-2</v>
      </c>
      <c r="C16">
        <v>4.8392847000000003E-2</v>
      </c>
      <c r="D16">
        <v>4.6981561999999998E-2</v>
      </c>
      <c r="E16">
        <v>4.8392847000000003E-2</v>
      </c>
      <c r="G16">
        <v>9.5761355000000006E-2</v>
      </c>
      <c r="H16">
        <v>8.9387356000000001E-2</v>
      </c>
    </row>
    <row r="17" spans="1:8" x14ac:dyDescent="0.3">
      <c r="A17">
        <v>15</v>
      </c>
      <c r="B17">
        <v>4.5878319000000001E-2</v>
      </c>
      <c r="C17">
        <v>5.7532670000000001E-2</v>
      </c>
      <c r="D17">
        <v>4.5878319000000001E-2</v>
      </c>
      <c r="E17">
        <v>5.7532670000000001E-2</v>
      </c>
      <c r="G17">
        <v>0.11058027600000001</v>
      </c>
      <c r="H17">
        <v>9.1815624999999998E-2</v>
      </c>
    </row>
    <row r="18" spans="1:8" x14ac:dyDescent="0.3">
      <c r="A18">
        <v>16</v>
      </c>
      <c r="B18">
        <v>4.7445393000000002E-2</v>
      </c>
      <c r="C18">
        <v>8.5402765000000005E-2</v>
      </c>
      <c r="D18">
        <v>4.7445393000000002E-2</v>
      </c>
      <c r="E18">
        <v>8.5402765000000005E-2</v>
      </c>
      <c r="G18">
        <v>0.30973225399999998</v>
      </c>
      <c r="H18">
        <v>0.32244609400000002</v>
      </c>
    </row>
    <row r="19" spans="1:8" x14ac:dyDescent="0.3">
      <c r="A19">
        <v>17</v>
      </c>
      <c r="B19">
        <v>5.0239277999999998E-2</v>
      </c>
      <c r="C19">
        <v>0.12513235</v>
      </c>
      <c r="D19">
        <v>5.0239277999999998E-2</v>
      </c>
      <c r="E19">
        <v>0.12513235</v>
      </c>
      <c r="G19">
        <v>0.36572437899999999</v>
      </c>
      <c r="H19">
        <v>0.38100005999999997</v>
      </c>
    </row>
    <row r="20" spans="1:8" x14ac:dyDescent="0.3">
      <c r="A20">
        <v>18</v>
      </c>
      <c r="B20">
        <v>5.4624623999999997E-2</v>
      </c>
      <c r="C20">
        <v>0.136575163</v>
      </c>
      <c r="D20">
        <v>5.4624623999999997E-2</v>
      </c>
      <c r="E20">
        <v>0.136575163</v>
      </c>
      <c r="G20">
        <v>0.32454336700000003</v>
      </c>
      <c r="H20">
        <v>0.29655384600000001</v>
      </c>
    </row>
    <row r="21" spans="1:8" x14ac:dyDescent="0.3">
      <c r="A21">
        <v>19</v>
      </c>
      <c r="B21">
        <v>4.4712693999999997E-2</v>
      </c>
      <c r="C21">
        <v>0.109598841</v>
      </c>
      <c r="D21">
        <v>4.4712693999999997E-2</v>
      </c>
      <c r="E21">
        <v>0.109598841</v>
      </c>
      <c r="G21">
        <v>9.6440504999999996E-2</v>
      </c>
      <c r="H21">
        <v>9.0415231999999998E-2</v>
      </c>
    </row>
    <row r="22" spans="1:8" x14ac:dyDescent="0.3">
      <c r="A22">
        <v>20</v>
      </c>
      <c r="B22">
        <v>2.7876126000000001E-2</v>
      </c>
      <c r="C22">
        <v>6.0427582000000001E-2</v>
      </c>
      <c r="D22">
        <v>2.7876126000000001E-2</v>
      </c>
      <c r="E22">
        <v>6.0427582000000001E-2</v>
      </c>
      <c r="G22">
        <v>0.09</v>
      </c>
      <c r="H22">
        <v>8.4217381999999993E-2</v>
      </c>
    </row>
    <row r="23" spans="1:8" x14ac:dyDescent="0.3">
      <c r="A23">
        <v>21</v>
      </c>
      <c r="B23">
        <v>1.9351074999999999E-2</v>
      </c>
      <c r="C23">
        <v>4.1910296999999999E-2</v>
      </c>
      <c r="D23">
        <v>1.9351074999999999E-2</v>
      </c>
      <c r="E23">
        <v>4.1910296999999999E-2</v>
      </c>
      <c r="G23">
        <v>7.0000000000000007E-2</v>
      </c>
      <c r="H23">
        <v>6.2977502000000005E-2</v>
      </c>
    </row>
    <row r="24" spans="1:8" x14ac:dyDescent="0.3">
      <c r="A24">
        <v>22</v>
      </c>
      <c r="B24">
        <v>1.7033699999999999E-2</v>
      </c>
      <c r="C24">
        <v>3.7211909000000001E-2</v>
      </c>
      <c r="D24">
        <v>1.7033699999999999E-2</v>
      </c>
      <c r="E24">
        <v>3.7211909000000001E-2</v>
      </c>
      <c r="G24">
        <v>5.3999999999999999E-2</v>
      </c>
      <c r="H24">
        <v>4.9463239999999999E-2</v>
      </c>
    </row>
    <row r="25" spans="1:8" x14ac:dyDescent="0.3">
      <c r="A25">
        <v>23</v>
      </c>
      <c r="B25">
        <v>1.1323216000000001E-2</v>
      </c>
      <c r="C25">
        <v>2.7556685000000001E-2</v>
      </c>
      <c r="D25">
        <v>1.1323216000000001E-2</v>
      </c>
      <c r="E25">
        <v>2.7556685000000001E-2</v>
      </c>
      <c r="G25">
        <v>3.6890427000000003E-2</v>
      </c>
      <c r="H25">
        <v>4.0084283999999998E-2</v>
      </c>
    </row>
    <row r="26" spans="1:8" x14ac:dyDescent="0.3">
      <c r="A26">
        <v>24</v>
      </c>
      <c r="B26">
        <v>6.7048680000000001E-3</v>
      </c>
      <c r="C26">
        <v>1.7085978000000002E-2</v>
      </c>
      <c r="D26">
        <v>6.7048680000000001E-3</v>
      </c>
      <c r="E26">
        <v>1.7085978000000002E-2</v>
      </c>
      <c r="G26">
        <v>2.5229471E-2</v>
      </c>
      <c r="H26">
        <v>2.3071278000000001E-2</v>
      </c>
    </row>
  </sheetData>
  <mergeCells count="2">
    <mergeCell ref="G1:H1"/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K22" sqref="K22"/>
    </sheetView>
  </sheetViews>
  <sheetFormatPr defaultRowHeight="14.4" x14ac:dyDescent="0.3"/>
  <sheetData>
    <row r="1" spans="1:3" x14ac:dyDescent="0.3">
      <c r="A1" t="s">
        <v>56</v>
      </c>
      <c r="B1" t="s">
        <v>61</v>
      </c>
      <c r="C1" t="s">
        <v>62</v>
      </c>
    </row>
    <row r="2" spans="1:3" x14ac:dyDescent="0.3">
      <c r="A2">
        <v>1</v>
      </c>
      <c r="B2">
        <v>-3</v>
      </c>
      <c r="C2">
        <v>-3</v>
      </c>
    </row>
    <row r="3" spans="1:3" x14ac:dyDescent="0.3">
      <c r="A3">
        <v>2</v>
      </c>
      <c r="B3">
        <v>-3</v>
      </c>
      <c r="C3">
        <v>-3</v>
      </c>
    </row>
    <row r="4" spans="1:3" x14ac:dyDescent="0.3">
      <c r="A4">
        <v>3</v>
      </c>
      <c r="B4">
        <v>-3</v>
      </c>
      <c r="C4">
        <v>-3</v>
      </c>
    </row>
    <row r="5" spans="1:3" x14ac:dyDescent="0.3">
      <c r="A5">
        <v>4</v>
      </c>
      <c r="B5">
        <v>-3</v>
      </c>
      <c r="C5">
        <v>-3</v>
      </c>
    </row>
    <row r="6" spans="1:3" x14ac:dyDescent="0.3">
      <c r="A6">
        <v>5</v>
      </c>
      <c r="B6">
        <v>-3</v>
      </c>
      <c r="C6">
        <v>-3</v>
      </c>
    </row>
    <row r="7" spans="1:3" x14ac:dyDescent="0.3">
      <c r="A7">
        <v>6</v>
      </c>
      <c r="B7">
        <v>-3</v>
      </c>
      <c r="C7">
        <v>-3</v>
      </c>
    </row>
    <row r="8" spans="1:3" x14ac:dyDescent="0.3">
      <c r="A8">
        <v>7</v>
      </c>
      <c r="B8">
        <v>-3</v>
      </c>
      <c r="C8">
        <v>-3</v>
      </c>
    </row>
    <row r="9" spans="1:3" x14ac:dyDescent="0.3">
      <c r="A9">
        <v>8</v>
      </c>
      <c r="B9">
        <v>-1.65</v>
      </c>
      <c r="C9">
        <v>-1.65</v>
      </c>
    </row>
    <row r="10" spans="1:3" x14ac:dyDescent="0.3">
      <c r="A10">
        <v>9</v>
      </c>
      <c r="B10">
        <v>-1.65</v>
      </c>
      <c r="C10">
        <v>-1.65</v>
      </c>
    </row>
    <row r="11" spans="1:3" x14ac:dyDescent="0.3">
      <c r="A11">
        <v>10</v>
      </c>
      <c r="B11">
        <v>-1.65</v>
      </c>
      <c r="C11">
        <v>-1.65</v>
      </c>
    </row>
    <row r="12" spans="1:3" x14ac:dyDescent="0.3">
      <c r="A12">
        <v>11</v>
      </c>
      <c r="B12">
        <v>-2.25</v>
      </c>
      <c r="C12">
        <v>-2.25</v>
      </c>
    </row>
    <row r="13" spans="1:3" x14ac:dyDescent="0.3">
      <c r="A13">
        <v>12</v>
      </c>
      <c r="B13">
        <v>-2.25</v>
      </c>
      <c r="C13">
        <v>-2.25</v>
      </c>
    </row>
    <row r="14" spans="1:3" x14ac:dyDescent="0.3">
      <c r="A14">
        <v>13</v>
      </c>
      <c r="B14">
        <v>-2.25</v>
      </c>
      <c r="C14">
        <v>-2.25</v>
      </c>
    </row>
    <row r="15" spans="1:3" x14ac:dyDescent="0.3">
      <c r="A15">
        <v>14</v>
      </c>
      <c r="B15">
        <v>-2.25</v>
      </c>
      <c r="C15">
        <v>-2.25</v>
      </c>
    </row>
    <row r="16" spans="1:3" x14ac:dyDescent="0.3">
      <c r="A16">
        <v>15</v>
      </c>
      <c r="B16">
        <v>-2.25</v>
      </c>
      <c r="C16">
        <v>-2.25</v>
      </c>
    </row>
    <row r="17" spans="1:3" x14ac:dyDescent="0.3">
      <c r="A17">
        <v>16</v>
      </c>
      <c r="B17">
        <v>-1.65</v>
      </c>
      <c r="C17">
        <v>-1.65</v>
      </c>
    </row>
    <row r="18" spans="1:3" x14ac:dyDescent="0.3">
      <c r="A18">
        <v>17</v>
      </c>
      <c r="B18">
        <v>-1.65</v>
      </c>
      <c r="C18">
        <v>-1.65</v>
      </c>
    </row>
    <row r="19" spans="1:3" x14ac:dyDescent="0.3">
      <c r="A19">
        <v>18</v>
      </c>
      <c r="B19">
        <v>-1.65</v>
      </c>
      <c r="C19">
        <v>-1.65</v>
      </c>
    </row>
    <row r="20" spans="1:3" x14ac:dyDescent="0.3">
      <c r="A20">
        <v>19</v>
      </c>
      <c r="B20">
        <v>-3</v>
      </c>
      <c r="C20">
        <v>-3</v>
      </c>
    </row>
    <row r="21" spans="1:3" x14ac:dyDescent="0.3">
      <c r="A21">
        <v>20</v>
      </c>
      <c r="B21">
        <v>-3</v>
      </c>
      <c r="C21">
        <v>-3</v>
      </c>
    </row>
    <row r="22" spans="1:3" x14ac:dyDescent="0.3">
      <c r="A22">
        <v>21</v>
      </c>
      <c r="B22">
        <v>-3</v>
      </c>
      <c r="C22">
        <v>-3</v>
      </c>
    </row>
    <row r="23" spans="1:3" x14ac:dyDescent="0.3">
      <c r="A23">
        <v>22</v>
      </c>
      <c r="B23">
        <v>-3</v>
      </c>
      <c r="C23">
        <v>-3</v>
      </c>
    </row>
    <row r="24" spans="1:3" x14ac:dyDescent="0.3">
      <c r="A24">
        <v>23</v>
      </c>
      <c r="B24">
        <v>-3</v>
      </c>
      <c r="C24">
        <v>-3</v>
      </c>
    </row>
    <row r="25" spans="1:3" x14ac:dyDescent="0.3">
      <c r="A25">
        <v>24</v>
      </c>
      <c r="B25">
        <v>-3</v>
      </c>
      <c r="C25">
        <v>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7" sqref="K17"/>
    </sheetView>
  </sheetViews>
  <sheetFormatPr defaultRowHeight="14.4" x14ac:dyDescent="0.3"/>
  <cols>
    <col min="2" max="2" width="10.5546875" bestFit="1" customWidth="1"/>
    <col min="3" max="3" width="12.33203125" style="270" bestFit="1" customWidth="1"/>
    <col min="4" max="4" width="10.5546875" bestFit="1" customWidth="1"/>
    <col min="5" max="5" width="8.88671875" style="272"/>
  </cols>
  <sheetData>
    <row r="1" spans="1:8" ht="15" thickBot="1" x14ac:dyDescent="0.35">
      <c r="A1" t="s">
        <v>43</v>
      </c>
      <c r="B1" s="114" t="s">
        <v>46</v>
      </c>
      <c r="C1" s="269" t="s">
        <v>65</v>
      </c>
      <c r="D1" s="114" t="s">
        <v>47</v>
      </c>
      <c r="E1" s="271" t="s">
        <v>66</v>
      </c>
    </row>
    <row r="2" spans="1:8" ht="15" thickTop="1" x14ac:dyDescent="0.3">
      <c r="A2">
        <v>1</v>
      </c>
      <c r="B2" s="114">
        <v>6600</v>
      </c>
      <c r="C2" s="269">
        <v>6707.58</v>
      </c>
      <c r="D2" s="114">
        <v>11100</v>
      </c>
      <c r="E2" s="271">
        <v>41618.714840000001</v>
      </c>
      <c r="G2" s="27">
        <v>1</v>
      </c>
      <c r="H2">
        <f>IFERROR(VLOOKUP($G2,$A:$E,3,FALSE),0)</f>
        <v>6707.58</v>
      </c>
    </row>
    <row r="3" spans="1:8" ht="15" thickBot="1" x14ac:dyDescent="0.35">
      <c r="A3">
        <v>2</v>
      </c>
      <c r="B3" s="114">
        <v>6600</v>
      </c>
      <c r="C3" s="269">
        <v>6706.38</v>
      </c>
      <c r="D3" s="114">
        <v>11100</v>
      </c>
      <c r="E3" s="271">
        <v>40331.980470000002</v>
      </c>
      <c r="G3" s="34"/>
      <c r="H3">
        <f t="shared" ref="H3:H31" si="0">IFERROR(VLOOKUP($G3,$A:$E,3,FALSE),0)</f>
        <v>0</v>
      </c>
    </row>
    <row r="4" spans="1:8" ht="15" thickTop="1" x14ac:dyDescent="0.3">
      <c r="A4">
        <v>3</v>
      </c>
      <c r="B4" s="114">
        <v>22600</v>
      </c>
      <c r="C4" s="269">
        <v>22708.099610000001</v>
      </c>
      <c r="D4" s="114">
        <v>38400</v>
      </c>
      <c r="E4" s="271">
        <v>81383.4375</v>
      </c>
      <c r="G4" s="27">
        <v>3</v>
      </c>
      <c r="H4">
        <f t="shared" si="0"/>
        <v>22708.099610000001</v>
      </c>
    </row>
    <row r="5" spans="1:8" ht="15.6" x14ac:dyDescent="0.3">
      <c r="A5">
        <v>4</v>
      </c>
      <c r="B5" s="114">
        <v>22600</v>
      </c>
      <c r="C5" s="269">
        <v>22705.699219999999</v>
      </c>
      <c r="D5" s="114">
        <v>38400</v>
      </c>
      <c r="E5" s="271">
        <v>88389.242190000004</v>
      </c>
      <c r="G5" s="136"/>
      <c r="H5">
        <f t="shared" si="0"/>
        <v>0</v>
      </c>
    </row>
    <row r="6" spans="1:8" ht="15" thickBot="1" x14ac:dyDescent="0.35">
      <c r="A6">
        <v>5</v>
      </c>
      <c r="B6" s="114">
        <v>2700</v>
      </c>
      <c r="C6" s="269">
        <v>2592.67</v>
      </c>
      <c r="D6" s="114">
        <v>5100</v>
      </c>
      <c r="E6" s="271">
        <v>6792.2646500000001</v>
      </c>
      <c r="G6" s="46">
        <v>5</v>
      </c>
      <c r="H6">
        <f t="shared" si="0"/>
        <v>2592.67</v>
      </c>
    </row>
    <row r="7" spans="1:8" ht="15" thickTop="1" x14ac:dyDescent="0.3">
      <c r="A7">
        <v>6</v>
      </c>
      <c r="B7" s="114">
        <v>2700</v>
      </c>
      <c r="C7" s="269">
        <v>2595.17</v>
      </c>
      <c r="D7" s="114">
        <v>5100</v>
      </c>
      <c r="E7" s="271">
        <v>7201.4794899999997</v>
      </c>
      <c r="G7" s="51">
        <v>7</v>
      </c>
      <c r="H7">
        <f t="shared" si="0"/>
        <v>2108.59</v>
      </c>
    </row>
    <row r="8" spans="1:8" ht="15.6" x14ac:dyDescent="0.3">
      <c r="A8">
        <v>7</v>
      </c>
      <c r="B8" s="114">
        <v>2000</v>
      </c>
      <c r="C8" s="269">
        <v>2108.59</v>
      </c>
      <c r="D8" s="114">
        <v>4350</v>
      </c>
      <c r="E8" s="271">
        <v>8667.10059</v>
      </c>
      <c r="G8" s="24"/>
      <c r="H8">
        <f t="shared" si="0"/>
        <v>0</v>
      </c>
    </row>
    <row r="9" spans="1:8" x14ac:dyDescent="0.3">
      <c r="A9">
        <v>8</v>
      </c>
      <c r="B9" s="114">
        <v>2000</v>
      </c>
      <c r="C9" s="269">
        <v>2113.8200000000002</v>
      </c>
      <c r="D9" s="114">
        <v>4350</v>
      </c>
      <c r="E9" s="271">
        <v>8604.6718799999999</v>
      </c>
      <c r="G9" s="148"/>
      <c r="H9">
        <f t="shared" si="0"/>
        <v>0</v>
      </c>
    </row>
    <row r="10" spans="1:8" x14ac:dyDescent="0.3">
      <c r="A10">
        <v>9</v>
      </c>
      <c r="B10" s="114">
        <v>28500</v>
      </c>
      <c r="C10" s="269">
        <v>28931.599610000001</v>
      </c>
      <c r="D10" s="114">
        <v>46308</v>
      </c>
      <c r="E10" s="271">
        <v>96746.671879999994</v>
      </c>
      <c r="G10" s="51"/>
      <c r="H10">
        <f t="shared" si="0"/>
        <v>0</v>
      </c>
    </row>
    <row r="11" spans="1:8" ht="15" thickBot="1" x14ac:dyDescent="0.35">
      <c r="A11">
        <v>10</v>
      </c>
      <c r="B11" s="114">
        <v>28500</v>
      </c>
      <c r="C11" s="269">
        <v>28930.730469999999</v>
      </c>
      <c r="D11" s="114">
        <v>46308</v>
      </c>
      <c r="E11" s="271">
        <v>99981.71875</v>
      </c>
      <c r="G11" s="46">
        <v>11</v>
      </c>
      <c r="H11">
        <f t="shared" si="0"/>
        <v>2114.23</v>
      </c>
    </row>
    <row r="12" spans="1:8" ht="15" thickTop="1" x14ac:dyDescent="0.3">
      <c r="A12">
        <v>11</v>
      </c>
      <c r="B12" s="114">
        <v>2650</v>
      </c>
      <c r="C12" s="269">
        <v>2114.23</v>
      </c>
      <c r="D12" s="114">
        <v>4000</v>
      </c>
      <c r="E12" s="271">
        <v>13424.693359999999</v>
      </c>
      <c r="G12" s="51">
        <v>13</v>
      </c>
      <c r="H12">
        <f t="shared" si="0"/>
        <v>6487.29</v>
      </c>
    </row>
    <row r="13" spans="1:8" ht="15.6" x14ac:dyDescent="0.3">
      <c r="A13">
        <v>12</v>
      </c>
      <c r="B13" s="114">
        <v>2650</v>
      </c>
      <c r="C13" s="269">
        <v>2114.4899999999998</v>
      </c>
      <c r="D13" s="114">
        <v>4000</v>
      </c>
      <c r="E13" s="271">
        <v>13517.23828</v>
      </c>
      <c r="G13" s="136"/>
      <c r="H13">
        <f t="shared" si="0"/>
        <v>0</v>
      </c>
    </row>
    <row r="14" spans="1:8" ht="15" thickBot="1" x14ac:dyDescent="0.35">
      <c r="A14">
        <v>13</v>
      </c>
      <c r="B14" s="114">
        <v>5950</v>
      </c>
      <c r="C14" s="269">
        <v>6487.29</v>
      </c>
      <c r="D14" s="114">
        <v>8500</v>
      </c>
      <c r="E14" s="271">
        <v>19773.771479999999</v>
      </c>
      <c r="G14" s="46"/>
      <c r="H14">
        <f t="shared" si="0"/>
        <v>0</v>
      </c>
    </row>
    <row r="15" spans="1:8" ht="15" thickTop="1" x14ac:dyDescent="0.3">
      <c r="A15">
        <v>14</v>
      </c>
      <c r="B15" s="114">
        <v>5950</v>
      </c>
      <c r="C15" s="269">
        <v>6489.46</v>
      </c>
      <c r="D15" s="114">
        <v>8500</v>
      </c>
      <c r="E15" s="271">
        <v>19719.98633</v>
      </c>
      <c r="G15" s="51">
        <v>17</v>
      </c>
      <c r="H15">
        <f t="shared" si="0"/>
        <v>2056.3200000000002</v>
      </c>
    </row>
    <row r="16" spans="1:8" ht="15.6" x14ac:dyDescent="0.3">
      <c r="A16">
        <v>15</v>
      </c>
      <c r="B16" s="114">
        <v>31800</v>
      </c>
      <c r="C16" s="269">
        <v>33304.660159999999</v>
      </c>
      <c r="D16" s="114">
        <v>50808</v>
      </c>
      <c r="E16" s="271">
        <v>103095.75</v>
      </c>
      <c r="G16" s="156"/>
      <c r="H16">
        <f t="shared" si="0"/>
        <v>0</v>
      </c>
    </row>
    <row r="17" spans="1:8" ht="15" thickBot="1" x14ac:dyDescent="0.35">
      <c r="A17">
        <v>16</v>
      </c>
      <c r="B17" s="114">
        <v>31800</v>
      </c>
      <c r="C17" s="269">
        <v>33305.699220000002</v>
      </c>
      <c r="D17" s="114">
        <v>50808</v>
      </c>
      <c r="E17" s="271">
        <v>106184.46875</v>
      </c>
      <c r="G17" s="46">
        <v>19</v>
      </c>
      <c r="H17">
        <f t="shared" si="0"/>
        <v>5093.87</v>
      </c>
    </row>
    <row r="18" spans="1:8" ht="16.8" thickTop="1" thickBot="1" x14ac:dyDescent="0.35">
      <c r="A18">
        <v>17</v>
      </c>
      <c r="B18" s="114">
        <v>4100</v>
      </c>
      <c r="C18" s="269">
        <v>2056.3200000000002</v>
      </c>
      <c r="D18" s="114">
        <v>7492</v>
      </c>
      <c r="E18" s="271">
        <v>17909.216799999998</v>
      </c>
      <c r="G18" s="60"/>
      <c r="H18">
        <f t="shared" si="0"/>
        <v>0</v>
      </c>
    </row>
    <row r="19" spans="1:8" ht="15" thickTop="1" x14ac:dyDescent="0.3">
      <c r="A19">
        <v>18</v>
      </c>
      <c r="B19" s="114">
        <v>4100</v>
      </c>
      <c r="C19" s="269">
        <v>2058.3000000000002</v>
      </c>
      <c r="D19" s="114">
        <v>7492</v>
      </c>
      <c r="E19" s="271">
        <v>18064.550780000001</v>
      </c>
      <c r="G19" s="27">
        <v>21</v>
      </c>
      <c r="H19">
        <f t="shared" si="0"/>
        <v>3555.99</v>
      </c>
    </row>
    <row r="20" spans="1:8" x14ac:dyDescent="0.3">
      <c r="A20">
        <v>19</v>
      </c>
      <c r="B20" s="114">
        <v>3050</v>
      </c>
      <c r="C20" s="269">
        <v>5093.87</v>
      </c>
      <c r="D20" s="114">
        <v>5250</v>
      </c>
      <c r="E20" s="271">
        <v>14232.3457</v>
      </c>
      <c r="G20" s="51"/>
      <c r="H20">
        <f t="shared" si="0"/>
        <v>0</v>
      </c>
    </row>
    <row r="21" spans="1:8" ht="15.6" x14ac:dyDescent="0.3">
      <c r="A21">
        <v>20</v>
      </c>
      <c r="B21" s="114">
        <v>3050</v>
      </c>
      <c r="C21" s="269">
        <v>5093.18</v>
      </c>
      <c r="D21" s="114">
        <v>5250</v>
      </c>
      <c r="E21" s="271">
        <v>12809.672850000001</v>
      </c>
      <c r="G21" s="156"/>
      <c r="H21">
        <f t="shared" si="0"/>
        <v>0</v>
      </c>
    </row>
    <row r="22" spans="1:8" ht="16.2" thickBot="1" x14ac:dyDescent="0.35">
      <c r="A22">
        <v>21</v>
      </c>
      <c r="B22" s="114">
        <v>5600</v>
      </c>
      <c r="C22" s="269">
        <v>3555.99</v>
      </c>
      <c r="D22" s="114">
        <v>10750</v>
      </c>
      <c r="E22" s="271">
        <v>12478.32422</v>
      </c>
      <c r="G22" s="58"/>
      <c r="H22">
        <f t="shared" si="0"/>
        <v>0</v>
      </c>
    </row>
    <row r="23" spans="1:8" ht="15" thickTop="1" x14ac:dyDescent="0.3">
      <c r="A23">
        <v>22</v>
      </c>
      <c r="B23" s="114">
        <v>5600</v>
      </c>
      <c r="C23" s="269">
        <v>3557.48</v>
      </c>
      <c r="D23" s="114">
        <v>10750</v>
      </c>
      <c r="E23" s="271">
        <v>10925.976559999999</v>
      </c>
      <c r="G23" s="27">
        <v>25</v>
      </c>
      <c r="H23">
        <f t="shared" si="0"/>
        <v>3731.02</v>
      </c>
    </row>
    <row r="24" spans="1:8" x14ac:dyDescent="0.3">
      <c r="A24">
        <v>23</v>
      </c>
      <c r="B24" s="114">
        <v>34150</v>
      </c>
      <c r="C24" s="269">
        <v>32786.21875</v>
      </c>
      <c r="D24" s="114">
        <v>56450</v>
      </c>
      <c r="E24" s="271">
        <v>84404.53125</v>
      </c>
      <c r="G24" s="148"/>
      <c r="H24">
        <f t="shared" si="0"/>
        <v>0</v>
      </c>
    </row>
    <row r="25" spans="1:8" ht="15" thickBot="1" x14ac:dyDescent="0.35">
      <c r="A25">
        <v>24</v>
      </c>
      <c r="B25" s="114">
        <v>34150</v>
      </c>
      <c r="C25" s="269">
        <v>32783.101560000003</v>
      </c>
      <c r="D25" s="114">
        <v>56450</v>
      </c>
      <c r="E25" s="271">
        <v>86884.53125</v>
      </c>
      <c r="G25" s="46">
        <v>29</v>
      </c>
      <c r="H25">
        <f t="shared" si="0"/>
        <v>3750.92</v>
      </c>
    </row>
    <row r="26" spans="1:8" ht="15" thickTop="1" x14ac:dyDescent="0.3">
      <c r="A26">
        <v>25</v>
      </c>
      <c r="B26" s="114">
        <v>3050</v>
      </c>
      <c r="C26" s="269">
        <v>3731.02</v>
      </c>
      <c r="D26" s="114">
        <v>4900</v>
      </c>
      <c r="E26" s="271">
        <v>17542.800780000001</v>
      </c>
      <c r="G26" s="51">
        <v>31</v>
      </c>
      <c r="H26">
        <f t="shared" si="0"/>
        <v>9199.08</v>
      </c>
    </row>
    <row r="27" spans="1:8" ht="15.6" x14ac:dyDescent="0.3">
      <c r="A27">
        <v>26</v>
      </c>
      <c r="B27" s="114">
        <v>3050</v>
      </c>
      <c r="C27" s="269">
        <v>3725.37</v>
      </c>
      <c r="D27" s="114">
        <v>4900</v>
      </c>
      <c r="E27" s="271">
        <v>13797.677729999999</v>
      </c>
      <c r="G27" s="156"/>
      <c r="H27">
        <f t="shared" si="0"/>
        <v>0</v>
      </c>
    </row>
    <row r="28" spans="1:8" ht="15" thickBot="1" x14ac:dyDescent="0.35">
      <c r="A28">
        <v>27</v>
      </c>
      <c r="B28" s="114">
        <v>37200</v>
      </c>
      <c r="C28" s="269">
        <v>36517.238279999998</v>
      </c>
      <c r="D28" s="114">
        <v>61350</v>
      </c>
      <c r="E28" s="271">
        <v>101947.32812999999</v>
      </c>
      <c r="G28" s="46">
        <v>35</v>
      </c>
      <c r="H28">
        <f t="shared" si="0"/>
        <v>5351.3500999999997</v>
      </c>
    </row>
    <row r="29" spans="1:8" ht="15" thickTop="1" x14ac:dyDescent="0.3">
      <c r="A29">
        <v>28</v>
      </c>
      <c r="B29" s="114">
        <v>37200</v>
      </c>
      <c r="C29" s="269">
        <v>36508.46875</v>
      </c>
      <c r="D29" s="114">
        <v>61350</v>
      </c>
      <c r="E29" s="271">
        <v>100682.20312999999</v>
      </c>
      <c r="G29" s="51">
        <v>37</v>
      </c>
      <c r="H29">
        <f t="shared" si="0"/>
        <v>4503.3007799999996</v>
      </c>
    </row>
    <row r="30" spans="1:8" ht="15.6" x14ac:dyDescent="0.3">
      <c r="A30">
        <v>29</v>
      </c>
      <c r="B30" s="114">
        <v>3750</v>
      </c>
      <c r="C30" s="269">
        <v>3750.92</v>
      </c>
      <c r="D30" s="114">
        <v>11000</v>
      </c>
      <c r="E30" s="271">
        <v>20602.316409999999</v>
      </c>
      <c r="G30" s="156"/>
      <c r="H30">
        <f t="shared" si="0"/>
        <v>0</v>
      </c>
    </row>
    <row r="31" spans="1:8" ht="15" thickBot="1" x14ac:dyDescent="0.35">
      <c r="A31">
        <v>30</v>
      </c>
      <c r="B31" s="114">
        <v>3750</v>
      </c>
      <c r="C31" s="269">
        <v>3767.63</v>
      </c>
      <c r="D31" s="114">
        <v>11000</v>
      </c>
      <c r="E31" s="271">
        <v>27454.421880000002</v>
      </c>
      <c r="G31" s="46">
        <v>41</v>
      </c>
      <c r="H31">
        <f t="shared" si="0"/>
        <v>1850.14465</v>
      </c>
    </row>
    <row r="32" spans="1:8" ht="16.2" thickTop="1" x14ac:dyDescent="0.3">
      <c r="A32">
        <v>31</v>
      </c>
      <c r="B32" s="114">
        <v>9200</v>
      </c>
      <c r="C32" s="269">
        <v>9199.08</v>
      </c>
      <c r="D32" s="114">
        <v>13900</v>
      </c>
      <c r="E32" s="271">
        <v>14806.452149999999</v>
      </c>
      <c r="G32" s="156"/>
    </row>
    <row r="33" spans="1:5" x14ac:dyDescent="0.3">
      <c r="A33">
        <v>32</v>
      </c>
      <c r="B33" s="114">
        <v>9200</v>
      </c>
      <c r="C33" s="269">
        <v>9183.83</v>
      </c>
      <c r="D33" s="114">
        <v>13900</v>
      </c>
      <c r="E33" s="271">
        <v>17522.291020000001</v>
      </c>
    </row>
    <row r="34" spans="1:5" x14ac:dyDescent="0.3">
      <c r="A34">
        <v>33</v>
      </c>
      <c r="B34" s="114">
        <v>42650</v>
      </c>
      <c r="C34" s="269">
        <v>42647.871090000001</v>
      </c>
      <c r="D34" s="114">
        <v>64250</v>
      </c>
      <c r="E34" s="271">
        <v>121751.30469</v>
      </c>
    </row>
    <row r="35" spans="1:5" x14ac:dyDescent="0.3">
      <c r="A35">
        <v>34</v>
      </c>
      <c r="B35" s="114">
        <v>42650</v>
      </c>
      <c r="C35" s="269">
        <v>42664.46875</v>
      </c>
      <c r="D35" s="114">
        <v>64250</v>
      </c>
      <c r="E35" s="271">
        <v>119406.66406</v>
      </c>
    </row>
    <row r="36" spans="1:5" x14ac:dyDescent="0.3">
      <c r="A36">
        <v>35</v>
      </c>
      <c r="B36" s="114">
        <v>5350</v>
      </c>
      <c r="C36" s="269">
        <v>5351.3500999999997</v>
      </c>
      <c r="D36" s="114">
        <v>8800</v>
      </c>
      <c r="E36" s="271">
        <v>18383.203130000002</v>
      </c>
    </row>
    <row r="37" spans="1:5" x14ac:dyDescent="0.3">
      <c r="A37">
        <v>36</v>
      </c>
      <c r="B37" s="114">
        <v>5350</v>
      </c>
      <c r="C37" s="269">
        <v>5352.69</v>
      </c>
      <c r="D37" s="114">
        <v>8800</v>
      </c>
      <c r="E37" s="271">
        <v>0</v>
      </c>
    </row>
    <row r="38" spans="1:5" x14ac:dyDescent="0.3">
      <c r="A38">
        <v>37</v>
      </c>
      <c r="B38" s="114">
        <v>4500</v>
      </c>
      <c r="C38" s="269">
        <v>4503.3007799999996</v>
      </c>
      <c r="D38" s="114">
        <v>8850</v>
      </c>
      <c r="E38" s="271">
        <v>34182.046880000002</v>
      </c>
    </row>
    <row r="39" spans="1:5" x14ac:dyDescent="0.3">
      <c r="A39">
        <v>38</v>
      </c>
      <c r="B39" s="114">
        <v>4500</v>
      </c>
      <c r="C39" s="269">
        <v>4505.4213900000004</v>
      </c>
      <c r="D39" s="114">
        <v>8850</v>
      </c>
      <c r="E39" s="271">
        <v>24999.166020000001</v>
      </c>
    </row>
    <row r="40" spans="1:5" x14ac:dyDescent="0.3">
      <c r="A40">
        <v>39</v>
      </c>
      <c r="B40" s="114">
        <v>41800</v>
      </c>
      <c r="C40" s="269">
        <v>41799.820310000003</v>
      </c>
      <c r="D40" s="114">
        <v>64300</v>
      </c>
      <c r="E40" s="271">
        <v>137550.15625</v>
      </c>
    </row>
    <row r="41" spans="1:5" x14ac:dyDescent="0.3">
      <c r="A41">
        <v>40</v>
      </c>
      <c r="B41" s="114">
        <v>41800</v>
      </c>
      <c r="C41" s="269">
        <v>41817.203130000002</v>
      </c>
      <c r="D41" s="114">
        <v>64300</v>
      </c>
      <c r="E41" s="271">
        <v>162731.90625</v>
      </c>
    </row>
    <row r="42" spans="1:5" x14ac:dyDescent="0.3">
      <c r="A42">
        <v>41</v>
      </c>
      <c r="B42" s="114">
        <v>1850</v>
      </c>
      <c r="C42" s="269">
        <v>1850.14465</v>
      </c>
      <c r="D42" s="114">
        <v>2950</v>
      </c>
      <c r="E42" s="271">
        <v>2202.53271</v>
      </c>
    </row>
    <row r="43" spans="1:5" x14ac:dyDescent="0.3">
      <c r="A43">
        <v>42</v>
      </c>
      <c r="B43" s="114">
        <v>1850</v>
      </c>
      <c r="C43" s="269">
        <v>1834.87012</v>
      </c>
      <c r="D43" s="114">
        <v>2950</v>
      </c>
      <c r="E43" s="271">
        <v>17617.554690000001</v>
      </c>
    </row>
    <row r="44" spans="1:5" x14ac:dyDescent="0.3">
      <c r="A44">
        <v>43</v>
      </c>
      <c r="B44" s="114">
        <v>39950</v>
      </c>
      <c r="C44" s="269">
        <v>39949.675779999998</v>
      </c>
      <c r="D44" s="114">
        <v>61350</v>
      </c>
      <c r="E44" s="271">
        <v>0</v>
      </c>
    </row>
    <row r="45" spans="1:5" x14ac:dyDescent="0.3">
      <c r="A45">
        <v>44</v>
      </c>
      <c r="B45" s="114">
        <v>39950</v>
      </c>
      <c r="C45" s="269">
        <v>39931.039060000003</v>
      </c>
      <c r="D45" s="114">
        <v>61350</v>
      </c>
      <c r="E45" s="271">
        <v>30698.210940000001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2" workbookViewId="0">
      <selection activeCell="D43" sqref="D43:E43"/>
    </sheetView>
  </sheetViews>
  <sheetFormatPr defaultRowHeight="14.4" x14ac:dyDescent="0.3"/>
  <cols>
    <col min="4" max="4" width="11.109375" style="248" customWidth="1"/>
    <col min="5" max="5" width="10.44140625" style="248" customWidth="1"/>
    <col min="6" max="6" width="10.44140625" customWidth="1"/>
    <col min="7" max="7" width="3.88671875" customWidth="1"/>
    <col min="8" max="8" width="8.88671875" style="221"/>
    <col min="11" max="11" width="8.88671875" style="221"/>
    <col min="12" max="12" width="7.88671875" customWidth="1"/>
    <col min="15" max="16" width="10.109375" style="114" bestFit="1" customWidth="1"/>
  </cols>
  <sheetData>
    <row r="1" spans="1:16" ht="15" thickBot="1" x14ac:dyDescent="0.35">
      <c r="A1" t="s">
        <v>43</v>
      </c>
      <c r="B1" t="s">
        <v>44</v>
      </c>
      <c r="C1" t="s">
        <v>45</v>
      </c>
      <c r="D1" s="248" t="s">
        <v>46</v>
      </c>
      <c r="E1" s="248" t="s">
        <v>47</v>
      </c>
      <c r="H1" s="238" t="s">
        <v>49</v>
      </c>
      <c r="I1" s="239">
        <v>2020</v>
      </c>
      <c r="J1" s="239">
        <v>2040</v>
      </c>
      <c r="K1" s="240" t="s">
        <v>50</v>
      </c>
      <c r="L1" s="244" t="s">
        <v>48</v>
      </c>
      <c r="M1" s="241" t="s">
        <v>51</v>
      </c>
      <c r="N1" s="242" t="s">
        <v>52</v>
      </c>
      <c r="O1" s="243" t="s">
        <v>53</v>
      </c>
      <c r="P1" s="242" t="s">
        <v>54</v>
      </c>
    </row>
    <row r="2" spans="1:16" x14ac:dyDescent="0.3">
      <c r="A2">
        <v>1</v>
      </c>
      <c r="B2" s="216">
        <v>39</v>
      </c>
      <c r="C2">
        <v>235</v>
      </c>
      <c r="D2" s="248">
        <f t="shared" ref="D2:D45" si="0">IFERROR(VLOOKUP($A2,$H$2:$N$32,6,FALSE),IFERROR(VLOOKUP($A2,$K$2:$M$32,3,FALSE),0))</f>
        <v>6600</v>
      </c>
      <c r="E2" s="248">
        <f t="shared" ref="E2:E45" si="1">IFERROR(VLOOKUP($A2,$H$2:$P$32,8,FALSE),IFERROR(VLOOKUP($A2,$K$2:$O$32,5,FALSE),0))</f>
        <v>11100</v>
      </c>
      <c r="H2" s="234">
        <f>IF(Profile!P9=0,Profile!Q9,Profile!P9)</f>
        <v>1</v>
      </c>
      <c r="I2" s="225">
        <f>Profile!N9</f>
        <v>13200</v>
      </c>
      <c r="J2" s="225">
        <f>Profile!AD9</f>
        <v>22200</v>
      </c>
      <c r="K2" s="236">
        <f>IF(Profile!V9=0,Profile!U9,Profile!V9)</f>
        <v>2</v>
      </c>
      <c r="L2" s="245">
        <v>0.5</v>
      </c>
      <c r="M2" s="217">
        <f>L2*I2</f>
        <v>6600</v>
      </c>
      <c r="N2" s="227">
        <f>I2-M2</f>
        <v>6600</v>
      </c>
      <c r="O2" s="230">
        <f>L2*J2</f>
        <v>11100</v>
      </c>
      <c r="P2" s="231">
        <f>J2-O2</f>
        <v>11100</v>
      </c>
    </row>
    <row r="3" spans="1:16" x14ac:dyDescent="0.3">
      <c r="A3">
        <v>2</v>
      </c>
      <c r="B3" s="216">
        <v>236</v>
      </c>
      <c r="C3">
        <v>38</v>
      </c>
      <c r="D3" s="248">
        <f t="shared" si="0"/>
        <v>6600</v>
      </c>
      <c r="E3" s="248">
        <f t="shared" si="1"/>
        <v>11100</v>
      </c>
      <c r="H3" s="234">
        <f>IF(Profile!P10=0,Profile!Q10,Profile!P10)</f>
        <v>0</v>
      </c>
      <c r="I3" s="225">
        <f>Profile!N10</f>
        <v>0</v>
      </c>
      <c r="J3" s="225"/>
      <c r="K3" s="236">
        <f>IF(Profile!V10=0,Profile!U10,Profile!V10)</f>
        <v>0</v>
      </c>
      <c r="L3" s="246">
        <v>0.5</v>
      </c>
      <c r="M3" s="224">
        <f t="shared" ref="M3:M32" si="2">L3*I3</f>
        <v>0</v>
      </c>
      <c r="N3" s="228">
        <f t="shared" ref="N3:N32" si="3">I3-M3</f>
        <v>0</v>
      </c>
      <c r="O3" s="230">
        <f t="shared" ref="O3:O32" si="4">L3*J3</f>
        <v>0</v>
      </c>
      <c r="P3" s="231">
        <f t="shared" ref="P3:P32" si="5">J3-O3</f>
        <v>0</v>
      </c>
    </row>
    <row r="4" spans="1:16" x14ac:dyDescent="0.3">
      <c r="A4">
        <v>3</v>
      </c>
      <c r="B4" s="216">
        <v>224</v>
      </c>
      <c r="C4">
        <v>222</v>
      </c>
      <c r="D4" s="248">
        <f t="shared" si="0"/>
        <v>22600</v>
      </c>
      <c r="E4" s="248">
        <f t="shared" si="1"/>
        <v>38400</v>
      </c>
      <c r="H4" s="234">
        <f>IF(Profile!P11=0,Profile!Q11,Profile!P11)</f>
        <v>3</v>
      </c>
      <c r="I4" s="225">
        <f>Profile!N11</f>
        <v>45200</v>
      </c>
      <c r="J4" s="225">
        <f>Profile!AD11</f>
        <v>76800</v>
      </c>
      <c r="K4" s="236">
        <f>IF(Profile!V11=0,Profile!U11,Profile!V11)</f>
        <v>4</v>
      </c>
      <c r="L4" s="246">
        <v>0.5</v>
      </c>
      <c r="M4" s="224">
        <f t="shared" si="2"/>
        <v>22600</v>
      </c>
      <c r="N4" s="228">
        <f t="shared" si="3"/>
        <v>22600</v>
      </c>
      <c r="O4" s="230">
        <f t="shared" si="4"/>
        <v>38400</v>
      </c>
      <c r="P4" s="231">
        <f t="shared" si="5"/>
        <v>38400</v>
      </c>
    </row>
    <row r="5" spans="1:16" x14ac:dyDescent="0.3">
      <c r="A5">
        <v>4</v>
      </c>
      <c r="B5" s="216">
        <v>223</v>
      </c>
      <c r="C5">
        <v>225</v>
      </c>
      <c r="D5" s="248">
        <f t="shared" si="0"/>
        <v>22600</v>
      </c>
      <c r="E5" s="248">
        <f t="shared" si="1"/>
        <v>38400</v>
      </c>
      <c r="H5" s="234">
        <f>IF(Profile!P12=0,Profile!Q12,Profile!P12)</f>
        <v>0</v>
      </c>
      <c r="I5" s="225">
        <f>Profile!N12</f>
        <v>58400</v>
      </c>
      <c r="J5" s="225">
        <f>Profile!AD12</f>
        <v>94116.844154840481</v>
      </c>
      <c r="K5" s="236">
        <f>IF(Profile!V12=0,Profile!U12,Profile!V12)</f>
        <v>0</v>
      </c>
      <c r="L5" s="246">
        <v>0.5</v>
      </c>
      <c r="M5" s="224">
        <f t="shared" si="2"/>
        <v>29200</v>
      </c>
      <c r="N5" s="228">
        <f t="shared" si="3"/>
        <v>29200</v>
      </c>
      <c r="O5" s="230">
        <f t="shared" si="4"/>
        <v>47058.42207742024</v>
      </c>
      <c r="P5" s="231">
        <f t="shared" si="5"/>
        <v>47058.42207742024</v>
      </c>
    </row>
    <row r="6" spans="1:16" x14ac:dyDescent="0.3">
      <c r="A6">
        <v>5</v>
      </c>
      <c r="B6" s="216">
        <v>220</v>
      </c>
      <c r="C6">
        <v>218</v>
      </c>
      <c r="D6" s="248">
        <f t="shared" si="0"/>
        <v>2700</v>
      </c>
      <c r="E6" s="248">
        <f t="shared" si="1"/>
        <v>5100</v>
      </c>
      <c r="H6" s="234">
        <f>IF(Profile!P13=0,Profile!Q13,Profile!P13)</f>
        <v>5</v>
      </c>
      <c r="I6" s="225">
        <f>Profile!N13</f>
        <v>5400</v>
      </c>
      <c r="J6" s="225">
        <f>Profile!AD13</f>
        <v>10200</v>
      </c>
      <c r="K6" s="236">
        <f>IF(Profile!V13=0,Profile!U13,Profile!V13)</f>
        <v>6</v>
      </c>
      <c r="L6" s="246">
        <v>0.5</v>
      </c>
      <c r="M6" s="224">
        <f t="shared" si="2"/>
        <v>2700</v>
      </c>
      <c r="N6" s="228">
        <f t="shared" si="3"/>
        <v>2700</v>
      </c>
      <c r="O6" s="230">
        <f t="shared" si="4"/>
        <v>5100</v>
      </c>
      <c r="P6" s="231">
        <f t="shared" si="5"/>
        <v>5100</v>
      </c>
    </row>
    <row r="7" spans="1:16" x14ac:dyDescent="0.3">
      <c r="A7">
        <v>6</v>
      </c>
      <c r="B7" s="216">
        <v>216</v>
      </c>
      <c r="C7">
        <v>219</v>
      </c>
      <c r="D7" s="248">
        <f t="shared" si="0"/>
        <v>2700</v>
      </c>
      <c r="E7" s="248">
        <f t="shared" si="1"/>
        <v>5100</v>
      </c>
      <c r="H7" s="234">
        <f>IF(Profile!P14=0,Profile!Q14,Profile!P14)</f>
        <v>7</v>
      </c>
      <c r="I7" s="225">
        <f>Profile!N14</f>
        <v>4000</v>
      </c>
      <c r="J7" s="225">
        <f>Profile!AD14</f>
        <v>8700</v>
      </c>
      <c r="K7" s="236">
        <f>IF(Profile!V14=0,Profile!U14,Profile!V14)</f>
        <v>8</v>
      </c>
      <c r="L7" s="246">
        <v>0.5</v>
      </c>
      <c r="M7" s="224">
        <f t="shared" si="2"/>
        <v>2000</v>
      </c>
      <c r="N7" s="228">
        <f t="shared" si="3"/>
        <v>2000</v>
      </c>
      <c r="O7" s="230">
        <f t="shared" si="4"/>
        <v>4350</v>
      </c>
      <c r="P7" s="231">
        <f t="shared" si="5"/>
        <v>4350</v>
      </c>
    </row>
    <row r="8" spans="1:16" x14ac:dyDescent="0.3">
      <c r="A8">
        <v>7</v>
      </c>
      <c r="B8" s="216">
        <v>213</v>
      </c>
      <c r="C8">
        <v>207</v>
      </c>
      <c r="D8" s="248">
        <f t="shared" si="0"/>
        <v>2000</v>
      </c>
      <c r="E8" s="248">
        <f t="shared" si="1"/>
        <v>4350</v>
      </c>
      <c r="H8" s="234">
        <f>IF(Profile!P15=0,Profile!Q15,Profile!P15)</f>
        <v>0</v>
      </c>
      <c r="I8" s="225">
        <f>Profile!N15</f>
        <v>0</v>
      </c>
      <c r="J8" s="225">
        <f>Profile!AD15</f>
        <v>0</v>
      </c>
      <c r="K8" s="236">
        <f>IF(Profile!V15=0,Profile!U15,Profile!V15)</f>
        <v>0</v>
      </c>
      <c r="L8" s="246">
        <v>0.5</v>
      </c>
      <c r="M8" s="224">
        <f t="shared" si="2"/>
        <v>0</v>
      </c>
      <c r="N8" s="228">
        <f t="shared" si="3"/>
        <v>0</v>
      </c>
      <c r="O8" s="230">
        <f t="shared" si="4"/>
        <v>0</v>
      </c>
      <c r="P8" s="231">
        <f t="shared" si="5"/>
        <v>0</v>
      </c>
    </row>
    <row r="9" spans="1:16" x14ac:dyDescent="0.3">
      <c r="A9">
        <v>8</v>
      </c>
      <c r="B9" s="216">
        <v>206</v>
      </c>
      <c r="C9">
        <v>209</v>
      </c>
      <c r="D9" s="248">
        <f t="shared" si="0"/>
        <v>2000</v>
      </c>
      <c r="E9" s="248">
        <f t="shared" si="1"/>
        <v>4350</v>
      </c>
      <c r="H9" s="234">
        <f>IF(Profile!P16=0,Profile!Q16,Profile!P16)</f>
        <v>9</v>
      </c>
      <c r="I9" s="225">
        <f>Profile!N16</f>
        <v>57000</v>
      </c>
      <c r="J9" s="225">
        <f>Profile!AD16</f>
        <v>92616.844154840481</v>
      </c>
      <c r="K9" s="236">
        <f>IF(Profile!V16=0,Profile!U16,Profile!V16)</f>
        <v>10</v>
      </c>
      <c r="L9" s="246">
        <v>0.5</v>
      </c>
      <c r="M9" s="224">
        <f t="shared" si="2"/>
        <v>28500</v>
      </c>
      <c r="N9" s="228">
        <f t="shared" si="3"/>
        <v>28500</v>
      </c>
      <c r="O9" s="230">
        <f t="shared" si="4"/>
        <v>46308.42207742024</v>
      </c>
      <c r="P9" s="231">
        <f t="shared" si="5"/>
        <v>46308.42207742024</v>
      </c>
    </row>
    <row r="10" spans="1:16" x14ac:dyDescent="0.3">
      <c r="A10">
        <v>9</v>
      </c>
      <c r="B10" s="216">
        <v>203</v>
      </c>
      <c r="C10">
        <v>201</v>
      </c>
      <c r="D10" s="248">
        <f t="shared" si="0"/>
        <v>28500</v>
      </c>
      <c r="E10" s="248">
        <f t="shared" si="1"/>
        <v>46308.42207742024</v>
      </c>
      <c r="H10" s="234">
        <f>IF(Profile!P17=0,Profile!Q17,Profile!P17)</f>
        <v>0</v>
      </c>
      <c r="I10" s="225">
        <f>Profile!N17</f>
        <v>0</v>
      </c>
      <c r="J10" s="225">
        <f>Profile!AD17</f>
        <v>0</v>
      </c>
      <c r="K10" s="236">
        <f>IF(Profile!V17=0,Profile!U17,Profile!V17)</f>
        <v>0</v>
      </c>
      <c r="L10" s="246">
        <v>0.5</v>
      </c>
      <c r="M10" s="224">
        <f t="shared" si="2"/>
        <v>0</v>
      </c>
      <c r="N10" s="228">
        <f t="shared" si="3"/>
        <v>0</v>
      </c>
      <c r="O10" s="230">
        <f t="shared" si="4"/>
        <v>0</v>
      </c>
      <c r="P10" s="231">
        <f t="shared" si="5"/>
        <v>0</v>
      </c>
    </row>
    <row r="11" spans="1:16" x14ac:dyDescent="0.3">
      <c r="A11">
        <v>10</v>
      </c>
      <c r="B11" s="216">
        <v>200</v>
      </c>
      <c r="C11">
        <v>202</v>
      </c>
      <c r="D11" s="248">
        <f t="shared" si="0"/>
        <v>28500</v>
      </c>
      <c r="E11" s="248">
        <f t="shared" si="1"/>
        <v>46308.42207742024</v>
      </c>
      <c r="H11" s="234">
        <f>IF(Profile!P18=0,Profile!Q18,Profile!P18)</f>
        <v>11</v>
      </c>
      <c r="I11" s="225">
        <f>Profile!N18</f>
        <v>5300</v>
      </c>
      <c r="J11" s="225">
        <f>Profile!AD18</f>
        <v>8000</v>
      </c>
      <c r="K11" s="236">
        <f>IF(Profile!V18=0,Profile!U18,Profile!V18)</f>
        <v>12</v>
      </c>
      <c r="L11" s="246">
        <v>0.5</v>
      </c>
      <c r="M11" s="224">
        <f t="shared" si="2"/>
        <v>2650</v>
      </c>
      <c r="N11" s="228">
        <f t="shared" si="3"/>
        <v>2650</v>
      </c>
      <c r="O11" s="230">
        <f t="shared" si="4"/>
        <v>4000</v>
      </c>
      <c r="P11" s="231">
        <f t="shared" si="5"/>
        <v>4000</v>
      </c>
    </row>
    <row r="12" spans="1:16" x14ac:dyDescent="0.3">
      <c r="A12">
        <v>11</v>
      </c>
      <c r="B12" s="216">
        <v>196</v>
      </c>
      <c r="C12">
        <v>192</v>
      </c>
      <c r="D12" s="248">
        <f t="shared" si="0"/>
        <v>2650</v>
      </c>
      <c r="E12" s="248">
        <f t="shared" si="1"/>
        <v>4000</v>
      </c>
      <c r="H12" s="234">
        <f>IF(Profile!P19=0,Profile!Q19,Profile!P19)</f>
        <v>13</v>
      </c>
      <c r="I12" s="225">
        <f>Profile!N19</f>
        <v>11900</v>
      </c>
      <c r="J12" s="225">
        <f>Profile!AD19</f>
        <v>17000</v>
      </c>
      <c r="K12" s="236">
        <f>IF(Profile!V19=0,Profile!U19,Profile!V19)</f>
        <v>14</v>
      </c>
      <c r="L12" s="246">
        <v>0.5</v>
      </c>
      <c r="M12" s="224">
        <f t="shared" si="2"/>
        <v>5950</v>
      </c>
      <c r="N12" s="228">
        <f t="shared" si="3"/>
        <v>5950</v>
      </c>
      <c r="O12" s="230">
        <f t="shared" si="4"/>
        <v>8500</v>
      </c>
      <c r="P12" s="231">
        <f t="shared" si="5"/>
        <v>8500</v>
      </c>
    </row>
    <row r="13" spans="1:16" x14ac:dyDescent="0.3">
      <c r="A13">
        <v>12</v>
      </c>
      <c r="B13" s="216">
        <v>195</v>
      </c>
      <c r="C13">
        <v>197</v>
      </c>
      <c r="D13" s="248">
        <f t="shared" si="0"/>
        <v>2650</v>
      </c>
      <c r="E13" s="248">
        <f t="shared" si="1"/>
        <v>4000</v>
      </c>
      <c r="H13" s="234">
        <f>IF(Profile!P20=0,Profile!Q20,Profile!P20)</f>
        <v>15</v>
      </c>
      <c r="I13" s="225">
        <f>Profile!N20</f>
        <v>63600</v>
      </c>
      <c r="J13" s="225">
        <f>Profile!AD20</f>
        <v>101616.84415484048</v>
      </c>
      <c r="K13" s="236">
        <f>IF(Profile!V20=0,Profile!U20,Profile!V20)</f>
        <v>16</v>
      </c>
      <c r="L13" s="246">
        <v>0.5</v>
      </c>
      <c r="M13" s="224">
        <f t="shared" si="2"/>
        <v>31800</v>
      </c>
      <c r="N13" s="228">
        <f t="shared" si="3"/>
        <v>31800</v>
      </c>
      <c r="O13" s="230">
        <f t="shared" si="4"/>
        <v>50808.42207742024</v>
      </c>
      <c r="P13" s="231">
        <f t="shared" si="5"/>
        <v>50808.42207742024</v>
      </c>
    </row>
    <row r="14" spans="1:16" x14ac:dyDescent="0.3">
      <c r="A14">
        <v>13</v>
      </c>
      <c r="B14" s="216">
        <v>192</v>
      </c>
      <c r="C14">
        <v>190</v>
      </c>
      <c r="D14" s="248">
        <f t="shared" si="0"/>
        <v>5950</v>
      </c>
      <c r="E14" s="248">
        <f t="shared" si="1"/>
        <v>8500</v>
      </c>
      <c r="H14" s="234">
        <f>IF(Profile!P21=0,Profile!Q21,Profile!P21)</f>
        <v>0</v>
      </c>
      <c r="I14" s="225">
        <f>Profile!N21</f>
        <v>8600</v>
      </c>
      <c r="J14" s="225">
        <f>Profile!AD21</f>
        <v>14700</v>
      </c>
      <c r="K14" s="236">
        <f>IF(Profile!V21=0,Profile!U21,Profile!V21)</f>
        <v>0</v>
      </c>
      <c r="L14" s="246">
        <v>0.5</v>
      </c>
      <c r="M14" s="224">
        <f t="shared" si="2"/>
        <v>4300</v>
      </c>
      <c r="N14" s="228">
        <f t="shared" si="3"/>
        <v>4300</v>
      </c>
      <c r="O14" s="230">
        <f t="shared" si="4"/>
        <v>7350</v>
      </c>
      <c r="P14" s="231">
        <f t="shared" si="5"/>
        <v>7350</v>
      </c>
    </row>
    <row r="15" spans="1:16" x14ac:dyDescent="0.3">
      <c r="A15">
        <v>14</v>
      </c>
      <c r="B15" s="216">
        <v>189</v>
      </c>
      <c r="C15">
        <v>195</v>
      </c>
      <c r="D15" s="248">
        <f t="shared" si="0"/>
        <v>5950</v>
      </c>
      <c r="E15" s="248">
        <f t="shared" si="1"/>
        <v>8500</v>
      </c>
      <c r="H15" s="234">
        <f>IF(Profile!P22=0,Profile!Q22,Profile!P22)</f>
        <v>17</v>
      </c>
      <c r="I15" s="225">
        <f>Profile!N22</f>
        <v>8200</v>
      </c>
      <c r="J15" s="225">
        <f>Profile!AD22</f>
        <v>14983</v>
      </c>
      <c r="K15" s="236">
        <f>IF(Profile!V22=0,Profile!U22,Profile!V22)</f>
        <v>18</v>
      </c>
      <c r="L15" s="246">
        <v>0.5</v>
      </c>
      <c r="M15" s="224">
        <f t="shared" si="2"/>
        <v>4100</v>
      </c>
      <c r="N15" s="228">
        <f t="shared" si="3"/>
        <v>4100</v>
      </c>
      <c r="O15" s="230">
        <f t="shared" si="4"/>
        <v>7491.5</v>
      </c>
      <c r="P15" s="231">
        <f t="shared" si="5"/>
        <v>7491.5</v>
      </c>
    </row>
    <row r="16" spans="1:16" x14ac:dyDescent="0.3">
      <c r="A16">
        <v>15</v>
      </c>
      <c r="B16" s="216">
        <v>190</v>
      </c>
      <c r="C16">
        <v>187</v>
      </c>
      <c r="D16" s="248">
        <f t="shared" si="0"/>
        <v>31800</v>
      </c>
      <c r="E16" s="248">
        <f t="shared" si="1"/>
        <v>50808.42207742024</v>
      </c>
      <c r="H16" s="234">
        <f>IF(Profile!P23=0,Profile!Q23,Profile!P23)</f>
        <v>0</v>
      </c>
      <c r="I16" s="225">
        <f>Profile!N23</f>
        <v>63200</v>
      </c>
      <c r="J16" s="225">
        <f>Profile!AD23</f>
        <v>101899.84415484048</v>
      </c>
      <c r="K16" s="236">
        <f>IF(Profile!V23=0,Profile!U23,Profile!V23)</f>
        <v>0</v>
      </c>
      <c r="L16" s="246">
        <v>0.5</v>
      </c>
      <c r="M16" s="224">
        <f t="shared" si="2"/>
        <v>31600</v>
      </c>
      <c r="N16" s="228">
        <f t="shared" si="3"/>
        <v>31600</v>
      </c>
      <c r="O16" s="230">
        <f t="shared" si="4"/>
        <v>50949.92207742024</v>
      </c>
      <c r="P16" s="231">
        <f t="shared" si="5"/>
        <v>50949.92207742024</v>
      </c>
    </row>
    <row r="17" spans="1:16" x14ac:dyDescent="0.3">
      <c r="A17">
        <v>16</v>
      </c>
      <c r="B17" s="216">
        <v>188</v>
      </c>
      <c r="C17">
        <v>189</v>
      </c>
      <c r="D17" s="248">
        <f t="shared" si="0"/>
        <v>31800</v>
      </c>
      <c r="E17" s="248">
        <f t="shared" si="1"/>
        <v>50808.42207742024</v>
      </c>
      <c r="H17" s="234">
        <f>IF(Profile!P24=0,Profile!Q24,Profile!P24)</f>
        <v>19</v>
      </c>
      <c r="I17" s="225">
        <f>Profile!N24</f>
        <v>6100</v>
      </c>
      <c r="J17" s="225">
        <f>Profile!AD24</f>
        <v>10500</v>
      </c>
      <c r="K17" s="236">
        <f>IF(Profile!V24=0,Profile!U24,Profile!V24)</f>
        <v>20</v>
      </c>
      <c r="L17" s="246">
        <v>0.5</v>
      </c>
      <c r="M17" s="224">
        <f t="shared" si="2"/>
        <v>3050</v>
      </c>
      <c r="N17" s="228">
        <f t="shared" si="3"/>
        <v>3050</v>
      </c>
      <c r="O17" s="230">
        <f t="shared" si="4"/>
        <v>5250</v>
      </c>
      <c r="P17" s="231">
        <f t="shared" si="5"/>
        <v>5250</v>
      </c>
    </row>
    <row r="18" spans="1:16" x14ac:dyDescent="0.3">
      <c r="A18">
        <v>17</v>
      </c>
      <c r="B18" s="216">
        <v>183</v>
      </c>
      <c r="C18">
        <v>180</v>
      </c>
      <c r="D18" s="248">
        <f t="shared" si="0"/>
        <v>4100</v>
      </c>
      <c r="E18" s="248">
        <f t="shared" si="1"/>
        <v>7491.5</v>
      </c>
      <c r="H18" s="234">
        <f>IF(Profile!P25=0,Profile!Q25,Profile!P25)</f>
        <v>0</v>
      </c>
      <c r="I18" s="225">
        <f>Profile!N25</f>
        <v>0</v>
      </c>
      <c r="J18" s="225">
        <f>Profile!AD25</f>
        <v>0</v>
      </c>
      <c r="K18" s="236">
        <f>IF(Profile!V25=0,Profile!U25,Profile!V25)</f>
        <v>0</v>
      </c>
      <c r="L18" s="246">
        <v>0.5</v>
      </c>
      <c r="M18" s="224">
        <f t="shared" si="2"/>
        <v>0</v>
      </c>
      <c r="N18" s="228">
        <f t="shared" si="3"/>
        <v>0</v>
      </c>
      <c r="O18" s="230">
        <f t="shared" si="4"/>
        <v>0</v>
      </c>
      <c r="P18" s="231">
        <f t="shared" si="5"/>
        <v>0</v>
      </c>
    </row>
    <row r="19" spans="1:16" x14ac:dyDescent="0.3">
      <c r="A19">
        <v>18</v>
      </c>
      <c r="B19" s="216">
        <v>182</v>
      </c>
      <c r="C19">
        <v>185</v>
      </c>
      <c r="D19" s="248">
        <f t="shared" si="0"/>
        <v>4100</v>
      </c>
      <c r="E19" s="248">
        <f t="shared" si="1"/>
        <v>7491.5</v>
      </c>
      <c r="H19" s="234">
        <f>IF(Profile!P26=0,Profile!Q26,Profile!P26)</f>
        <v>21</v>
      </c>
      <c r="I19" s="225">
        <f>Profile!N26</f>
        <v>11200</v>
      </c>
      <c r="J19" s="225">
        <f>Profile!AD26</f>
        <v>21500</v>
      </c>
      <c r="K19" s="236">
        <f>IF(Profile!V26=0,Profile!U26,Profile!V26)</f>
        <v>22</v>
      </c>
      <c r="L19" s="246">
        <v>0.5</v>
      </c>
      <c r="M19" s="224">
        <f t="shared" si="2"/>
        <v>5600</v>
      </c>
      <c r="N19" s="228">
        <f t="shared" si="3"/>
        <v>5600</v>
      </c>
      <c r="O19" s="230">
        <f t="shared" si="4"/>
        <v>10750</v>
      </c>
      <c r="P19" s="231">
        <f t="shared" si="5"/>
        <v>10750</v>
      </c>
    </row>
    <row r="20" spans="1:16" x14ac:dyDescent="0.3">
      <c r="A20">
        <v>19</v>
      </c>
      <c r="B20" s="216">
        <v>180</v>
      </c>
      <c r="C20">
        <v>177</v>
      </c>
      <c r="D20" s="248">
        <f t="shared" si="0"/>
        <v>3050</v>
      </c>
      <c r="E20" s="248">
        <f t="shared" si="1"/>
        <v>5250</v>
      </c>
      <c r="H20" s="234">
        <f>IF(Profile!P27=0,Profile!Q27,Profile!P27)</f>
        <v>0</v>
      </c>
      <c r="I20" s="225">
        <f>Profile!N27</f>
        <v>0</v>
      </c>
      <c r="J20" s="225">
        <f>Profile!AD27</f>
        <v>0</v>
      </c>
      <c r="K20" s="236">
        <f>IF(Profile!V27=0,Profile!U27,Profile!V27)</f>
        <v>0</v>
      </c>
      <c r="L20" s="246">
        <v>0.5</v>
      </c>
      <c r="M20" s="224">
        <f t="shared" si="2"/>
        <v>0</v>
      </c>
      <c r="N20" s="228">
        <f t="shared" si="3"/>
        <v>0</v>
      </c>
      <c r="O20" s="230">
        <f t="shared" si="4"/>
        <v>0</v>
      </c>
      <c r="P20" s="231">
        <f t="shared" si="5"/>
        <v>0</v>
      </c>
    </row>
    <row r="21" spans="1:16" x14ac:dyDescent="0.3">
      <c r="A21">
        <v>20</v>
      </c>
      <c r="B21" s="216">
        <v>178</v>
      </c>
      <c r="C21">
        <v>182</v>
      </c>
      <c r="D21" s="248">
        <f t="shared" si="0"/>
        <v>3050</v>
      </c>
      <c r="E21" s="248">
        <f t="shared" si="1"/>
        <v>5250</v>
      </c>
      <c r="H21" s="234">
        <f>IF(Profile!P28=0,Profile!Q28,Profile!P28)</f>
        <v>23</v>
      </c>
      <c r="I21" s="225">
        <f>Profile!N28</f>
        <v>68300</v>
      </c>
      <c r="J21" s="225">
        <f>Profile!AD28</f>
        <v>112899.84415484048</v>
      </c>
      <c r="K21" s="236">
        <f>IF(Profile!V28=0,Profile!U28,Profile!V28)</f>
        <v>24</v>
      </c>
      <c r="L21" s="246">
        <v>0.5</v>
      </c>
      <c r="M21" s="224">
        <f t="shared" si="2"/>
        <v>34150</v>
      </c>
      <c r="N21" s="228">
        <f t="shared" si="3"/>
        <v>34150</v>
      </c>
      <c r="O21" s="230">
        <f t="shared" si="4"/>
        <v>56449.92207742024</v>
      </c>
      <c r="P21" s="231">
        <f t="shared" si="5"/>
        <v>56449.92207742024</v>
      </c>
    </row>
    <row r="22" spans="1:16" x14ac:dyDescent="0.3">
      <c r="A22">
        <v>21</v>
      </c>
      <c r="B22" s="216">
        <v>170</v>
      </c>
      <c r="C22">
        <v>169</v>
      </c>
      <c r="D22" s="248">
        <f t="shared" si="0"/>
        <v>5600</v>
      </c>
      <c r="E22" s="248">
        <f t="shared" si="1"/>
        <v>10750</v>
      </c>
      <c r="H22" s="234">
        <f>IF(Profile!P29=0,Profile!Q29,Profile!P29)</f>
        <v>0</v>
      </c>
      <c r="I22" s="225">
        <f>Profile!N29</f>
        <v>0</v>
      </c>
      <c r="J22" s="225">
        <f>Profile!AD29</f>
        <v>0</v>
      </c>
      <c r="K22" s="236">
        <f>IF(Profile!V29=0,Profile!U29,Profile!V29)</f>
        <v>0</v>
      </c>
      <c r="L22" s="246">
        <v>0.5</v>
      </c>
      <c r="M22" s="224">
        <f t="shared" si="2"/>
        <v>0</v>
      </c>
      <c r="N22" s="228">
        <f t="shared" si="3"/>
        <v>0</v>
      </c>
      <c r="O22" s="230">
        <f t="shared" si="4"/>
        <v>0</v>
      </c>
      <c r="P22" s="231">
        <f t="shared" si="5"/>
        <v>0</v>
      </c>
    </row>
    <row r="23" spans="1:16" x14ac:dyDescent="0.3">
      <c r="A23">
        <v>22</v>
      </c>
      <c r="B23" s="216">
        <v>172</v>
      </c>
      <c r="C23">
        <v>173</v>
      </c>
      <c r="D23" s="248">
        <f t="shared" si="0"/>
        <v>5600</v>
      </c>
      <c r="E23" s="248">
        <f t="shared" si="1"/>
        <v>10750</v>
      </c>
      <c r="H23" s="234">
        <f>IF(Profile!P30=0,Profile!Q30,Profile!P30)</f>
        <v>25</v>
      </c>
      <c r="I23" s="225">
        <f>Profile!N30</f>
        <v>6100</v>
      </c>
      <c r="J23" s="225">
        <f>Profile!AD30</f>
        <v>9800</v>
      </c>
      <c r="K23" s="236">
        <f>IF(Profile!V30=0,Profile!U30,Profile!V30)</f>
        <v>26</v>
      </c>
      <c r="L23" s="246">
        <v>0.5</v>
      </c>
      <c r="M23" s="224">
        <f t="shared" si="2"/>
        <v>3050</v>
      </c>
      <c r="N23" s="228">
        <f t="shared" si="3"/>
        <v>3050</v>
      </c>
      <c r="O23" s="230">
        <f t="shared" si="4"/>
        <v>4900</v>
      </c>
      <c r="P23" s="231">
        <f t="shared" si="5"/>
        <v>4900</v>
      </c>
    </row>
    <row r="24" spans="1:16" x14ac:dyDescent="0.3">
      <c r="A24">
        <v>23</v>
      </c>
      <c r="B24" s="216">
        <v>170</v>
      </c>
      <c r="C24">
        <v>157</v>
      </c>
      <c r="D24" s="248">
        <f t="shared" si="0"/>
        <v>34150</v>
      </c>
      <c r="E24" s="248">
        <f t="shared" si="1"/>
        <v>56449.92207742024</v>
      </c>
      <c r="H24" s="234">
        <f>IF(Profile!P31=0,Profile!Q31,Profile!P31)</f>
        <v>27</v>
      </c>
      <c r="I24" s="225">
        <f>Profile!N31</f>
        <v>74400</v>
      </c>
      <c r="J24" s="225">
        <f>Profile!AD31</f>
        <v>122700</v>
      </c>
      <c r="K24" s="236">
        <f>IF(Profile!V31=0,Profile!U31,Profile!V31)</f>
        <v>28</v>
      </c>
      <c r="L24" s="246">
        <v>0.5</v>
      </c>
      <c r="M24" s="224">
        <f t="shared" si="2"/>
        <v>37200</v>
      </c>
      <c r="N24" s="228">
        <f t="shared" si="3"/>
        <v>37200</v>
      </c>
      <c r="O24" s="230">
        <f t="shared" si="4"/>
        <v>61350</v>
      </c>
      <c r="P24" s="231">
        <f t="shared" si="5"/>
        <v>61350</v>
      </c>
    </row>
    <row r="25" spans="1:16" x14ac:dyDescent="0.3">
      <c r="A25">
        <v>24</v>
      </c>
      <c r="B25" s="216">
        <v>163</v>
      </c>
      <c r="C25">
        <v>173</v>
      </c>
      <c r="D25" s="248">
        <f t="shared" si="0"/>
        <v>34150</v>
      </c>
      <c r="E25" s="248">
        <f t="shared" si="1"/>
        <v>56449.92207742024</v>
      </c>
      <c r="H25" s="234">
        <f>IF(Profile!P32=0,Profile!Q32,Profile!P32)</f>
        <v>29</v>
      </c>
      <c r="I25" s="225">
        <f>Profile!N32</f>
        <v>7500</v>
      </c>
      <c r="J25" s="225">
        <f>Profile!AD32</f>
        <v>22000</v>
      </c>
      <c r="K25" s="236">
        <f>IF(Profile!V32=0,Profile!U32,Profile!V32)</f>
        <v>30</v>
      </c>
      <c r="L25" s="246">
        <v>0.5</v>
      </c>
      <c r="M25" s="224">
        <f t="shared" si="2"/>
        <v>3750</v>
      </c>
      <c r="N25" s="228">
        <f t="shared" si="3"/>
        <v>3750</v>
      </c>
      <c r="O25" s="230">
        <f t="shared" si="4"/>
        <v>11000</v>
      </c>
      <c r="P25" s="231">
        <f t="shared" si="5"/>
        <v>11000</v>
      </c>
    </row>
    <row r="26" spans="1:16" x14ac:dyDescent="0.3">
      <c r="A26">
        <v>25</v>
      </c>
      <c r="B26" s="216">
        <v>155</v>
      </c>
      <c r="C26">
        <v>157</v>
      </c>
      <c r="D26" s="248">
        <f t="shared" si="0"/>
        <v>3050</v>
      </c>
      <c r="E26" s="248">
        <f t="shared" si="1"/>
        <v>4900</v>
      </c>
      <c r="H26" s="234">
        <f>IF(Profile!P33=0,Profile!Q33,Profile!P33)</f>
        <v>31</v>
      </c>
      <c r="I26" s="225">
        <f>Profile!N33</f>
        <v>18400</v>
      </c>
      <c r="J26" s="225">
        <f>Profile!AD33</f>
        <v>27800</v>
      </c>
      <c r="K26" s="236">
        <f>IF(Profile!V33=0,Profile!U33,Profile!V33)</f>
        <v>32</v>
      </c>
      <c r="L26" s="246">
        <v>0.5</v>
      </c>
      <c r="M26" s="224">
        <f t="shared" si="2"/>
        <v>9200</v>
      </c>
      <c r="N26" s="228">
        <f t="shared" si="3"/>
        <v>9200</v>
      </c>
      <c r="O26" s="230">
        <f t="shared" si="4"/>
        <v>13900</v>
      </c>
      <c r="P26" s="231">
        <f t="shared" si="5"/>
        <v>13900</v>
      </c>
    </row>
    <row r="27" spans="1:16" x14ac:dyDescent="0.3">
      <c r="A27">
        <v>26</v>
      </c>
      <c r="B27" s="216">
        <v>163</v>
      </c>
      <c r="C27">
        <v>159</v>
      </c>
      <c r="D27" s="248">
        <f t="shared" si="0"/>
        <v>3050</v>
      </c>
      <c r="E27" s="248">
        <f t="shared" si="1"/>
        <v>4900</v>
      </c>
      <c r="H27" s="234">
        <f>IF(Profile!P34=0,Profile!Q34,Profile!P34)</f>
        <v>33</v>
      </c>
      <c r="I27" s="225">
        <f>Profile!N34</f>
        <v>85300</v>
      </c>
      <c r="J27" s="225">
        <f>Profile!AD34</f>
        <v>128500</v>
      </c>
      <c r="K27" s="236">
        <f>IF(Profile!V34=0,Profile!U34,Profile!V34)</f>
        <v>34</v>
      </c>
      <c r="L27" s="246">
        <v>0.5</v>
      </c>
      <c r="M27" s="224">
        <f t="shared" si="2"/>
        <v>42650</v>
      </c>
      <c r="N27" s="228">
        <f t="shared" si="3"/>
        <v>42650</v>
      </c>
      <c r="O27" s="230">
        <f t="shared" si="4"/>
        <v>64250</v>
      </c>
      <c r="P27" s="231">
        <f t="shared" si="5"/>
        <v>64250</v>
      </c>
    </row>
    <row r="28" spans="1:16" x14ac:dyDescent="0.3">
      <c r="A28">
        <v>27</v>
      </c>
      <c r="B28" s="216">
        <v>157</v>
      </c>
      <c r="C28">
        <v>285</v>
      </c>
      <c r="D28" s="248">
        <f t="shared" si="0"/>
        <v>37200</v>
      </c>
      <c r="E28" s="248">
        <f t="shared" si="1"/>
        <v>61350</v>
      </c>
      <c r="H28" s="234">
        <f>IF(Profile!P35=0,Profile!Q35,Profile!P35)</f>
        <v>35</v>
      </c>
      <c r="I28" s="225">
        <f>Profile!N35</f>
        <v>10700</v>
      </c>
      <c r="J28" s="225">
        <f>Profile!AD35</f>
        <v>17600</v>
      </c>
      <c r="K28" s="236">
        <f>IF(Profile!V35=0,Profile!U35,Profile!V35)</f>
        <v>36</v>
      </c>
      <c r="L28" s="246">
        <v>0.5</v>
      </c>
      <c r="M28" s="224">
        <f t="shared" si="2"/>
        <v>5350</v>
      </c>
      <c r="N28" s="228">
        <f t="shared" si="3"/>
        <v>5350</v>
      </c>
      <c r="O28" s="230">
        <f t="shared" si="4"/>
        <v>8800</v>
      </c>
      <c r="P28" s="231">
        <f t="shared" si="5"/>
        <v>8800</v>
      </c>
    </row>
    <row r="29" spans="1:16" x14ac:dyDescent="0.3">
      <c r="A29">
        <v>28</v>
      </c>
      <c r="B29" s="216">
        <v>286</v>
      </c>
      <c r="C29">
        <v>158</v>
      </c>
      <c r="D29" s="248">
        <f t="shared" si="0"/>
        <v>37200</v>
      </c>
      <c r="E29" s="248">
        <f t="shared" si="1"/>
        <v>61350</v>
      </c>
      <c r="H29" s="234">
        <f>IF(Profile!P36=0,Profile!Q36,Profile!P36)</f>
        <v>37</v>
      </c>
      <c r="I29" s="225">
        <f>Profile!N36</f>
        <v>9000</v>
      </c>
      <c r="J29" s="225">
        <f>Profile!AD36</f>
        <v>17700</v>
      </c>
      <c r="K29" s="236">
        <f>IF(Profile!V36=0,Profile!U36,Profile!V36)</f>
        <v>38</v>
      </c>
      <c r="L29" s="246">
        <v>0.5</v>
      </c>
      <c r="M29" s="224">
        <f t="shared" si="2"/>
        <v>4500</v>
      </c>
      <c r="N29" s="228">
        <f t="shared" si="3"/>
        <v>4500</v>
      </c>
      <c r="O29" s="230">
        <f t="shared" si="4"/>
        <v>8850</v>
      </c>
      <c r="P29" s="231">
        <f t="shared" si="5"/>
        <v>8850</v>
      </c>
    </row>
    <row r="30" spans="1:16" x14ac:dyDescent="0.3">
      <c r="A30">
        <v>29</v>
      </c>
      <c r="B30" s="216">
        <v>156</v>
      </c>
      <c r="C30">
        <v>281</v>
      </c>
      <c r="D30" s="248">
        <f t="shared" si="0"/>
        <v>3750</v>
      </c>
      <c r="E30" s="248">
        <f t="shared" si="1"/>
        <v>11000</v>
      </c>
      <c r="H30" s="234">
        <f>IF(Profile!P37=0,Profile!Q37,Profile!P37)</f>
        <v>39</v>
      </c>
      <c r="I30" s="225">
        <f>Profile!N37</f>
        <v>83600</v>
      </c>
      <c r="J30" s="225">
        <f>Profile!AD37</f>
        <v>128600</v>
      </c>
      <c r="K30" s="236">
        <f>IF(Profile!V37=0,Profile!U37,Profile!V37)</f>
        <v>40</v>
      </c>
      <c r="L30" s="246">
        <v>0.5</v>
      </c>
      <c r="M30" s="224">
        <f t="shared" si="2"/>
        <v>41800</v>
      </c>
      <c r="N30" s="228">
        <f t="shared" si="3"/>
        <v>41800</v>
      </c>
      <c r="O30" s="230">
        <f t="shared" si="4"/>
        <v>64300</v>
      </c>
      <c r="P30" s="231">
        <f t="shared" si="5"/>
        <v>64300</v>
      </c>
    </row>
    <row r="31" spans="1:16" x14ac:dyDescent="0.3">
      <c r="A31">
        <v>30</v>
      </c>
      <c r="B31" s="216">
        <v>153</v>
      </c>
      <c r="C31">
        <v>160</v>
      </c>
      <c r="D31" s="248">
        <f t="shared" si="0"/>
        <v>3750</v>
      </c>
      <c r="E31" s="248">
        <f t="shared" si="1"/>
        <v>11000</v>
      </c>
      <c r="H31" s="234">
        <f>IF(Profile!P38=0,Profile!Q38,Profile!P38)</f>
        <v>41</v>
      </c>
      <c r="I31" s="225">
        <f>Profile!N38</f>
        <v>3700</v>
      </c>
      <c r="J31" s="225">
        <f>Profile!AD38</f>
        <v>5900</v>
      </c>
      <c r="K31" s="236">
        <f>IF(Profile!V38=0,Profile!U38,Profile!V38)</f>
        <v>42</v>
      </c>
      <c r="L31" s="246">
        <v>0.5</v>
      </c>
      <c r="M31" s="224">
        <f t="shared" si="2"/>
        <v>1850</v>
      </c>
      <c r="N31" s="228">
        <f t="shared" si="3"/>
        <v>1850</v>
      </c>
      <c r="O31" s="230">
        <f t="shared" si="4"/>
        <v>2950</v>
      </c>
      <c r="P31" s="231">
        <f t="shared" si="5"/>
        <v>2950</v>
      </c>
    </row>
    <row r="32" spans="1:16" ht="15" thickBot="1" x14ac:dyDescent="0.35">
      <c r="A32">
        <v>31</v>
      </c>
      <c r="B32" s="216">
        <v>140</v>
      </c>
      <c r="C32">
        <v>138</v>
      </c>
      <c r="D32" s="248">
        <f t="shared" si="0"/>
        <v>9200</v>
      </c>
      <c r="E32" s="248">
        <f t="shared" si="1"/>
        <v>13900</v>
      </c>
      <c r="H32" s="235">
        <f>IF(Profile!P39=0,Profile!Q39,Profile!P39)</f>
        <v>43</v>
      </c>
      <c r="I32" s="226">
        <f>Profile!N39</f>
        <v>79900</v>
      </c>
      <c r="J32" s="226">
        <f>Profile!AD39</f>
        <v>122700</v>
      </c>
      <c r="K32" s="237">
        <f>IF(Profile!V39=0,Profile!U39,Profile!V39)</f>
        <v>44</v>
      </c>
      <c r="L32" s="247">
        <v>0.5</v>
      </c>
      <c r="M32" s="219">
        <f t="shared" si="2"/>
        <v>39950</v>
      </c>
      <c r="N32" s="229">
        <f t="shared" si="3"/>
        <v>39950</v>
      </c>
      <c r="O32" s="232">
        <f t="shared" si="4"/>
        <v>61350</v>
      </c>
      <c r="P32" s="233">
        <f t="shared" si="5"/>
        <v>61350</v>
      </c>
    </row>
    <row r="33" spans="1:12" x14ac:dyDescent="0.3">
      <c r="A33">
        <v>32</v>
      </c>
      <c r="B33" s="216">
        <v>139</v>
      </c>
      <c r="C33">
        <v>141</v>
      </c>
      <c r="D33" s="248">
        <f t="shared" si="0"/>
        <v>9200</v>
      </c>
      <c r="E33" s="248">
        <f t="shared" si="1"/>
        <v>13900</v>
      </c>
      <c r="G33" s="224"/>
      <c r="H33" s="222"/>
      <c r="I33" s="218"/>
      <c r="J33" s="218"/>
      <c r="K33" s="223"/>
      <c r="L33" s="224"/>
    </row>
    <row r="34" spans="1:12" x14ac:dyDescent="0.3">
      <c r="A34">
        <v>33</v>
      </c>
      <c r="B34" s="216">
        <v>136</v>
      </c>
      <c r="C34">
        <v>134</v>
      </c>
      <c r="D34" s="248">
        <f t="shared" si="0"/>
        <v>42650</v>
      </c>
      <c r="E34" s="248">
        <f t="shared" si="1"/>
        <v>64250</v>
      </c>
      <c r="H34" s="220"/>
      <c r="I34" s="216"/>
      <c r="J34" s="216"/>
    </row>
    <row r="35" spans="1:12" x14ac:dyDescent="0.3">
      <c r="A35">
        <v>34</v>
      </c>
      <c r="B35" s="216">
        <v>135</v>
      </c>
      <c r="C35">
        <v>137</v>
      </c>
      <c r="D35" s="248">
        <f t="shared" si="0"/>
        <v>42650</v>
      </c>
      <c r="E35" s="248">
        <f t="shared" si="1"/>
        <v>64250</v>
      </c>
    </row>
    <row r="36" spans="1:12" x14ac:dyDescent="0.3">
      <c r="A36">
        <v>35</v>
      </c>
      <c r="B36" s="216">
        <v>134</v>
      </c>
      <c r="C36">
        <v>130</v>
      </c>
      <c r="D36" s="248">
        <f t="shared" si="0"/>
        <v>5350</v>
      </c>
      <c r="E36" s="248">
        <f t="shared" si="1"/>
        <v>8800</v>
      </c>
    </row>
    <row r="37" spans="1:12" x14ac:dyDescent="0.3">
      <c r="A37">
        <v>36</v>
      </c>
      <c r="B37" s="216">
        <v>133</v>
      </c>
      <c r="C37">
        <v>316</v>
      </c>
      <c r="D37" s="248">
        <f t="shared" si="0"/>
        <v>5350</v>
      </c>
      <c r="E37" s="248">
        <f t="shared" si="1"/>
        <v>8800</v>
      </c>
    </row>
    <row r="38" spans="1:12" x14ac:dyDescent="0.3">
      <c r="A38">
        <v>37</v>
      </c>
      <c r="B38" s="216">
        <v>127</v>
      </c>
      <c r="C38">
        <v>126</v>
      </c>
      <c r="D38" s="248">
        <f t="shared" si="0"/>
        <v>4500</v>
      </c>
      <c r="E38" s="248">
        <f t="shared" si="1"/>
        <v>8850</v>
      </c>
    </row>
    <row r="39" spans="1:12" x14ac:dyDescent="0.3">
      <c r="A39">
        <v>38</v>
      </c>
      <c r="B39" s="216">
        <v>125</v>
      </c>
      <c r="C39">
        <v>128</v>
      </c>
      <c r="D39" s="248">
        <f t="shared" si="0"/>
        <v>4500</v>
      </c>
      <c r="E39" s="248">
        <f t="shared" si="1"/>
        <v>8850</v>
      </c>
    </row>
    <row r="40" spans="1:12" x14ac:dyDescent="0.3">
      <c r="A40">
        <v>39</v>
      </c>
      <c r="B40" s="216">
        <v>123</v>
      </c>
      <c r="C40">
        <v>120</v>
      </c>
      <c r="D40" s="248">
        <f t="shared" si="0"/>
        <v>41800</v>
      </c>
      <c r="E40" s="248">
        <f t="shared" si="1"/>
        <v>64300</v>
      </c>
    </row>
    <row r="41" spans="1:12" x14ac:dyDescent="0.3">
      <c r="A41">
        <v>40</v>
      </c>
      <c r="B41" s="216">
        <v>119</v>
      </c>
      <c r="C41">
        <v>122</v>
      </c>
      <c r="D41" s="248">
        <f t="shared" si="0"/>
        <v>41800</v>
      </c>
      <c r="E41" s="248">
        <f t="shared" si="1"/>
        <v>64300</v>
      </c>
    </row>
    <row r="42" spans="1:12" x14ac:dyDescent="0.3">
      <c r="A42">
        <v>41</v>
      </c>
      <c r="B42" s="216">
        <v>120</v>
      </c>
      <c r="C42">
        <v>118</v>
      </c>
      <c r="D42" s="248">
        <f t="shared" si="0"/>
        <v>1850</v>
      </c>
      <c r="E42" s="248">
        <f t="shared" si="1"/>
        <v>2950</v>
      </c>
    </row>
    <row r="43" spans="1:12" x14ac:dyDescent="0.3">
      <c r="A43">
        <v>42</v>
      </c>
      <c r="B43" s="216">
        <v>115</v>
      </c>
      <c r="C43">
        <v>119</v>
      </c>
      <c r="D43" s="248">
        <f t="shared" si="0"/>
        <v>1850</v>
      </c>
      <c r="E43" s="248">
        <f t="shared" si="1"/>
        <v>2950</v>
      </c>
    </row>
    <row r="44" spans="1:12" x14ac:dyDescent="0.3">
      <c r="A44">
        <v>43</v>
      </c>
      <c r="B44">
        <v>322</v>
      </c>
      <c r="C44">
        <v>111</v>
      </c>
      <c r="D44" s="248">
        <f>IFERROR(VLOOKUP($A44,$H$2:$N$32,6,FALSE),IFERROR(VLOOKUP($A44,$K$2:$M$32,3,FALSE),0))</f>
        <v>39950</v>
      </c>
      <c r="E44" s="248">
        <f t="shared" si="1"/>
        <v>61350</v>
      </c>
    </row>
    <row r="45" spans="1:12" x14ac:dyDescent="0.3">
      <c r="A45">
        <v>44</v>
      </c>
      <c r="B45">
        <v>108</v>
      </c>
      <c r="C45">
        <v>237</v>
      </c>
      <c r="D45" s="248">
        <f t="shared" si="0"/>
        <v>39950</v>
      </c>
      <c r="E45" s="248">
        <f t="shared" si="1"/>
        <v>61350</v>
      </c>
    </row>
  </sheetData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44" sqref="E44"/>
    </sheetView>
  </sheetViews>
  <sheetFormatPr defaultRowHeight="14.4" x14ac:dyDescent="0.3"/>
  <cols>
    <col min="3" max="3" width="10" bestFit="1" customWidth="1"/>
    <col min="4" max="5" width="8.88671875" style="249"/>
  </cols>
  <sheetData>
    <row r="1" spans="1:5" x14ac:dyDescent="0.3">
      <c r="A1" t="s">
        <v>44</v>
      </c>
      <c r="B1" t="s">
        <v>45</v>
      </c>
      <c r="C1" t="s">
        <v>55</v>
      </c>
      <c r="D1" s="249" t="s">
        <v>46</v>
      </c>
      <c r="E1" s="249" t="s">
        <v>47</v>
      </c>
    </row>
    <row r="2" spans="1:5" x14ac:dyDescent="0.3">
      <c r="A2">
        <v>39</v>
      </c>
      <c r="B2">
        <v>235</v>
      </c>
      <c r="C2">
        <v>1</v>
      </c>
      <c r="D2" s="249">
        <v>6600</v>
      </c>
      <c r="E2" s="249">
        <v>11100</v>
      </c>
    </row>
    <row r="3" spans="1:5" x14ac:dyDescent="0.3">
      <c r="A3">
        <v>236</v>
      </c>
      <c r="B3">
        <v>38</v>
      </c>
      <c r="C3">
        <v>2</v>
      </c>
      <c r="D3" s="249">
        <v>6600</v>
      </c>
      <c r="E3" s="249">
        <v>11100</v>
      </c>
    </row>
    <row r="4" spans="1:5" x14ac:dyDescent="0.3">
      <c r="A4">
        <v>224</v>
      </c>
      <c r="B4">
        <v>222</v>
      </c>
      <c r="C4">
        <v>3</v>
      </c>
      <c r="D4" s="249">
        <v>22600</v>
      </c>
      <c r="E4" s="249">
        <v>38400</v>
      </c>
    </row>
    <row r="5" spans="1:5" x14ac:dyDescent="0.3">
      <c r="A5">
        <v>223</v>
      </c>
      <c r="B5">
        <v>225</v>
      </c>
      <c r="C5">
        <v>4</v>
      </c>
      <c r="D5" s="249">
        <v>22600</v>
      </c>
      <c r="E5" s="249">
        <v>38400</v>
      </c>
    </row>
    <row r="6" spans="1:5" x14ac:dyDescent="0.3">
      <c r="A6">
        <v>220</v>
      </c>
      <c r="B6">
        <v>218</v>
      </c>
      <c r="C6">
        <v>5</v>
      </c>
      <c r="D6" s="249">
        <v>2700</v>
      </c>
      <c r="E6" s="249">
        <v>5100</v>
      </c>
    </row>
    <row r="7" spans="1:5" x14ac:dyDescent="0.3">
      <c r="A7">
        <v>216</v>
      </c>
      <c r="B7">
        <v>219</v>
      </c>
      <c r="C7">
        <v>6</v>
      </c>
      <c r="D7" s="249">
        <v>2700</v>
      </c>
      <c r="E7" s="249">
        <v>5100</v>
      </c>
    </row>
    <row r="8" spans="1:5" x14ac:dyDescent="0.3">
      <c r="A8">
        <v>213</v>
      </c>
      <c r="B8">
        <v>207</v>
      </c>
      <c r="C8">
        <v>7</v>
      </c>
      <c r="D8" s="249">
        <v>2000</v>
      </c>
      <c r="E8" s="249">
        <v>4350</v>
      </c>
    </row>
    <row r="9" spans="1:5" x14ac:dyDescent="0.3">
      <c r="A9">
        <v>206</v>
      </c>
      <c r="B9">
        <v>209</v>
      </c>
      <c r="C9">
        <v>8</v>
      </c>
      <c r="D9" s="249">
        <v>2000</v>
      </c>
      <c r="E9" s="249">
        <v>4350</v>
      </c>
    </row>
    <row r="10" spans="1:5" x14ac:dyDescent="0.3">
      <c r="A10">
        <v>203</v>
      </c>
      <c r="B10">
        <v>201</v>
      </c>
      <c r="C10">
        <v>9</v>
      </c>
      <c r="D10" s="249">
        <v>28500</v>
      </c>
      <c r="E10" s="249">
        <v>46308.42207742024</v>
      </c>
    </row>
    <row r="11" spans="1:5" x14ac:dyDescent="0.3">
      <c r="A11">
        <v>200</v>
      </c>
      <c r="B11">
        <v>202</v>
      </c>
      <c r="C11">
        <v>10</v>
      </c>
      <c r="D11" s="249">
        <v>28500</v>
      </c>
      <c r="E11" s="249">
        <v>46308.42207742024</v>
      </c>
    </row>
    <row r="12" spans="1:5" x14ac:dyDescent="0.3">
      <c r="A12">
        <v>196</v>
      </c>
      <c r="B12">
        <v>192</v>
      </c>
      <c r="C12">
        <v>11</v>
      </c>
      <c r="D12" s="249">
        <v>2650</v>
      </c>
      <c r="E12" s="249">
        <v>4000</v>
      </c>
    </row>
    <row r="13" spans="1:5" x14ac:dyDescent="0.3">
      <c r="A13">
        <v>195</v>
      </c>
      <c r="B13">
        <v>197</v>
      </c>
      <c r="C13">
        <v>12</v>
      </c>
      <c r="D13" s="249">
        <v>2650</v>
      </c>
      <c r="E13" s="249">
        <v>4000</v>
      </c>
    </row>
    <row r="14" spans="1:5" x14ac:dyDescent="0.3">
      <c r="A14">
        <v>192</v>
      </c>
      <c r="B14">
        <v>190</v>
      </c>
      <c r="C14">
        <v>13</v>
      </c>
      <c r="D14" s="249">
        <v>5950</v>
      </c>
      <c r="E14" s="249">
        <v>8500</v>
      </c>
    </row>
    <row r="15" spans="1:5" x14ac:dyDescent="0.3">
      <c r="A15">
        <v>189</v>
      </c>
      <c r="B15">
        <v>195</v>
      </c>
      <c r="C15">
        <v>14</v>
      </c>
      <c r="D15" s="249">
        <v>5950</v>
      </c>
      <c r="E15" s="249">
        <v>8500</v>
      </c>
    </row>
    <row r="16" spans="1:5" x14ac:dyDescent="0.3">
      <c r="A16">
        <v>190</v>
      </c>
      <c r="B16">
        <v>187</v>
      </c>
      <c r="C16">
        <v>15</v>
      </c>
      <c r="D16" s="249">
        <v>31800</v>
      </c>
      <c r="E16" s="249">
        <v>50808.42207742024</v>
      </c>
    </row>
    <row r="17" spans="1:5" x14ac:dyDescent="0.3">
      <c r="A17">
        <v>188</v>
      </c>
      <c r="B17">
        <v>189</v>
      </c>
      <c r="C17">
        <v>16</v>
      </c>
      <c r="D17" s="249">
        <v>31800</v>
      </c>
      <c r="E17" s="249">
        <v>50808.42207742024</v>
      </c>
    </row>
    <row r="18" spans="1:5" x14ac:dyDescent="0.3">
      <c r="A18">
        <v>183</v>
      </c>
      <c r="B18">
        <v>180</v>
      </c>
      <c r="C18">
        <v>17</v>
      </c>
      <c r="D18" s="249">
        <v>4100</v>
      </c>
      <c r="E18" s="249">
        <v>7491.5</v>
      </c>
    </row>
    <row r="19" spans="1:5" x14ac:dyDescent="0.3">
      <c r="A19">
        <v>182</v>
      </c>
      <c r="B19">
        <v>185</v>
      </c>
      <c r="C19">
        <v>18</v>
      </c>
      <c r="D19" s="249">
        <v>4100</v>
      </c>
      <c r="E19" s="249">
        <v>7491.5</v>
      </c>
    </row>
    <row r="20" spans="1:5" x14ac:dyDescent="0.3">
      <c r="A20">
        <v>180</v>
      </c>
      <c r="B20">
        <v>177</v>
      </c>
      <c r="C20">
        <v>19</v>
      </c>
      <c r="D20" s="249">
        <v>3050</v>
      </c>
      <c r="E20" s="249">
        <v>5250</v>
      </c>
    </row>
    <row r="21" spans="1:5" x14ac:dyDescent="0.3">
      <c r="A21">
        <v>178</v>
      </c>
      <c r="B21">
        <v>182</v>
      </c>
      <c r="C21">
        <v>20</v>
      </c>
      <c r="D21" s="249">
        <v>3050</v>
      </c>
      <c r="E21" s="249">
        <v>5250</v>
      </c>
    </row>
    <row r="22" spans="1:5" x14ac:dyDescent="0.3">
      <c r="A22">
        <v>170</v>
      </c>
      <c r="B22">
        <v>169</v>
      </c>
      <c r="C22">
        <v>21</v>
      </c>
      <c r="D22" s="249">
        <v>5600</v>
      </c>
      <c r="E22" s="249">
        <v>10750</v>
      </c>
    </row>
    <row r="23" spans="1:5" x14ac:dyDescent="0.3">
      <c r="A23">
        <v>172</v>
      </c>
      <c r="B23">
        <v>173</v>
      </c>
      <c r="C23">
        <v>22</v>
      </c>
      <c r="D23" s="249">
        <v>5600</v>
      </c>
      <c r="E23" s="249">
        <v>10750</v>
      </c>
    </row>
    <row r="24" spans="1:5" x14ac:dyDescent="0.3">
      <c r="A24">
        <v>170</v>
      </c>
      <c r="B24">
        <v>157</v>
      </c>
      <c r="C24">
        <v>23</v>
      </c>
      <c r="D24" s="249">
        <v>34150</v>
      </c>
      <c r="E24" s="249">
        <v>56449.92207742024</v>
      </c>
    </row>
    <row r="25" spans="1:5" x14ac:dyDescent="0.3">
      <c r="A25">
        <v>163</v>
      </c>
      <c r="B25">
        <v>173</v>
      </c>
      <c r="C25">
        <v>24</v>
      </c>
      <c r="D25" s="249">
        <v>34150</v>
      </c>
      <c r="E25" s="249">
        <v>56449.92207742024</v>
      </c>
    </row>
    <row r="26" spans="1:5" x14ac:dyDescent="0.3">
      <c r="A26">
        <v>155</v>
      </c>
      <c r="B26">
        <v>157</v>
      </c>
      <c r="C26">
        <v>25</v>
      </c>
      <c r="D26" s="249">
        <v>3050</v>
      </c>
      <c r="E26" s="249">
        <v>4900</v>
      </c>
    </row>
    <row r="27" spans="1:5" x14ac:dyDescent="0.3">
      <c r="A27">
        <v>163</v>
      </c>
      <c r="B27">
        <v>159</v>
      </c>
      <c r="C27">
        <v>26</v>
      </c>
      <c r="D27" s="249">
        <v>3050</v>
      </c>
      <c r="E27" s="249">
        <v>4900</v>
      </c>
    </row>
    <row r="28" spans="1:5" x14ac:dyDescent="0.3">
      <c r="A28">
        <v>157</v>
      </c>
      <c r="B28">
        <v>285</v>
      </c>
      <c r="C28">
        <v>27</v>
      </c>
      <c r="D28" s="249">
        <v>37200</v>
      </c>
      <c r="E28" s="249">
        <v>61350</v>
      </c>
    </row>
    <row r="29" spans="1:5" x14ac:dyDescent="0.3">
      <c r="A29">
        <v>286</v>
      </c>
      <c r="B29">
        <v>158</v>
      </c>
      <c r="C29">
        <v>28</v>
      </c>
      <c r="D29" s="249">
        <v>37200</v>
      </c>
      <c r="E29" s="249">
        <v>61350</v>
      </c>
    </row>
    <row r="30" spans="1:5" x14ac:dyDescent="0.3">
      <c r="A30">
        <v>156</v>
      </c>
      <c r="B30">
        <v>281</v>
      </c>
      <c r="C30">
        <v>29</v>
      </c>
      <c r="D30" s="249">
        <v>3750</v>
      </c>
      <c r="E30" s="249">
        <v>11000</v>
      </c>
    </row>
    <row r="31" spans="1:5" x14ac:dyDescent="0.3">
      <c r="A31">
        <v>153</v>
      </c>
      <c r="B31">
        <v>160</v>
      </c>
      <c r="C31">
        <v>30</v>
      </c>
      <c r="D31" s="249">
        <v>3750</v>
      </c>
      <c r="E31" s="249">
        <v>11000</v>
      </c>
    </row>
    <row r="32" spans="1:5" x14ac:dyDescent="0.3">
      <c r="A32">
        <v>140</v>
      </c>
      <c r="B32">
        <v>138</v>
      </c>
      <c r="C32">
        <v>31</v>
      </c>
      <c r="D32" s="249">
        <v>9200</v>
      </c>
      <c r="E32" s="249">
        <v>13900</v>
      </c>
    </row>
    <row r="33" spans="1:5" x14ac:dyDescent="0.3">
      <c r="A33">
        <v>139</v>
      </c>
      <c r="B33">
        <v>141</v>
      </c>
      <c r="C33">
        <v>32</v>
      </c>
      <c r="D33" s="249">
        <v>9200</v>
      </c>
      <c r="E33" s="249">
        <v>13900</v>
      </c>
    </row>
    <row r="34" spans="1:5" x14ac:dyDescent="0.3">
      <c r="A34">
        <v>136</v>
      </c>
      <c r="B34">
        <v>134</v>
      </c>
      <c r="C34">
        <v>33</v>
      </c>
      <c r="D34" s="249">
        <v>42650</v>
      </c>
      <c r="E34" s="249">
        <v>64250</v>
      </c>
    </row>
    <row r="35" spans="1:5" x14ac:dyDescent="0.3">
      <c r="A35">
        <v>135</v>
      </c>
      <c r="B35">
        <v>137</v>
      </c>
      <c r="C35">
        <v>34</v>
      </c>
      <c r="D35" s="249">
        <v>42650</v>
      </c>
      <c r="E35" s="249">
        <v>64250</v>
      </c>
    </row>
    <row r="36" spans="1:5" x14ac:dyDescent="0.3">
      <c r="A36">
        <v>134</v>
      </c>
      <c r="B36">
        <v>130</v>
      </c>
      <c r="C36">
        <v>35</v>
      </c>
      <c r="D36" s="249">
        <v>5350</v>
      </c>
      <c r="E36" s="249">
        <v>8800</v>
      </c>
    </row>
    <row r="37" spans="1:5" x14ac:dyDescent="0.3">
      <c r="A37">
        <v>133</v>
      </c>
      <c r="B37">
        <v>316</v>
      </c>
      <c r="C37">
        <v>36</v>
      </c>
      <c r="D37" s="249">
        <v>5350</v>
      </c>
      <c r="E37" s="249">
        <v>8800</v>
      </c>
    </row>
    <row r="38" spans="1:5" x14ac:dyDescent="0.3">
      <c r="A38">
        <v>127</v>
      </c>
      <c r="B38">
        <v>126</v>
      </c>
      <c r="C38">
        <v>37</v>
      </c>
      <c r="D38" s="249">
        <v>4500</v>
      </c>
      <c r="E38" s="249">
        <v>8850</v>
      </c>
    </row>
    <row r="39" spans="1:5" x14ac:dyDescent="0.3">
      <c r="A39">
        <v>125</v>
      </c>
      <c r="B39">
        <v>128</v>
      </c>
      <c r="C39">
        <v>38</v>
      </c>
      <c r="D39" s="249">
        <v>4500</v>
      </c>
      <c r="E39" s="249">
        <v>8850</v>
      </c>
    </row>
    <row r="40" spans="1:5" x14ac:dyDescent="0.3">
      <c r="A40">
        <v>123</v>
      </c>
      <c r="B40">
        <v>120</v>
      </c>
      <c r="C40">
        <v>39</v>
      </c>
      <c r="D40" s="249">
        <v>41800</v>
      </c>
      <c r="E40" s="249">
        <v>64300</v>
      </c>
    </row>
    <row r="41" spans="1:5" x14ac:dyDescent="0.3">
      <c r="A41">
        <v>119</v>
      </c>
      <c r="B41">
        <v>122</v>
      </c>
      <c r="C41">
        <v>40</v>
      </c>
      <c r="D41" s="249">
        <v>41800</v>
      </c>
      <c r="E41" s="249">
        <v>64300</v>
      </c>
    </row>
    <row r="42" spans="1:5" x14ac:dyDescent="0.3">
      <c r="A42">
        <v>120</v>
      </c>
      <c r="B42">
        <v>118</v>
      </c>
      <c r="C42">
        <v>41</v>
      </c>
      <c r="D42" s="249">
        <v>1850</v>
      </c>
      <c r="E42" s="249">
        <v>2950</v>
      </c>
    </row>
    <row r="43" spans="1:5" x14ac:dyDescent="0.3">
      <c r="A43">
        <v>115</v>
      </c>
      <c r="B43">
        <v>119</v>
      </c>
      <c r="C43">
        <v>42</v>
      </c>
      <c r="D43" s="249">
        <v>1850</v>
      </c>
      <c r="E43" s="249">
        <v>2950</v>
      </c>
    </row>
    <row r="44" spans="1:5" x14ac:dyDescent="0.3">
      <c r="A44">
        <v>322</v>
      </c>
      <c r="B44">
        <v>111</v>
      </c>
      <c r="C44">
        <v>43</v>
      </c>
      <c r="D44" s="249">
        <v>39950</v>
      </c>
      <c r="E44" s="249">
        <v>61350</v>
      </c>
    </row>
    <row r="45" spans="1:5" x14ac:dyDescent="0.3">
      <c r="A45">
        <v>108</v>
      </c>
      <c r="B45">
        <v>237</v>
      </c>
      <c r="C45">
        <v>44</v>
      </c>
      <c r="D45" s="249">
        <v>39950</v>
      </c>
      <c r="E45" s="249">
        <v>61350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TEAR</vt:lpstr>
      <vt:lpstr>TRENDS</vt:lpstr>
      <vt:lpstr>Profile</vt:lpstr>
      <vt:lpstr>Profile - TBRPM</vt:lpstr>
      <vt:lpstr>Hourly_Distribution</vt:lpstr>
      <vt:lpstr>Hourly_Parameters</vt:lpstr>
      <vt:lpstr>TBRPM_40_VOL</vt:lpstr>
      <vt:lpstr>for_CUBE_NETWORK</vt:lpstr>
      <vt:lpstr>Profile_Counts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cp:lastPrinted>2017-07-13T20:53:19Z</cp:lastPrinted>
  <dcterms:created xsi:type="dcterms:W3CDTF">2017-07-12T15:36:48Z</dcterms:created>
  <dcterms:modified xsi:type="dcterms:W3CDTF">2017-07-25T12:38:12Z</dcterms:modified>
</cp:coreProperties>
</file>