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_PDNE\Input\"/>
    </mc:Choice>
  </mc:AlternateContent>
  <bookViews>
    <workbookView xWindow="0" yWindow="0" windowWidth="27345" windowHeight="11985" activeTab="3" xr2:uid="{00000000-000D-0000-FFFF-FFFF00000000}"/>
  </bookViews>
  <sheets>
    <sheet name="Hourly_Distribution_1" sheetId="3" r:id="rId1"/>
    <sheet name="Hourly_Distribution_Vet_2" sheetId="1" r:id="rId2"/>
    <sheet name="Hourly_Distribution_HEFT" sheetId="2" r:id="rId3"/>
    <sheet name="TrafficEng_Data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4" l="1"/>
  <c r="J10" i="4"/>
  <c r="J9" i="4"/>
  <c r="J8" i="4"/>
  <c r="L8" i="4" s="1"/>
  <c r="G6" i="4"/>
  <c r="G11" i="4"/>
  <c r="G13" i="4"/>
  <c r="G14" i="4"/>
  <c r="G12" i="4"/>
  <c r="L9" i="4" l="1"/>
  <c r="L10" i="4"/>
  <c r="G16" i="4"/>
  <c r="J2" i="4" s="1"/>
  <c r="J16" i="4" l="1"/>
  <c r="J14" i="4"/>
  <c r="J12" i="4"/>
  <c r="J11" i="4"/>
  <c r="J15" i="4"/>
  <c r="J13" i="4"/>
  <c r="J3" i="4"/>
  <c r="J19" i="4"/>
  <c r="J20" i="4"/>
  <c r="J4" i="4"/>
  <c r="J5" i="4"/>
  <c r="J6" i="4"/>
  <c r="J7" i="4"/>
  <c r="J22" i="4"/>
  <c r="J17" i="4"/>
  <c r="J24" i="4"/>
  <c r="J25" i="4"/>
  <c r="J23" i="4"/>
  <c r="J21" i="4"/>
  <c r="J18" i="4"/>
  <c r="L18" i="4" s="1"/>
  <c r="L19" i="4" l="1"/>
  <c r="L20" i="4"/>
  <c r="J26" i="4"/>
  <c r="K19" i="4" l="1"/>
  <c r="J27" i="4"/>
  <c r="K8" i="4"/>
  <c r="K5" i="4"/>
  <c r="K6" i="4"/>
  <c r="K7" i="4"/>
  <c r="K23" i="4"/>
  <c r="K22" i="4"/>
  <c r="K21" i="4"/>
  <c r="K11" i="4"/>
  <c r="K3" i="4"/>
  <c r="K18" i="4"/>
  <c r="K9" i="4"/>
  <c r="K10" i="4"/>
  <c r="K26" i="4"/>
  <c r="K2" i="4"/>
  <c r="K12" i="4"/>
  <c r="K16" i="4"/>
  <c r="K4" i="4"/>
  <c r="K13" i="4"/>
  <c r="K25" i="4"/>
  <c r="K14" i="4"/>
  <c r="K15" i="4"/>
  <c r="K17" i="4"/>
  <c r="K20" i="4"/>
  <c r="K24" i="4"/>
  <c r="K27" i="4" l="1"/>
  <c r="L2" i="4"/>
  <c r="L25" i="4"/>
  <c r="L7" i="4"/>
  <c r="L17" i="4"/>
  <c r="L6" i="4"/>
  <c r="L15" i="4"/>
  <c r="L21" i="4"/>
  <c r="L11" i="4"/>
  <c r="L24" i="4"/>
  <c r="L13" i="4"/>
  <c r="L5" i="4"/>
  <c r="L12" i="4"/>
  <c r="L22" i="4"/>
  <c r="L16" i="4"/>
  <c r="L23" i="4"/>
  <c r="L4" i="4"/>
  <c r="L3" i="4"/>
  <c r="L14" i="4"/>
  <c r="G8" i="4"/>
  <c r="G9" i="4"/>
  <c r="G7" i="4"/>
  <c r="L26" i="4" l="1"/>
  <c r="C26" i="1"/>
  <c r="B26" i="1"/>
  <c r="C27" i="2"/>
  <c r="B27" i="2"/>
  <c r="L26" i="2"/>
  <c r="K26" i="2"/>
  <c r="C26" i="2"/>
  <c r="B26" i="2"/>
  <c r="L25" i="2"/>
  <c r="K25" i="2"/>
  <c r="L24" i="2"/>
  <c r="K24" i="2"/>
  <c r="L23" i="2"/>
  <c r="K23" i="2"/>
  <c r="L22" i="2"/>
  <c r="K22" i="2"/>
  <c r="L21" i="2"/>
  <c r="K21" i="2"/>
  <c r="C21" i="2"/>
  <c r="L20" i="2"/>
  <c r="K20" i="2"/>
  <c r="C20" i="2"/>
  <c r="L19" i="2"/>
  <c r="K19" i="2"/>
  <c r="H19" i="2" s="1"/>
  <c r="I19" i="2"/>
  <c r="L18" i="2"/>
  <c r="K18" i="2"/>
  <c r="I18" i="2"/>
  <c r="H18" i="2"/>
  <c r="L17" i="2"/>
  <c r="L28" i="2" s="1"/>
  <c r="K17" i="2"/>
  <c r="L16" i="2"/>
  <c r="K16" i="2"/>
  <c r="B16" i="2"/>
  <c r="L15" i="2"/>
  <c r="K15" i="2"/>
  <c r="B15" i="2"/>
  <c r="L14" i="2"/>
  <c r="K14" i="2"/>
  <c r="L13" i="2"/>
  <c r="K13" i="2"/>
  <c r="L12" i="2"/>
  <c r="K12" i="2"/>
  <c r="C12" i="2"/>
  <c r="L11" i="2"/>
  <c r="K11" i="2"/>
  <c r="H11" i="2" s="1"/>
  <c r="I11" i="2"/>
  <c r="L10" i="2"/>
  <c r="K10" i="2"/>
  <c r="I10" i="2"/>
  <c r="H10" i="2"/>
  <c r="L9" i="2"/>
  <c r="L27" i="2" s="1"/>
  <c r="K9" i="2"/>
  <c r="I9" i="2"/>
  <c r="L8" i="2"/>
  <c r="K8" i="2"/>
  <c r="C8" i="2"/>
  <c r="L7" i="2"/>
  <c r="K7" i="2"/>
  <c r="L6" i="2"/>
  <c r="K6" i="2"/>
  <c r="C6" i="2"/>
  <c r="B6" i="2"/>
  <c r="L5" i="2"/>
  <c r="K5" i="2"/>
  <c r="C5" i="2"/>
  <c r="B5" i="2"/>
  <c r="L4" i="2"/>
  <c r="K4" i="2"/>
  <c r="L3" i="2"/>
  <c r="K3" i="2"/>
  <c r="L2" i="2"/>
  <c r="K2" i="2"/>
  <c r="C28" i="1"/>
  <c r="B28" i="1"/>
  <c r="L27" i="1"/>
  <c r="K27" i="1"/>
  <c r="C27" i="1"/>
  <c r="B27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I19" i="1" s="1"/>
  <c r="K19" i="1"/>
  <c r="H19" i="1"/>
  <c r="L18" i="1"/>
  <c r="I18" i="1" s="1"/>
  <c r="K18" i="1"/>
  <c r="H18" i="1" s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I11" i="1"/>
  <c r="H11" i="1"/>
  <c r="L10" i="1"/>
  <c r="I10" i="1" s="1"/>
  <c r="K10" i="1"/>
  <c r="H10" i="1" s="1"/>
  <c r="L9" i="1"/>
  <c r="K9" i="1"/>
  <c r="I9" i="1"/>
  <c r="H9" i="1"/>
  <c r="L8" i="1"/>
  <c r="K8" i="1"/>
  <c r="F8" i="1"/>
  <c r="L7" i="1"/>
  <c r="K7" i="1"/>
  <c r="L6" i="1"/>
  <c r="K6" i="1"/>
  <c r="L5" i="1"/>
  <c r="K5" i="1"/>
  <c r="L4" i="1"/>
  <c r="K4" i="1"/>
  <c r="L3" i="1"/>
  <c r="K3" i="1"/>
  <c r="L2" i="1"/>
  <c r="K2" i="1"/>
  <c r="K29" i="1" l="1"/>
  <c r="L29" i="1"/>
  <c r="G16" i="2"/>
  <c r="C16" i="2" s="1"/>
  <c r="I17" i="2"/>
  <c r="K28" i="2"/>
  <c r="F8" i="2"/>
  <c r="B8" i="2" s="1"/>
  <c r="B7" i="2" s="1"/>
  <c r="F12" i="1"/>
  <c r="F12" i="2"/>
  <c r="B12" i="2" s="1"/>
  <c r="H17" i="2"/>
  <c r="L29" i="2"/>
  <c r="I16" i="2" s="1"/>
  <c r="I20" i="2"/>
  <c r="B13" i="2"/>
  <c r="H9" i="2"/>
  <c r="K27" i="2"/>
  <c r="K29" i="2" s="1"/>
  <c r="H16" i="2" s="1"/>
  <c r="C28" i="2"/>
  <c r="C29" i="1"/>
  <c r="G16" i="1"/>
  <c r="K28" i="1"/>
  <c r="K30" i="1" s="1"/>
  <c r="L28" i="1"/>
  <c r="L30" i="1" s="1"/>
  <c r="H17" i="1"/>
  <c r="I17" i="1"/>
  <c r="H15" i="2" l="1"/>
  <c r="I12" i="2"/>
  <c r="H7" i="2"/>
  <c r="H23" i="2"/>
  <c r="H20" i="2"/>
  <c r="H3" i="2"/>
  <c r="H25" i="2"/>
  <c r="H22" i="2"/>
  <c r="H5" i="2"/>
  <c r="H14" i="2"/>
  <c r="H2" i="2"/>
  <c r="H24" i="2"/>
  <c r="H6" i="2"/>
  <c r="H21" i="2"/>
  <c r="H4" i="2"/>
  <c r="H12" i="2"/>
  <c r="H8" i="2"/>
  <c r="I23" i="2"/>
  <c r="I22" i="2"/>
  <c r="I14" i="2"/>
  <c r="I15" i="2"/>
  <c r="I2" i="2"/>
  <c r="I3" i="2"/>
  <c r="I25" i="2"/>
  <c r="I13" i="2"/>
  <c r="I7" i="2"/>
  <c r="I4" i="2"/>
  <c r="I6" i="2"/>
  <c r="I24" i="2"/>
  <c r="I8" i="2"/>
  <c r="I21" i="2"/>
  <c r="I5" i="2"/>
  <c r="H13" i="2"/>
  <c r="B28" i="2"/>
  <c r="H23" i="1"/>
  <c r="H20" i="1"/>
  <c r="H15" i="1"/>
  <c r="H21" i="1"/>
  <c r="H3" i="1"/>
  <c r="H25" i="1"/>
  <c r="H4" i="1"/>
  <c r="H22" i="1"/>
  <c r="H14" i="1"/>
  <c r="H2" i="1"/>
  <c r="H24" i="1"/>
  <c r="H8" i="1"/>
  <c r="H5" i="1"/>
  <c r="H16" i="1"/>
  <c r="H12" i="1"/>
  <c r="H6" i="1"/>
  <c r="I3" i="1"/>
  <c r="I20" i="1"/>
  <c r="I15" i="1"/>
  <c r="I24" i="1"/>
  <c r="I13" i="1"/>
  <c r="I25" i="1"/>
  <c r="I22" i="1"/>
  <c r="I7" i="1"/>
  <c r="I14" i="1"/>
  <c r="I2" i="1"/>
  <c r="I4" i="1"/>
  <c r="I23" i="1"/>
  <c r="I6" i="1"/>
  <c r="I5" i="1"/>
  <c r="I21" i="1"/>
  <c r="I8" i="1"/>
  <c r="I12" i="1"/>
  <c r="I16" i="1"/>
  <c r="H13" i="1"/>
  <c r="B29" i="1"/>
  <c r="H7" i="1"/>
</calcChain>
</file>

<file path=xl/sharedStrings.xml><?xml version="1.0" encoding="utf-8"?>
<sst xmlns="http://schemas.openxmlformats.org/spreadsheetml/2006/main" count="97" uniqueCount="41">
  <si>
    <t>;Hours</t>
  </si>
  <si>
    <t>SB</t>
  </si>
  <si>
    <t>NB</t>
  </si>
  <si>
    <t xml:space="preserve">  Dir3</t>
  </si>
  <si>
    <t xml:space="preserve">  Dir4</t>
  </si>
  <si>
    <t>am</t>
  </si>
  <si>
    <t>pm</t>
  </si>
  <si>
    <t>op</t>
  </si>
  <si>
    <t>LANE VOLUME</t>
  </si>
  <si>
    <t>SHARE %</t>
  </si>
  <si>
    <t>GU</t>
  </si>
  <si>
    <t>XL</t>
  </si>
  <si>
    <t>CORRIDOR</t>
  </si>
  <si>
    <t>TOTAL</t>
  </si>
  <si>
    <t xml:space="preserve">  Dir1</t>
  </si>
  <si>
    <t xml:space="preserve"> Dir2</t>
  </si>
  <si>
    <t>AAWDT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</si>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</sst>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3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5" fillId="0" borderId="0" xfId="0" applyFont="1"/>
    <xf numFmtId="3" fontId="0" fillId="0" borderId="0" xfId="0" applyNumberFormat="1"/>
    <xf numFmtId="164" fontId="0" fillId="0" borderId="0" xfId="0" applyNumberFormat="1"/>
    <xf numFmtId="9" fontId="0" fillId="0" borderId="0" xfId="2" applyFont="1"/>
    <xf numFmtId="0" fontId="0" fillId="2" borderId="0" xfId="0" applyFill="1"/>
    <xf numFmtId="3" fontId="0" fillId="3" borderId="0" xfId="0" applyNumberFormat="1" applyFill="1"/>
    <xf numFmtId="2" fontId="0" fillId="0" borderId="0" xfId="0" applyNumberFormat="1"/>
    <xf numFmtId="164" fontId="2" fillId="0" borderId="0" xfId="0" applyNumberFormat="1" applyFont="1"/>
    <xf numFmtId="164" fontId="0" fillId="0" borderId="2" xfId="0" applyNumberFormat="1" applyBorder="1"/>
    <xf numFmtId="164" fontId="2" fillId="0" borderId="0" xfId="1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/>
    </xf>
    <xf numFmtId="164" fontId="3" fillId="0" borderId="11" xfId="1" applyNumberFormat="1" applyFont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6" fillId="0" borderId="12" xfId="1" applyNumberFormat="1" applyFont="1" applyBorder="1"/>
    <xf numFmtId="164" fontId="6" fillId="0" borderId="0" xfId="1" applyNumberFormat="1" applyFont="1" applyBorder="1"/>
    <xf numFmtId="164" fontId="3" fillId="3" borderId="11" xfId="1" applyNumberFormat="1" applyFont="1" applyFill="1" applyBorder="1"/>
    <xf numFmtId="164" fontId="3" fillId="3" borderId="0" xfId="1" applyNumberFormat="1" applyFont="1" applyFill="1" applyBorder="1"/>
    <xf numFmtId="164" fontId="4" fillId="3" borderId="0" xfId="1" applyNumberFormat="1" applyFont="1" applyFill="1" applyBorder="1"/>
    <xf numFmtId="164" fontId="6" fillId="3" borderId="12" xfId="1" applyNumberFormat="1" applyFont="1" applyFill="1" applyBorder="1"/>
    <xf numFmtId="164" fontId="6" fillId="3" borderId="0" xfId="1" applyNumberFormat="1" applyFont="1" applyFill="1" applyBorder="1"/>
    <xf numFmtId="164" fontId="3" fillId="0" borderId="9" xfId="1" applyNumberFormat="1" applyFont="1" applyBorder="1"/>
    <xf numFmtId="164" fontId="3" fillId="0" borderId="1" xfId="1" applyNumberFormat="1" applyFont="1" applyBorder="1"/>
    <xf numFmtId="164" fontId="4" fillId="0" borderId="1" xfId="1" applyNumberFormat="1" applyFont="1" applyBorder="1"/>
    <xf numFmtId="164" fontId="6" fillId="0" borderId="10" xfId="1" applyNumberFormat="1" applyFont="1" applyBorder="1"/>
    <xf numFmtId="164" fontId="7" fillId="0" borderId="9" xfId="1" applyNumberFormat="1" applyFont="1" applyBorder="1"/>
    <xf numFmtId="164" fontId="7" fillId="0" borderId="1" xfId="1" applyNumberFormat="1" applyFont="1" applyBorder="1"/>
    <xf numFmtId="164" fontId="8" fillId="0" borderId="1" xfId="1" applyNumberFormat="1" applyFont="1" applyBorder="1"/>
    <xf numFmtId="164" fontId="9" fillId="0" borderId="10" xfId="1" applyNumberFormat="1" applyFont="1" applyBorder="1"/>
    <xf numFmtId="164" fontId="9" fillId="0" borderId="0" xfId="1" applyNumberFormat="1" applyFont="1" applyBorder="1"/>
    <xf numFmtId="0" fontId="0" fillId="4" borderId="0" xfId="0" applyFill="1"/>
    <xf numFmtId="0" fontId="0" fillId="5" borderId="0" xfId="0" applyFill="1"/>
    <xf numFmtId="9" fontId="0" fillId="5" borderId="0" xfId="2" applyFont="1" applyFill="1"/>
    <xf numFmtId="164" fontId="0" fillId="0" borderId="0" xfId="1" applyNumberFormat="1" applyFont="1"/>
    <xf numFmtId="164" fontId="0" fillId="5" borderId="0" xfId="1" applyNumberFormat="1" applyFont="1" applyFill="1"/>
    <xf numFmtId="1" fontId="0" fillId="0" borderId="0" xfId="2" applyNumberFormat="1" applyFont="1"/>
    <xf numFmtId="1" fontId="0" fillId="0" borderId="0" xfId="0" applyNumberFormat="1"/>
    <xf numFmtId="1" fontId="0" fillId="5" borderId="0" xfId="2" applyNumberFormat="1" applyFont="1" applyFill="1"/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0" fontId="0" fillId="0" borderId="0" xfId="2" applyNumberFormat="1" applyFont="1"/>
    <xf numFmtId="9" fontId="0" fillId="4" borderId="0" xfId="2" applyFont="1" applyFill="1"/>
    <xf numFmtId="9" fontId="0" fillId="6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Hourly_Distribution_Vet_2!$B$1</c:f>
              <c:strCache>
                <c:ptCount val="1"/>
                <c:pt idx="0">
                  <c:v>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Hourly_Distribution_Vet_2!$A$2:$A$25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Hourly_Distribution_Vet_2!$B$2:$B$25</c:f>
              <c:numCache>
                <c:formatCode>General</c:formatCode>
                <c:ptCount val="24"/>
                <c:pt idx="0">
                  <c:v>2.98117E-3</c:v>
                </c:pt>
                <c:pt idx="1">
                  <c:v>1.928141E-3</c:v>
                </c:pt>
                <c:pt idx="2">
                  <c:v>1.6319559999999999E-3</c:v>
                </c:pt>
                <c:pt idx="3">
                  <c:v>3.0217500000000001E-3</c:v>
                </c:pt>
                <c:pt idx="4">
                  <c:v>8.9122409999999996E-3</c:v>
                </c:pt>
                <c:pt idx="5">
                  <c:v>3.0047341000000002E-2</c:v>
                </c:pt>
                <c:pt idx="6">
                  <c:v>9.8803881999999996E-2</c:v>
                </c:pt>
                <c:pt idx="7">
                  <c:v>0.125318655</c:v>
                </c:pt>
                <c:pt idx="8">
                  <c:v>0.111953098</c:v>
                </c:pt>
                <c:pt idx="9">
                  <c:v>8.1597053000000003E-2</c:v>
                </c:pt>
                <c:pt idx="10">
                  <c:v>5.7940322000000002E-2</c:v>
                </c:pt>
                <c:pt idx="11">
                  <c:v>5.3195701999999997E-2</c:v>
                </c:pt>
                <c:pt idx="12">
                  <c:v>5.0497835999999997E-2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5.0239277999999998E-2</c:v>
                </c:pt>
                <c:pt idx="17">
                  <c:v>5.4624623999999997E-2</c:v>
                </c:pt>
                <c:pt idx="18">
                  <c:v>4.4712693999999997E-2</c:v>
                </c:pt>
                <c:pt idx="19">
                  <c:v>2.7876126000000001E-2</c:v>
                </c:pt>
                <c:pt idx="20">
                  <c:v>1.9351074999999999E-2</c:v>
                </c:pt>
                <c:pt idx="21">
                  <c:v>1.7033699999999999E-2</c:v>
                </c:pt>
                <c:pt idx="22">
                  <c:v>1.1323216000000001E-2</c:v>
                </c:pt>
                <c:pt idx="23">
                  <c:v>6.7048680000000001E-3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3-47FD-882E-44DA46A27E72}"/>
            </c:ext>
          </c:extLst>
        </c:ser>
        <c:ser>
          <c:idx val="1"/>
          <c:order val="1"/>
          <c:tx>
            <c:strRef>
              <c:f>Hourly_Distribution_Vet_2!$C$1</c:f>
              <c:strCache>
                <c:ptCount val="1"/>
                <c:pt idx="0">
                  <c:v>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Hourly_Distribution_Vet_2!$A$2:$A$25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Hourly_Distribution_Vet_2!$C$2:$C$25</c:f>
              <c:numCache>
                <c:formatCode>General</c:formatCode>
                <c:ptCount val="24"/>
                <c:pt idx="0">
                  <c:v>8.5247429999999996E-3</c:v>
                </c:pt>
                <c:pt idx="1">
                  <c:v>4.094454E-3</c:v>
                </c:pt>
                <c:pt idx="2">
                  <c:v>2.7075860000000001E-3</c:v>
                </c:pt>
                <c:pt idx="3">
                  <c:v>2.4657720000000002E-3</c:v>
                </c:pt>
                <c:pt idx="4">
                  <c:v>2.9417039999999998E-3</c:v>
                </c:pt>
                <c:pt idx="5">
                  <c:v>6.5189530000000001E-3</c:v>
                </c:pt>
                <c:pt idx="6">
                  <c:v>1.7282127000000001E-2</c:v>
                </c:pt>
                <c:pt idx="7">
                  <c:v>3.1532631999999998E-2</c:v>
                </c:pt>
                <c:pt idx="8">
                  <c:v>3.3859549000000003E-2</c:v>
                </c:pt>
                <c:pt idx="9">
                  <c:v>3.1090936999999999E-2</c:v>
                </c:pt>
                <c:pt idx="10">
                  <c:v>3.1340204000000003E-2</c:v>
                </c:pt>
                <c:pt idx="11">
                  <c:v>3.7709645999999999E-2</c:v>
                </c:pt>
                <c:pt idx="12">
                  <c:v>4.3104608000000003E-2</c:v>
                </c:pt>
                <c:pt idx="13">
                  <c:v>4.8392847000000003E-2</c:v>
                </c:pt>
                <c:pt idx="14">
                  <c:v>5.7532670000000001E-2</c:v>
                </c:pt>
                <c:pt idx="15">
                  <c:v>8.5402765000000005E-2</c:v>
                </c:pt>
                <c:pt idx="16">
                  <c:v>0.12513235</c:v>
                </c:pt>
                <c:pt idx="17">
                  <c:v>0.136575163</c:v>
                </c:pt>
                <c:pt idx="18">
                  <c:v>0.109598841</c:v>
                </c:pt>
                <c:pt idx="19">
                  <c:v>6.0427582000000001E-2</c:v>
                </c:pt>
                <c:pt idx="20">
                  <c:v>4.1910296999999999E-2</c:v>
                </c:pt>
                <c:pt idx="21">
                  <c:v>3.7211909000000001E-2</c:v>
                </c:pt>
                <c:pt idx="22">
                  <c:v>2.7556685000000001E-2</c:v>
                </c:pt>
                <c:pt idx="23">
                  <c:v>1.7085978000000002E-2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3-47FD-882E-44DA46A2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42152"/>
        <c:axId val="728245288"/>
      </c:scatterChart>
      <c:valAx>
        <c:axId val="72824215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5288"/>
        <c:crosses val="autoZero"/>
        <c:crossBetween val="midCat"/>
      </c:valAx>
      <c:valAx>
        <c:axId val="7282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&amp;C&amp;A</c:oddHeader>
      <c:oddFooter>&amp;L&amp;D-&amp;T&amp;R&amp;Z&amp;F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Hourly_Distribution_Vet_2!$A$33:$A$56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Hourly_Distribution_Vet_2!$L$2:$L$25</c:f>
              <c:numCache>
                <c:formatCode>_(* #,##0_);_(* \(#,##0\);_(* "-"??_);_(@_)</c:formatCode>
                <c:ptCount val="24"/>
                <c:pt idx="0">
                  <c:v>552</c:v>
                </c:pt>
                <c:pt idx="1">
                  <c:v>281</c:v>
                </c:pt>
                <c:pt idx="2">
                  <c:v>212</c:v>
                </c:pt>
                <c:pt idx="3">
                  <c:v>294</c:v>
                </c:pt>
                <c:pt idx="4">
                  <c:v>608</c:v>
                </c:pt>
                <c:pt idx="5">
                  <c:v>1633</c:v>
                </c:pt>
                <c:pt idx="6">
                  <c:v>4301</c:v>
                </c:pt>
                <c:pt idx="7">
                  <c:v>7112</c:v>
                </c:pt>
                <c:pt idx="8">
                  <c:v>7495</c:v>
                </c:pt>
                <c:pt idx="9">
                  <c:v>5621</c:v>
                </c:pt>
                <c:pt idx="10">
                  <c:v>3793</c:v>
                </c:pt>
                <c:pt idx="11">
                  <c:v>3671</c:v>
                </c:pt>
                <c:pt idx="12">
                  <c:v>3809</c:v>
                </c:pt>
                <c:pt idx="13">
                  <c:v>4022</c:v>
                </c:pt>
                <c:pt idx="14">
                  <c:v>5385</c:v>
                </c:pt>
                <c:pt idx="15">
                  <c:v>4681</c:v>
                </c:pt>
                <c:pt idx="16">
                  <c:v>5532</c:v>
                </c:pt>
                <c:pt idx="17">
                  <c:v>4306</c:v>
                </c:pt>
                <c:pt idx="18">
                  <c:v>4518</c:v>
                </c:pt>
                <c:pt idx="19">
                  <c:v>4014</c:v>
                </c:pt>
                <c:pt idx="20">
                  <c:v>2834</c:v>
                </c:pt>
                <c:pt idx="21">
                  <c:v>2225</c:v>
                </c:pt>
                <c:pt idx="22">
                  <c:v>1803</c:v>
                </c:pt>
                <c:pt idx="23">
                  <c:v>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D-4EE8-857D-A7C7DC370C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Hourly_Distribution_Vet_2!$A$33:$A$56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Hourly_Distribution_Vet_2!$K$2:$K$25</c:f>
              <c:numCache>
                <c:formatCode>_(* #,##0_);_(* \(#,##0\);_(* "-"??_);_(@_)</c:formatCode>
                <c:ptCount val="24"/>
                <c:pt idx="0">
                  <c:v>620</c:v>
                </c:pt>
                <c:pt idx="1">
                  <c:v>361</c:v>
                </c:pt>
                <c:pt idx="2">
                  <c:v>261</c:v>
                </c:pt>
                <c:pt idx="3">
                  <c:v>335</c:v>
                </c:pt>
                <c:pt idx="4">
                  <c:v>501</c:v>
                </c:pt>
                <c:pt idx="5">
                  <c:v>1304</c:v>
                </c:pt>
                <c:pt idx="6">
                  <c:v>4520</c:v>
                </c:pt>
                <c:pt idx="7">
                  <c:v>3466</c:v>
                </c:pt>
                <c:pt idx="8">
                  <c:v>3761</c:v>
                </c:pt>
                <c:pt idx="9">
                  <c:v>2778</c:v>
                </c:pt>
                <c:pt idx="10">
                  <c:v>5055</c:v>
                </c:pt>
                <c:pt idx="11">
                  <c:v>4125</c:v>
                </c:pt>
                <c:pt idx="12">
                  <c:v>4178</c:v>
                </c:pt>
                <c:pt idx="13">
                  <c:v>4363</c:v>
                </c:pt>
                <c:pt idx="14">
                  <c:v>5790</c:v>
                </c:pt>
                <c:pt idx="15">
                  <c:v>6218</c:v>
                </c:pt>
                <c:pt idx="16">
                  <c:v>7342</c:v>
                </c:pt>
                <c:pt idx="17">
                  <c:v>6515</c:v>
                </c:pt>
                <c:pt idx="18">
                  <c:v>4632</c:v>
                </c:pt>
                <c:pt idx="19">
                  <c:v>4273</c:v>
                </c:pt>
                <c:pt idx="20">
                  <c:v>2646</c:v>
                </c:pt>
                <c:pt idx="21">
                  <c:v>2076</c:v>
                </c:pt>
                <c:pt idx="22">
                  <c:v>1772</c:v>
                </c:pt>
                <c:pt idx="23">
                  <c:v>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D-4EE8-857D-A7C7DC37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49992"/>
        <c:axId val="728241760"/>
      </c:scatterChart>
      <c:valAx>
        <c:axId val="72824999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1760"/>
        <c:crosses val="autoZero"/>
        <c:crossBetween val="midCat"/>
      </c:valAx>
      <c:valAx>
        <c:axId val="7282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Hourly_Distribution_HEFT!$B$1</c:f>
              <c:strCache>
                <c:ptCount val="1"/>
                <c:pt idx="0">
                  <c:v>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Hourly_Distribution_HEFT!$A$2:$A$25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Hourly_Distribution_HEFT!$B$2:$B$25</c:f>
              <c:numCache>
                <c:formatCode>General</c:formatCode>
                <c:ptCount val="24"/>
                <c:pt idx="0">
                  <c:v>1.2891039999999999E-2</c:v>
                </c:pt>
                <c:pt idx="1">
                  <c:v>7.5269220000000001E-3</c:v>
                </c:pt>
                <c:pt idx="2">
                  <c:v>5.4446520000000003E-3</c:v>
                </c:pt>
                <c:pt idx="3">
                  <c:v>1.6978286000000002E-2</c:v>
                </c:pt>
                <c:pt idx="4">
                  <c:v>2.6242938E-2</c:v>
                </c:pt>
                <c:pt idx="5">
                  <c:v>5.9107188215929203E-2</c:v>
                </c:pt>
                <c:pt idx="6">
                  <c:v>6.2172781784070798E-2</c:v>
                </c:pt>
                <c:pt idx="7">
                  <c:v>0.34643829500000001</c:v>
                </c:pt>
                <c:pt idx="8">
                  <c:v>0.37593063399999999</c:v>
                </c:pt>
                <c:pt idx="9">
                  <c:v>0.27763107100000001</c:v>
                </c:pt>
                <c:pt idx="10">
                  <c:v>6.6804402373887239E-2</c:v>
                </c:pt>
                <c:pt idx="11">
                  <c:v>7.6899010686943617E-2</c:v>
                </c:pt>
                <c:pt idx="12">
                  <c:v>8.6993618999999994E-2</c:v>
                </c:pt>
                <c:pt idx="13">
                  <c:v>9.5761355000000006E-2</c:v>
                </c:pt>
                <c:pt idx="14">
                  <c:v>0.11058027600000001</c:v>
                </c:pt>
                <c:pt idx="15">
                  <c:v>0.30973225399999998</c:v>
                </c:pt>
                <c:pt idx="16">
                  <c:v>0.36572437899999999</c:v>
                </c:pt>
                <c:pt idx="17">
                  <c:v>0.32454336700000003</c:v>
                </c:pt>
                <c:pt idx="18">
                  <c:v>9.6440504999999996E-2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5.3999999999999999E-2</c:v>
                </c:pt>
                <c:pt idx="22">
                  <c:v>3.6890427000000003E-2</c:v>
                </c:pt>
                <c:pt idx="23">
                  <c:v>2.5229471E-2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3-4474-B7F2-DB4CBAC169FA}"/>
            </c:ext>
          </c:extLst>
        </c:ser>
        <c:ser>
          <c:idx val="1"/>
          <c:order val="1"/>
          <c:tx>
            <c:strRef>
              <c:f>Hourly_Distribution_HEFT!$C$1</c:f>
              <c:strCache>
                <c:ptCount val="1"/>
                <c:pt idx="0">
                  <c:v>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Hourly_Distribution_HEFT!$A$2:$A$25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Hourly_Distribution_HEFT!$C$2:$C$25</c:f>
              <c:numCache>
                <c:formatCode>General</c:formatCode>
                <c:ptCount val="24"/>
                <c:pt idx="0">
                  <c:v>1.2273030000000001E-2</c:v>
                </c:pt>
                <c:pt idx="1">
                  <c:v>6.2496100000000001E-3</c:v>
                </c:pt>
                <c:pt idx="2">
                  <c:v>4.7203009999999997E-3</c:v>
                </c:pt>
                <c:pt idx="3">
                  <c:v>1.1542363999999999E-2</c:v>
                </c:pt>
                <c:pt idx="4">
                  <c:v>2.3508136999999998E-2</c:v>
                </c:pt>
                <c:pt idx="5">
                  <c:v>3.6292848000000003E-2</c:v>
                </c:pt>
                <c:pt idx="6">
                  <c:v>0.115582563</c:v>
                </c:pt>
                <c:pt idx="7">
                  <c:v>0.351618398</c:v>
                </c:pt>
                <c:pt idx="8">
                  <c:v>0.37051035799999998</c:v>
                </c:pt>
                <c:pt idx="9">
                  <c:v>0.27787124499999999</c:v>
                </c:pt>
                <c:pt idx="10">
                  <c:v>9.4295484999999998E-2</c:v>
                </c:pt>
                <c:pt idx="11">
                  <c:v>8.1594437000000006E-2</c:v>
                </c:pt>
                <c:pt idx="12">
                  <c:v>8.4660416000000002E-2</c:v>
                </c:pt>
                <c:pt idx="13">
                  <c:v>8.9387356000000001E-2</c:v>
                </c:pt>
                <c:pt idx="14">
                  <c:v>9.1815625445496749E-2</c:v>
                </c:pt>
                <c:pt idx="15">
                  <c:v>0.32244609400000002</c:v>
                </c:pt>
                <c:pt idx="16">
                  <c:v>0.38100005999999997</c:v>
                </c:pt>
                <c:pt idx="17">
                  <c:v>0.29655384600000001</c:v>
                </c:pt>
                <c:pt idx="18">
                  <c:v>9.0415231999999998E-2</c:v>
                </c:pt>
                <c:pt idx="19">
                  <c:v>8.4217381999999993E-2</c:v>
                </c:pt>
                <c:pt idx="20">
                  <c:v>6.2977502000000005E-2</c:v>
                </c:pt>
                <c:pt idx="21">
                  <c:v>4.9463239999999999E-2</c:v>
                </c:pt>
                <c:pt idx="22">
                  <c:v>4.0084283999999998E-2</c:v>
                </c:pt>
                <c:pt idx="23">
                  <c:v>2.3071278000000001E-2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3-4474-B7F2-DB4CBAC1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50776"/>
        <c:axId val="728244504"/>
      </c:scatterChart>
      <c:valAx>
        <c:axId val="72825077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4504"/>
        <c:crosses val="autoZero"/>
        <c:crossBetween val="midCat"/>
      </c:valAx>
      <c:valAx>
        <c:axId val="72824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Hourly_Distribution_HEFT!$A$32:$A$55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Hourly_Distribution_HEFT!$L$2:$L$25</c:f>
              <c:numCache>
                <c:formatCode>_(* #,##0_);_(* \(#,##0\);_(* "-"??_);_(@_)</c:formatCode>
                <c:ptCount val="24"/>
                <c:pt idx="0">
                  <c:v>552</c:v>
                </c:pt>
                <c:pt idx="1">
                  <c:v>281</c:v>
                </c:pt>
                <c:pt idx="2">
                  <c:v>212</c:v>
                </c:pt>
                <c:pt idx="3">
                  <c:v>294</c:v>
                </c:pt>
                <c:pt idx="4">
                  <c:v>608</c:v>
                </c:pt>
                <c:pt idx="5">
                  <c:v>1633</c:v>
                </c:pt>
                <c:pt idx="6">
                  <c:v>4301</c:v>
                </c:pt>
                <c:pt idx="7">
                  <c:v>7112</c:v>
                </c:pt>
                <c:pt idx="8">
                  <c:v>7495</c:v>
                </c:pt>
                <c:pt idx="9">
                  <c:v>5621</c:v>
                </c:pt>
                <c:pt idx="10">
                  <c:v>3793</c:v>
                </c:pt>
                <c:pt idx="11">
                  <c:v>3671</c:v>
                </c:pt>
                <c:pt idx="12">
                  <c:v>3809</c:v>
                </c:pt>
                <c:pt idx="13">
                  <c:v>4022</c:v>
                </c:pt>
                <c:pt idx="14">
                  <c:v>5385</c:v>
                </c:pt>
                <c:pt idx="15">
                  <c:v>4681</c:v>
                </c:pt>
                <c:pt idx="16">
                  <c:v>5532</c:v>
                </c:pt>
                <c:pt idx="17">
                  <c:v>4306</c:v>
                </c:pt>
                <c:pt idx="18">
                  <c:v>4518</c:v>
                </c:pt>
                <c:pt idx="19">
                  <c:v>4014</c:v>
                </c:pt>
                <c:pt idx="20">
                  <c:v>2834</c:v>
                </c:pt>
                <c:pt idx="21">
                  <c:v>2225</c:v>
                </c:pt>
                <c:pt idx="22">
                  <c:v>1803</c:v>
                </c:pt>
                <c:pt idx="23">
                  <c:v>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485F-A3D1-C27125CC12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Hourly_Distribution_HEFT!$A$32:$A$55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Hourly_Distribution_HEFT!$K$2:$K$25</c:f>
              <c:numCache>
                <c:formatCode>_(* #,##0_);_(* \(#,##0\);_(* "-"??_);_(@_)</c:formatCode>
                <c:ptCount val="24"/>
                <c:pt idx="0">
                  <c:v>620</c:v>
                </c:pt>
                <c:pt idx="1">
                  <c:v>361</c:v>
                </c:pt>
                <c:pt idx="2">
                  <c:v>261</c:v>
                </c:pt>
                <c:pt idx="3">
                  <c:v>335</c:v>
                </c:pt>
                <c:pt idx="4">
                  <c:v>501</c:v>
                </c:pt>
                <c:pt idx="5">
                  <c:v>1304</c:v>
                </c:pt>
                <c:pt idx="6">
                  <c:v>4520</c:v>
                </c:pt>
                <c:pt idx="7">
                  <c:v>3466</c:v>
                </c:pt>
                <c:pt idx="8">
                  <c:v>3761</c:v>
                </c:pt>
                <c:pt idx="9">
                  <c:v>2778</c:v>
                </c:pt>
                <c:pt idx="10">
                  <c:v>5055</c:v>
                </c:pt>
                <c:pt idx="11">
                  <c:v>4125</c:v>
                </c:pt>
                <c:pt idx="12">
                  <c:v>4178</c:v>
                </c:pt>
                <c:pt idx="13">
                  <c:v>4363</c:v>
                </c:pt>
                <c:pt idx="14">
                  <c:v>5790</c:v>
                </c:pt>
                <c:pt idx="15">
                  <c:v>6218</c:v>
                </c:pt>
                <c:pt idx="16">
                  <c:v>7342</c:v>
                </c:pt>
                <c:pt idx="17">
                  <c:v>6515</c:v>
                </c:pt>
                <c:pt idx="18">
                  <c:v>4632</c:v>
                </c:pt>
                <c:pt idx="19">
                  <c:v>4273</c:v>
                </c:pt>
                <c:pt idx="20">
                  <c:v>2646</c:v>
                </c:pt>
                <c:pt idx="21">
                  <c:v>2076</c:v>
                </c:pt>
                <c:pt idx="22">
                  <c:v>1772</c:v>
                </c:pt>
                <c:pt idx="23">
                  <c:v>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9-485F-A3D1-C27125CC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42544"/>
        <c:axId val="728244896"/>
      </c:scatterChart>
      <c:valAx>
        <c:axId val="7282425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4896"/>
        <c:crosses val="autoZero"/>
        <c:crossBetween val="midCat"/>
      </c:valAx>
      <c:valAx>
        <c:axId val="7282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Veterans</a:t>
            </a:r>
            <a:r>
              <a:rPr lang="en-US" b="1" baseline="0"/>
              <a:t> - Southbound</a:t>
            </a:r>
            <a:endParaRPr lang="en-US" b="1"/>
          </a:p>
        </c:rich>
      </c:tx>
      <c:layout>
        <c:manualLayout>
          <c:xMode val="edge"/>
          <c:yMode val="edge"/>
          <c:x val="0.42044568428946383"/>
          <c:y val="3.6467236467236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17039449307348E-2"/>
          <c:y val="0.10960683760683761"/>
          <c:w val="0.88378116514770211"/>
          <c:h val="0.75705978044343936"/>
        </c:manualLayout>
      </c:layout>
      <c:lineChart>
        <c:grouping val="standard"/>
        <c:varyColors val="0"/>
        <c:ser>
          <c:idx val="0"/>
          <c:order val="0"/>
          <c:tx>
            <c:v>Toll Transactions March 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TrafficEng_Data!$D$2:$D$25</c:f>
              <c:numCache>
                <c:formatCode>0%</c:formatCode>
                <c:ptCount val="24"/>
                <c:pt idx="0">
                  <c:v>3.3760140000000001E-3</c:v>
                </c:pt>
                <c:pt idx="1">
                  <c:v>2.6479450000000001E-3</c:v>
                </c:pt>
                <c:pt idx="2">
                  <c:v>2.4954629999999998E-3</c:v>
                </c:pt>
                <c:pt idx="3">
                  <c:v>4.3276510000000001E-3</c:v>
                </c:pt>
                <c:pt idx="4">
                  <c:v>1.0739352000000001E-2</c:v>
                </c:pt>
                <c:pt idx="5">
                  <c:v>3.7448399E-2</c:v>
                </c:pt>
                <c:pt idx="6">
                  <c:v>0.103519519</c:v>
                </c:pt>
                <c:pt idx="7">
                  <c:v>0.11937304899999999</c:v>
                </c:pt>
                <c:pt idx="8">
                  <c:v>0.10516800499999999</c:v>
                </c:pt>
                <c:pt idx="9">
                  <c:v>7.8276536999999993E-2</c:v>
                </c:pt>
                <c:pt idx="10">
                  <c:v>6.1233628999999998E-2</c:v>
                </c:pt>
                <c:pt idx="11">
                  <c:v>5.4426191999999998E-2</c:v>
                </c:pt>
                <c:pt idx="12">
                  <c:v>4.9808541999999997E-2</c:v>
                </c:pt>
                <c:pt idx="13">
                  <c:v>4.6095298999999999E-2</c:v>
                </c:pt>
                <c:pt idx="14">
                  <c:v>4.7609426000000003E-2</c:v>
                </c:pt>
                <c:pt idx="15">
                  <c:v>4.9058994000000002E-2</c:v>
                </c:pt>
                <c:pt idx="16">
                  <c:v>4.9099902000000001E-2</c:v>
                </c:pt>
                <c:pt idx="17">
                  <c:v>5.1275082999999999E-2</c:v>
                </c:pt>
                <c:pt idx="18">
                  <c:v>4.3269044999999999E-2</c:v>
                </c:pt>
                <c:pt idx="19">
                  <c:v>2.9135919E-2</c:v>
                </c:pt>
                <c:pt idx="20">
                  <c:v>1.9385899000000002E-2</c:v>
                </c:pt>
                <c:pt idx="21">
                  <c:v>1.5342868000000001E-2</c:v>
                </c:pt>
                <c:pt idx="22">
                  <c:v>1.0648952E-2</c:v>
                </c:pt>
                <c:pt idx="23">
                  <c:v>6.2383179999999996E-3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D-4F79-BFCB-D62EE6ECC52D}"/>
            </c:ext>
          </c:extLst>
        </c:ser>
        <c:ser>
          <c:idx val="1"/>
          <c:order val="1"/>
          <c:tx>
            <c:v>Traffic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TrafficEng_Data!$K$2:$K$25</c:f>
              <c:numCache>
                <c:formatCode>0.00%</c:formatCode>
                <c:ptCount val="24"/>
                <c:pt idx="0">
                  <c:v>2.7794267961727772E-3</c:v>
                </c:pt>
                <c:pt idx="1">
                  <c:v>1.8927066802295965E-3</c:v>
                </c:pt>
                <c:pt idx="2">
                  <c:v>1.7838112273944689E-3</c:v>
                </c:pt>
                <c:pt idx="3">
                  <c:v>3.3913155311511129E-3</c:v>
                </c:pt>
                <c:pt idx="4">
                  <c:v>9.7746632663912036E-3</c:v>
                </c:pt>
                <c:pt idx="5">
                  <c:v>3.6059951381689354E-2</c:v>
                </c:pt>
                <c:pt idx="6">
                  <c:v>0.10725552050473186</c:v>
                </c:pt>
                <c:pt idx="7">
                  <c:v>0.12756790028468107</c:v>
                </c:pt>
                <c:pt idx="8">
                  <c:v>0.11146161934805468</c:v>
                </c:pt>
                <c:pt idx="9">
                  <c:v>7.9384785116807938E-2</c:v>
                </c:pt>
                <c:pt idx="10">
                  <c:v>6.1302954448422722E-2</c:v>
                </c:pt>
                <c:pt idx="11">
                  <c:v>5.4421798928793466E-2</c:v>
                </c:pt>
                <c:pt idx="12">
                  <c:v>4.9993383846831614E-2</c:v>
                </c:pt>
                <c:pt idx="13">
                  <c:v>4.6306494943699442E-2</c:v>
                </c:pt>
                <c:pt idx="14">
                  <c:v>4.6923569176431833E-2</c:v>
                </c:pt>
                <c:pt idx="15">
                  <c:v>4.6451688880812941E-2</c:v>
                </c:pt>
                <c:pt idx="16">
                  <c:v>4.6669479786483205E-2</c:v>
                </c:pt>
                <c:pt idx="17">
                  <c:v>4.7613240377720974E-2</c:v>
                </c:pt>
                <c:pt idx="18">
                  <c:v>4.0939504768253872E-2</c:v>
                </c:pt>
                <c:pt idx="19">
                  <c:v>2.8271333755100717E-2</c:v>
                </c:pt>
                <c:pt idx="20">
                  <c:v>1.8579638452774369E-2</c:v>
                </c:pt>
                <c:pt idx="21">
                  <c:v>1.5177951926115148E-2</c:v>
                </c:pt>
                <c:pt idx="22">
                  <c:v>1.0267285553026305E-2</c:v>
                </c:pt>
                <c:pt idx="23">
                  <c:v>5.729975018229326E-3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D-4F79-BFCB-D62EE6EC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36776"/>
        <c:axId val="638537760"/>
      </c:lineChart>
      <c:catAx>
        <c:axId val="63853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37760"/>
        <c:crosses val="autoZero"/>
        <c:auto val="1"/>
        <c:lblAlgn val="ctr"/>
        <c:lblOffset val="100"/>
        <c:noMultiLvlLbl val="0"/>
      </c:catAx>
      <c:valAx>
        <c:axId val="6385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3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806351554490041"/>
          <c:y val="0.19931635429746666"/>
          <c:w val="0.21524499530026847"/>
          <c:h val="8.3955827938227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Veterans</a:t>
            </a:r>
            <a:r>
              <a:rPr lang="en-US" b="1" baseline="0"/>
              <a:t> - Southbound</a:t>
            </a:r>
            <a:endParaRPr lang="en-US" b="1"/>
          </a:p>
        </c:rich>
      </c:tx>
      <c:layout>
        <c:manualLayout>
          <c:xMode val="edge"/>
          <c:yMode val="edge"/>
          <c:x val="0.42044568428946383"/>
          <c:y val="3.6467236467236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17039449307348E-2"/>
          <c:y val="0.10960683760683761"/>
          <c:w val="0.88378116514770211"/>
          <c:h val="0.75705978044343936"/>
        </c:manualLayout>
      </c:layout>
      <c:lineChart>
        <c:grouping val="standard"/>
        <c:varyColors val="0"/>
        <c:ser>
          <c:idx val="0"/>
          <c:order val="0"/>
          <c:tx>
            <c:v>Toll Transactions March 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TrafficEng_Data!$H$2:$H$25</c:f>
              <c:numCache>
                <c:formatCode>_(* #,##0_);_(* \(#,##0\);_(* "-"??_);_(@_)</c:formatCode>
                <c:ptCount val="24"/>
                <c:pt idx="0">
                  <c:v>107.2</c:v>
                </c:pt>
                <c:pt idx="1">
                  <c:v>73</c:v>
                </c:pt>
                <c:pt idx="2">
                  <c:v>68.8</c:v>
                </c:pt>
                <c:pt idx="3">
                  <c:v>130.80000000000001</c:v>
                </c:pt>
                <c:pt idx="4">
                  <c:v>377</c:v>
                </c:pt>
                <c:pt idx="5">
                  <c:v>1390.8</c:v>
                </c:pt>
                <c:pt idx="6">
                  <c:v>4239.8</c:v>
                </c:pt>
                <c:pt idx="7">
                  <c:v>5056.2</c:v>
                </c:pt>
                <c:pt idx="8">
                  <c:v>4481.8</c:v>
                </c:pt>
                <c:pt idx="9">
                  <c:v>3061.8</c:v>
                </c:pt>
                <c:pt idx="10">
                  <c:v>2364.4</c:v>
                </c:pt>
                <c:pt idx="11">
                  <c:v>2099</c:v>
                </c:pt>
                <c:pt idx="12">
                  <c:v>1928.2</c:v>
                </c:pt>
                <c:pt idx="13">
                  <c:v>1786</c:v>
                </c:pt>
                <c:pt idx="14">
                  <c:v>1809.8</c:v>
                </c:pt>
                <c:pt idx="15">
                  <c:v>1791.6</c:v>
                </c:pt>
                <c:pt idx="16">
                  <c:v>1800</c:v>
                </c:pt>
                <c:pt idx="17">
                  <c:v>1836.4</c:v>
                </c:pt>
                <c:pt idx="18">
                  <c:v>1579</c:v>
                </c:pt>
                <c:pt idx="19">
                  <c:v>1090.4000000000001</c:v>
                </c:pt>
                <c:pt idx="20">
                  <c:v>716.6</c:v>
                </c:pt>
                <c:pt idx="21">
                  <c:v>585.4</c:v>
                </c:pt>
                <c:pt idx="22">
                  <c:v>396</c:v>
                </c:pt>
                <c:pt idx="2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6-49EB-B88B-32A35B7F5F78}"/>
            </c:ext>
          </c:extLst>
        </c:ser>
        <c:ser>
          <c:idx val="1"/>
          <c:order val="1"/>
          <c:tx>
            <c:v>Traffic Data March 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TrafficEng_Data!$J$2:$J$25</c:f>
              <c:numCache>
                <c:formatCode>0</c:formatCode>
                <c:ptCount val="24"/>
                <c:pt idx="0">
                  <c:v>108.37263020957276</c:v>
                </c:pt>
                <c:pt idx="1">
                  <c:v>73.798526168832197</c:v>
                </c:pt>
                <c:pt idx="2">
                  <c:v>69.552583567337734</c:v>
                </c:pt>
                <c:pt idx="3">
                  <c:v>132.23078387511305</c:v>
                </c:pt>
                <c:pt idx="4">
                  <c:v>381.12389541985942</c:v>
                </c:pt>
                <c:pt idx="5">
                  <c:v>1406.0135643234496</c:v>
                </c:pt>
                <c:pt idx="6">
                  <c:v>4182</c:v>
                </c:pt>
                <c:pt idx="7">
                  <c:v>4974</c:v>
                </c:pt>
                <c:pt idx="8">
                  <c:v>4346</c:v>
                </c:pt>
                <c:pt idx="9">
                  <c:v>3095.2921564894582</c:v>
                </c:pt>
                <c:pt idx="10">
                  <c:v>2390.2634968984503</c:v>
                </c:pt>
                <c:pt idx="11">
                  <c:v>2121.9603620325861</c:v>
                </c:pt>
                <c:pt idx="12">
                  <c:v>1949.2920295718116</c:v>
                </c:pt>
                <c:pt idx="13">
                  <c:v>1805.5365443497849</c:v>
                </c:pt>
                <c:pt idx="14">
                  <c:v>1829.5968857582536</c:v>
                </c:pt>
                <c:pt idx="15">
                  <c:v>1811.1978011517774</c:v>
                </c:pt>
                <c:pt idx="16">
                  <c:v>1819.6896863547665</c:v>
                </c:pt>
                <c:pt idx="17">
                  <c:v>1856.4878555677185</c:v>
                </c:pt>
                <c:pt idx="18">
                  <c:v>1596.2722304189867</c:v>
                </c:pt>
                <c:pt idx="19">
                  <c:v>1102.3275744451321</c:v>
                </c:pt>
                <c:pt idx="20">
                  <c:v>724.43868291212539</c:v>
                </c:pt>
                <c:pt idx="21">
                  <c:v>591.80352355115576</c:v>
                </c:pt>
                <c:pt idx="22">
                  <c:v>400.33173099804861</c:v>
                </c:pt>
                <c:pt idx="23">
                  <c:v>223.41745593577966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6-49EB-B88B-32A35B7F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36776"/>
        <c:axId val="638537760"/>
      </c:lineChart>
      <c:catAx>
        <c:axId val="63853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37760"/>
        <c:crosses val="autoZero"/>
        <c:auto val="1"/>
        <c:lblAlgn val="ctr"/>
        <c:lblOffset val="100"/>
        <c:noMultiLvlLbl val="0"/>
      </c:catAx>
      <c:valAx>
        <c:axId val="6385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3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806352920866619"/>
          <c:y val="0.25284436790536469"/>
          <c:w val="0.2660049040763936"/>
          <c:h val="8.731917786095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0</xdr:row>
      <xdr:rowOff>180975</xdr:rowOff>
    </xdr:from>
    <xdr:to>
      <xdr:col>25</xdr:col>
      <xdr:colOff>590549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29</xdr:row>
      <xdr:rowOff>38100</xdr:rowOff>
    </xdr:from>
    <xdr:to>
      <xdr:col>30</xdr:col>
      <xdr:colOff>381000</xdr:colOff>
      <xdr:row>57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114299</xdr:colOff>
      <xdr:row>0</xdr:row>
      <xdr:rowOff>57150</xdr:rowOff>
    </xdr:from>
    <xdr:to>
      <xdr:col>29</xdr:col>
      <xdr:colOff>542924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28</xdr:row>
      <xdr:rowOff>38100</xdr:rowOff>
    </xdr:from>
    <xdr:to>
      <xdr:col>30</xdr:col>
      <xdr:colOff>381000</xdr:colOff>
      <xdr:row>56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165847</xdr:colOff>
      <xdr:row>1</xdr:row>
      <xdr:rowOff>65329</xdr:rowOff>
    </xdr:from>
    <xdr:to>
      <xdr:col>24</xdr:col>
      <xdr:colOff>574027</xdr:colOff>
      <xdr:row>22</xdr:row>
      <xdr:rowOff>153279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AF7454-47FE-4A3E-A911-D698726B8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2876" y="255829"/>
          <a:ext cx="7064475" cy="4088450"/>
        </a:xfrm>
        <a:prstGeom prst="rect">
          <a:avLst/>
        </a:prstGeom>
      </xdr:spPr>
    </xdr:pic>
    <xdr:clientData/>
  </xdr:twoCellAnchor>
  <xdr:twoCellAnchor>
    <xdr:from>
      <xdr:col>0</xdr:col>
      <xdr:colOff>467283</xdr:colOff>
      <xdr:row>27</xdr:row>
      <xdr:rowOff>11205</xdr:rowOff>
    </xdr:from>
    <xdr:to>
      <xdr:col>13</xdr:col>
      <xdr:colOff>526675</xdr:colOff>
      <xdr:row>53</xdr:row>
      <xdr:rowOff>163604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9B250-A011-47BB-89AB-1E61FEB57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303679</xdr:colOff>
      <xdr:row>26</xdr:row>
      <xdr:rowOff>156882</xdr:rowOff>
    </xdr:from>
    <xdr:to>
      <xdr:col>27</xdr:col>
      <xdr:colOff>156884</xdr:colOff>
      <xdr:row>53</xdr:row>
      <xdr:rowOff>102534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40F10-B0F8-434C-8ACC-27717D9F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B8" sqref="B8:B11"/>
    </sheetView>
  </sheetViews>
  <sheetFormatPr defaultRowHeight="15" x14ac:dyDescent="0.25"/>
  <sheetData>
    <row r="1" spans="1:5" x14ac:dyDescent="0.25">
      <c r="A1" t="s">
        <v>0</v>
      </c>
      <c r="B1" t="s">
        <v>14</v>
      </c>
      <c r="C1" t="s">
        <v>15</v>
      </c>
      <c r="D1" t="s">
        <v>3</v>
      </c>
      <c r="E1" t="s">
        <v>4</v>
      </c>
    </row>
    <row r="2" spans="1:5" x14ac:dyDescent="0.25">
      <c r="A2">
        <v>1</v>
      </c>
      <c r="B2">
        <v>2.98117E-3</v>
      </c>
      <c r="C2">
        <v>8.5247429999999996E-3</v>
      </c>
      <c r="D2">
        <v>2.98117E-3</v>
      </c>
      <c r="E2">
        <v>8.5247429999999996E-3</v>
      </c>
    </row>
    <row r="3" spans="1:5" x14ac:dyDescent="0.25">
      <c r="A3">
        <v>2</v>
      </c>
      <c r="B3">
        <v>1.928141E-3</v>
      </c>
      <c r="C3">
        <v>4.094454E-3</v>
      </c>
      <c r="D3">
        <v>1.928141E-3</v>
      </c>
      <c r="E3">
        <v>4.094454E-3</v>
      </c>
    </row>
    <row r="4" spans="1:5" x14ac:dyDescent="0.25">
      <c r="A4">
        <v>3</v>
      </c>
      <c r="B4">
        <v>1.6319559999999999E-3</v>
      </c>
      <c r="C4">
        <v>2.7075860000000001E-3</v>
      </c>
      <c r="D4">
        <v>1.6319559999999999E-3</v>
      </c>
      <c r="E4">
        <v>2.7075860000000001E-3</v>
      </c>
    </row>
    <row r="5" spans="1:5" x14ac:dyDescent="0.25">
      <c r="A5">
        <v>4</v>
      </c>
      <c r="B5">
        <v>3.0217500000000001E-3</v>
      </c>
      <c r="C5">
        <v>2.4657720000000002E-3</v>
      </c>
      <c r="D5">
        <v>3.0217500000000001E-3</v>
      </c>
      <c r="E5">
        <v>2.4657720000000002E-3</v>
      </c>
    </row>
    <row r="6" spans="1:5" x14ac:dyDescent="0.25">
      <c r="A6">
        <v>5</v>
      </c>
      <c r="B6">
        <v>8.9122409999999996E-3</v>
      </c>
      <c r="C6">
        <v>2.9417039999999998E-3</v>
      </c>
      <c r="D6">
        <v>8.9122409999999996E-3</v>
      </c>
      <c r="E6">
        <v>2.9417039999999998E-3</v>
      </c>
    </row>
    <row r="7" spans="1:5" x14ac:dyDescent="0.25">
      <c r="A7">
        <v>6</v>
      </c>
      <c r="B7">
        <v>3.0047341000000002E-2</v>
      </c>
      <c r="C7">
        <v>6.5189530000000001E-3</v>
      </c>
      <c r="D7">
        <v>3.0047341000000002E-2</v>
      </c>
      <c r="E7">
        <v>6.5189530000000001E-3</v>
      </c>
    </row>
    <row r="8" spans="1:5" x14ac:dyDescent="0.25">
      <c r="A8">
        <v>7</v>
      </c>
      <c r="B8">
        <v>9.8803881999999996E-2</v>
      </c>
      <c r="C8">
        <v>1.7282127000000001E-2</v>
      </c>
      <c r="D8">
        <v>9.8803881999999996E-2</v>
      </c>
      <c r="E8">
        <v>1.7282127000000001E-2</v>
      </c>
    </row>
    <row r="9" spans="1:5" x14ac:dyDescent="0.25">
      <c r="A9">
        <v>8</v>
      </c>
      <c r="B9">
        <v>0.125318655</v>
      </c>
      <c r="C9">
        <v>3.1532631999999998E-2</v>
      </c>
      <c r="D9">
        <v>0.125318655</v>
      </c>
      <c r="E9">
        <v>3.1532631999999998E-2</v>
      </c>
    </row>
    <row r="10" spans="1:5" x14ac:dyDescent="0.25">
      <c r="A10">
        <v>9</v>
      </c>
      <c r="B10">
        <v>0.111953098</v>
      </c>
      <c r="C10">
        <v>3.3859549000000003E-2</v>
      </c>
      <c r="D10">
        <v>0.111953098</v>
      </c>
      <c r="E10">
        <v>3.3859549000000003E-2</v>
      </c>
    </row>
    <row r="11" spans="1:5" x14ac:dyDescent="0.25">
      <c r="A11">
        <v>10</v>
      </c>
      <c r="B11">
        <v>8.1597053000000003E-2</v>
      </c>
      <c r="C11">
        <v>3.1090936999999999E-2</v>
      </c>
      <c r="D11">
        <v>8.1597053000000003E-2</v>
      </c>
      <c r="E11">
        <v>3.1090936999999999E-2</v>
      </c>
    </row>
    <row r="12" spans="1:5" x14ac:dyDescent="0.25">
      <c r="A12">
        <v>11</v>
      </c>
      <c r="B12">
        <v>5.7940322000000002E-2</v>
      </c>
      <c r="C12">
        <v>3.1340204000000003E-2</v>
      </c>
      <c r="D12">
        <v>5.7940322000000002E-2</v>
      </c>
      <c r="E12">
        <v>3.1340204000000003E-2</v>
      </c>
    </row>
    <row r="13" spans="1:5" x14ac:dyDescent="0.25">
      <c r="A13">
        <v>12</v>
      </c>
      <c r="B13">
        <v>5.3195701999999997E-2</v>
      </c>
      <c r="C13">
        <v>3.7709645999999999E-2</v>
      </c>
      <c r="D13">
        <v>5.3195701999999997E-2</v>
      </c>
      <c r="E13">
        <v>3.7709645999999999E-2</v>
      </c>
    </row>
    <row r="14" spans="1:5" x14ac:dyDescent="0.25">
      <c r="A14">
        <v>13</v>
      </c>
      <c r="B14">
        <v>5.0497835999999997E-2</v>
      </c>
      <c r="C14">
        <v>4.3104608000000003E-2</v>
      </c>
      <c r="D14">
        <v>5.0497835999999997E-2</v>
      </c>
      <c r="E14">
        <v>4.3104608000000003E-2</v>
      </c>
    </row>
    <row r="15" spans="1:5" x14ac:dyDescent="0.25">
      <c r="A15">
        <v>14</v>
      </c>
      <c r="B15">
        <v>4.6981561999999998E-2</v>
      </c>
      <c r="C15">
        <v>4.8392847000000003E-2</v>
      </c>
      <c r="D15">
        <v>4.6981561999999998E-2</v>
      </c>
      <c r="E15">
        <v>4.8392847000000003E-2</v>
      </c>
    </row>
    <row r="16" spans="1:5" x14ac:dyDescent="0.25">
      <c r="A16">
        <v>15</v>
      </c>
      <c r="B16">
        <v>4.5878319000000001E-2</v>
      </c>
      <c r="C16">
        <v>5.7532670000000001E-2</v>
      </c>
      <c r="D16">
        <v>4.5878319000000001E-2</v>
      </c>
      <c r="E16">
        <v>5.7532670000000001E-2</v>
      </c>
    </row>
    <row r="17" spans="1:5" x14ac:dyDescent="0.25">
      <c r="A17">
        <v>16</v>
      </c>
      <c r="B17">
        <v>4.7445393000000002E-2</v>
      </c>
      <c r="C17">
        <v>8.5402765000000005E-2</v>
      </c>
      <c r="D17">
        <v>4.7445393000000002E-2</v>
      </c>
      <c r="E17">
        <v>8.5402765000000005E-2</v>
      </c>
    </row>
    <row r="18" spans="1:5" x14ac:dyDescent="0.25">
      <c r="A18">
        <v>17</v>
      </c>
      <c r="B18">
        <v>5.0239277999999998E-2</v>
      </c>
      <c r="C18">
        <v>0.12513235</v>
      </c>
      <c r="D18">
        <v>5.0239277999999998E-2</v>
      </c>
      <c r="E18">
        <v>0.12513235</v>
      </c>
    </row>
    <row r="19" spans="1:5" x14ac:dyDescent="0.25">
      <c r="A19">
        <v>18</v>
      </c>
      <c r="B19">
        <v>5.4624623999999997E-2</v>
      </c>
      <c r="C19">
        <v>0.136575163</v>
      </c>
      <c r="D19">
        <v>5.4624623999999997E-2</v>
      </c>
      <c r="E19">
        <v>0.136575163</v>
      </c>
    </row>
    <row r="20" spans="1:5" x14ac:dyDescent="0.25">
      <c r="A20">
        <v>19</v>
      </c>
      <c r="B20">
        <v>4.4712693999999997E-2</v>
      </c>
      <c r="C20">
        <v>0.109598841</v>
      </c>
      <c r="D20">
        <v>4.4712693999999997E-2</v>
      </c>
      <c r="E20">
        <v>0.109598841</v>
      </c>
    </row>
    <row r="21" spans="1:5" x14ac:dyDescent="0.25">
      <c r="A21">
        <v>20</v>
      </c>
      <c r="B21">
        <v>2.7876126000000001E-2</v>
      </c>
      <c r="C21">
        <v>6.0427582000000001E-2</v>
      </c>
      <c r="D21">
        <v>2.7876126000000001E-2</v>
      </c>
      <c r="E21">
        <v>6.0427582000000001E-2</v>
      </c>
    </row>
    <row r="22" spans="1:5" x14ac:dyDescent="0.25">
      <c r="A22">
        <v>21</v>
      </c>
      <c r="B22">
        <v>1.9351074999999999E-2</v>
      </c>
      <c r="C22">
        <v>4.1910296999999999E-2</v>
      </c>
      <c r="D22">
        <v>1.9351074999999999E-2</v>
      </c>
      <c r="E22">
        <v>4.1910296999999999E-2</v>
      </c>
    </row>
    <row r="23" spans="1:5" x14ac:dyDescent="0.25">
      <c r="A23">
        <v>22</v>
      </c>
      <c r="B23">
        <v>1.7033699999999999E-2</v>
      </c>
      <c r="C23">
        <v>3.7211909000000001E-2</v>
      </c>
      <c r="D23">
        <v>1.7033699999999999E-2</v>
      </c>
      <c r="E23">
        <v>3.7211909000000001E-2</v>
      </c>
    </row>
    <row r="24" spans="1:5" x14ac:dyDescent="0.25">
      <c r="A24">
        <v>23</v>
      </c>
      <c r="B24">
        <v>1.1323216000000001E-2</v>
      </c>
      <c r="C24">
        <v>2.7556685000000001E-2</v>
      </c>
      <c r="D24">
        <v>1.1323216000000001E-2</v>
      </c>
      <c r="E24">
        <v>2.7556685000000001E-2</v>
      </c>
    </row>
    <row r="25" spans="1:5" x14ac:dyDescent="0.25">
      <c r="A25">
        <v>24</v>
      </c>
      <c r="B25">
        <v>6.7048680000000001E-3</v>
      </c>
      <c r="C25">
        <v>1.7085978000000002E-2</v>
      </c>
      <c r="D25">
        <v>6.7048680000000001E-3</v>
      </c>
      <c r="E25">
        <v>1.7085978000000002E-2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7"/>
  <sheetViews>
    <sheetView workbookViewId="0">
      <selection activeCell="I57" sqref="I57"/>
    </sheetView>
  </sheetViews>
  <sheetFormatPr defaultRowHeight="15" x14ac:dyDescent="0.25"/>
  <cols>
    <col min="2" max="4" width="9.5703125" bestFit="1" customWidth="1"/>
    <col min="8" max="8" width="9.5703125" bestFit="1" customWidth="1"/>
    <col min="10" max="10" width="4" customWidth="1"/>
  </cols>
  <sheetData>
    <row r="1" spans="1:17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1" t="s">
        <v>1</v>
      </c>
      <c r="G1" s="2" t="s">
        <v>2</v>
      </c>
      <c r="H1" s="1" t="s">
        <v>1</v>
      </c>
      <c r="I1" s="2" t="s">
        <v>2</v>
      </c>
      <c r="J1" s="3"/>
      <c r="K1" t="s">
        <v>1</v>
      </c>
      <c r="L1" t="s">
        <v>2</v>
      </c>
      <c r="M1" s="3"/>
      <c r="N1" s="3"/>
      <c r="O1" s="3"/>
      <c r="P1" s="3"/>
      <c r="Q1" s="3"/>
    </row>
    <row r="2" spans="1:17" x14ac:dyDescent="0.25">
      <c r="A2">
        <v>1</v>
      </c>
      <c r="B2">
        <v>2.98117E-3</v>
      </c>
      <c r="C2">
        <v>8.5247429999999996E-3</v>
      </c>
      <c r="D2" s="4">
        <v>2.98117E-3</v>
      </c>
      <c r="E2" s="4">
        <v>8.5247429999999996E-3</v>
      </c>
      <c r="H2" s="5">
        <f t="shared" ref="H2:I8" si="0">B2*K$30</f>
        <v>143.15578339999999</v>
      </c>
      <c r="I2" s="5">
        <f t="shared" si="0"/>
        <v>383.55376179899997</v>
      </c>
      <c r="J2" s="5"/>
      <c r="K2" s="6">
        <f t="shared" ref="K2:K15" si="1">C33+E33</f>
        <v>620</v>
      </c>
      <c r="L2" s="6">
        <f t="shared" ref="L2:L15" si="2">B33+D33</f>
        <v>552</v>
      </c>
      <c r="M2" s="5"/>
      <c r="N2" s="5"/>
      <c r="O2" s="5"/>
      <c r="P2" s="5"/>
      <c r="Q2" s="5"/>
    </row>
    <row r="3" spans="1:17" x14ac:dyDescent="0.25">
      <c r="A3">
        <v>2</v>
      </c>
      <c r="B3">
        <v>1.928141E-3</v>
      </c>
      <c r="C3">
        <v>4.094454E-3</v>
      </c>
      <c r="D3" s="4">
        <v>1.928141E-3</v>
      </c>
      <c r="E3" s="4">
        <v>4.094454E-3</v>
      </c>
      <c r="H3" s="5">
        <f t="shared" si="0"/>
        <v>92.589330820000001</v>
      </c>
      <c r="I3" s="5">
        <f t="shared" si="0"/>
        <v>184.221768822</v>
      </c>
      <c r="J3" s="5"/>
      <c r="K3" s="6">
        <f t="shared" si="1"/>
        <v>361</v>
      </c>
      <c r="L3" s="6">
        <f t="shared" si="2"/>
        <v>281</v>
      </c>
      <c r="M3" s="5"/>
      <c r="N3" s="5"/>
      <c r="O3" s="5"/>
      <c r="P3" s="5"/>
      <c r="Q3" s="5"/>
    </row>
    <row r="4" spans="1:17" x14ac:dyDescent="0.25">
      <c r="A4">
        <v>3</v>
      </c>
      <c r="B4">
        <v>1.6319559999999999E-3</v>
      </c>
      <c r="C4">
        <v>2.7075860000000001E-3</v>
      </c>
      <c r="D4" s="4">
        <v>1.6319559999999999E-3</v>
      </c>
      <c r="E4" s="4">
        <v>2.7075860000000001E-3</v>
      </c>
      <c r="H4" s="5">
        <f t="shared" si="0"/>
        <v>78.366527120000001</v>
      </c>
      <c r="I4" s="5">
        <f t="shared" si="0"/>
        <v>121.822416898</v>
      </c>
      <c r="J4" s="5"/>
      <c r="K4" s="6">
        <f t="shared" si="1"/>
        <v>261</v>
      </c>
      <c r="L4" s="6">
        <f t="shared" si="2"/>
        <v>212</v>
      </c>
      <c r="M4" s="5"/>
      <c r="N4" s="5"/>
      <c r="O4" s="5"/>
      <c r="P4" s="5"/>
      <c r="Q4" s="5"/>
    </row>
    <row r="5" spans="1:17" x14ac:dyDescent="0.25">
      <c r="A5">
        <v>4</v>
      </c>
      <c r="B5">
        <v>3.0217500000000001E-3</v>
      </c>
      <c r="C5">
        <v>2.4657720000000002E-3</v>
      </c>
      <c r="D5" s="4">
        <v>3.0217500000000001E-3</v>
      </c>
      <c r="E5" s="4">
        <v>2.4657720000000002E-3</v>
      </c>
      <c r="H5" s="5">
        <f t="shared" si="0"/>
        <v>145.104435</v>
      </c>
      <c r="I5" s="5">
        <f t="shared" si="0"/>
        <v>110.94247959600001</v>
      </c>
      <c r="J5" s="5"/>
      <c r="K5" s="6">
        <f t="shared" si="1"/>
        <v>335</v>
      </c>
      <c r="L5" s="6">
        <f t="shared" si="2"/>
        <v>294</v>
      </c>
      <c r="M5" s="5"/>
      <c r="N5" s="5"/>
      <c r="O5" s="5"/>
      <c r="P5" s="5"/>
      <c r="Q5" s="5"/>
    </row>
    <row r="6" spans="1:17" x14ac:dyDescent="0.25">
      <c r="A6">
        <v>5</v>
      </c>
      <c r="B6">
        <v>8.9122409999999996E-3</v>
      </c>
      <c r="C6">
        <v>2.9417039999999998E-3</v>
      </c>
      <c r="D6" s="4">
        <v>8.9122409999999996E-3</v>
      </c>
      <c r="E6" s="4">
        <v>2.9417039999999998E-3</v>
      </c>
      <c r="H6" s="5">
        <f t="shared" si="0"/>
        <v>427.96581282</v>
      </c>
      <c r="I6" s="5">
        <f t="shared" si="0"/>
        <v>132.35608807200001</v>
      </c>
      <c r="J6" s="5"/>
      <c r="K6" s="6">
        <f t="shared" si="1"/>
        <v>501</v>
      </c>
      <c r="L6" s="6">
        <f t="shared" si="2"/>
        <v>608</v>
      </c>
      <c r="M6" s="5"/>
      <c r="N6" s="5"/>
      <c r="O6" s="5"/>
      <c r="P6" s="5"/>
      <c r="Q6" s="5"/>
    </row>
    <row r="7" spans="1:17" x14ac:dyDescent="0.25">
      <c r="A7">
        <v>6</v>
      </c>
      <c r="B7">
        <v>3.0047341000000002E-2</v>
      </c>
      <c r="C7">
        <v>6.5189530000000001E-3</v>
      </c>
      <c r="D7" s="4">
        <v>3.0047341000000002E-2</v>
      </c>
      <c r="E7" s="4">
        <v>6.5189530000000001E-3</v>
      </c>
      <c r="H7" s="5">
        <f t="shared" si="0"/>
        <v>1442.8733148200001</v>
      </c>
      <c r="I7" s="5">
        <f t="shared" si="0"/>
        <v>293.30725232899999</v>
      </c>
      <c r="J7" s="5"/>
      <c r="K7" s="6">
        <f t="shared" si="1"/>
        <v>1304</v>
      </c>
      <c r="L7" s="6">
        <f t="shared" si="2"/>
        <v>1633</v>
      </c>
      <c r="M7" s="5"/>
      <c r="N7" s="5"/>
      <c r="O7" s="5"/>
      <c r="P7" s="5"/>
      <c r="Q7" s="5"/>
    </row>
    <row r="8" spans="1:17" x14ac:dyDescent="0.25">
      <c r="A8">
        <v>7</v>
      </c>
      <c r="B8" s="39">
        <v>9.8803881999999996E-2</v>
      </c>
      <c r="C8">
        <v>1.7282127000000001E-2</v>
      </c>
      <c r="D8" s="4">
        <v>9.8803881999999996E-2</v>
      </c>
      <c r="E8" s="4">
        <v>1.7282127000000001E-2</v>
      </c>
      <c r="F8" s="7">
        <f>(K9-K8)/K8</f>
        <v>-0.23318584070796461</v>
      </c>
      <c r="G8" s="7"/>
      <c r="H8" s="5">
        <f t="shared" si="0"/>
        <v>4744.5624136400002</v>
      </c>
      <c r="I8" s="5">
        <f t="shared" si="0"/>
        <v>777.5747401110001</v>
      </c>
      <c r="J8" s="5"/>
      <c r="K8" s="6">
        <f t="shared" si="1"/>
        <v>4520</v>
      </c>
      <c r="L8" s="6">
        <f t="shared" si="2"/>
        <v>4301</v>
      </c>
      <c r="M8" s="5"/>
      <c r="N8" s="5"/>
      <c r="O8" s="5"/>
      <c r="P8" s="5"/>
      <c r="Q8" s="5"/>
    </row>
    <row r="9" spans="1:17" x14ac:dyDescent="0.25">
      <c r="A9">
        <v>8</v>
      </c>
      <c r="B9" s="39">
        <v>0.125318655</v>
      </c>
      <c r="C9" s="8">
        <v>3.1532631999999998E-2</v>
      </c>
      <c r="D9" s="4">
        <v>0.125318655</v>
      </c>
      <c r="E9" s="4">
        <v>3.1532631999999998E-2</v>
      </c>
      <c r="H9" s="9">
        <f>K9</f>
        <v>3466</v>
      </c>
      <c r="I9" s="9">
        <f>L9</f>
        <v>7112</v>
      </c>
      <c r="J9" s="5"/>
      <c r="K9" s="6">
        <f t="shared" si="1"/>
        <v>3466</v>
      </c>
      <c r="L9" s="6">
        <f t="shared" si="2"/>
        <v>7112</v>
      </c>
      <c r="M9" s="5"/>
      <c r="N9" s="5"/>
      <c r="O9" s="5"/>
      <c r="P9" s="5"/>
      <c r="Q9" s="5"/>
    </row>
    <row r="10" spans="1:17" x14ac:dyDescent="0.25">
      <c r="A10">
        <v>9</v>
      </c>
      <c r="B10" s="39">
        <v>0.111953098</v>
      </c>
      <c r="C10" s="8">
        <v>3.3859549000000003E-2</v>
      </c>
      <c r="D10" s="4">
        <v>0.111953098</v>
      </c>
      <c r="E10" s="4">
        <v>3.3859549000000003E-2</v>
      </c>
      <c r="H10" s="9">
        <f t="shared" ref="H10:I11" si="3">K10</f>
        <v>3761</v>
      </c>
      <c r="I10" s="9">
        <f t="shared" si="3"/>
        <v>7495</v>
      </c>
      <c r="J10" s="5"/>
      <c r="K10" s="6">
        <f t="shared" si="1"/>
        <v>3761</v>
      </c>
      <c r="L10" s="6">
        <f t="shared" si="2"/>
        <v>7495</v>
      </c>
      <c r="M10" s="5"/>
      <c r="N10" s="5"/>
      <c r="O10" s="5"/>
      <c r="P10" s="5"/>
      <c r="Q10" s="5"/>
    </row>
    <row r="11" spans="1:17" x14ac:dyDescent="0.25">
      <c r="A11">
        <v>10</v>
      </c>
      <c r="B11" s="8">
        <v>8.1597053000000003E-2</v>
      </c>
      <c r="C11" s="8">
        <v>3.1090936999999999E-2</v>
      </c>
      <c r="D11" s="4">
        <v>8.1597053000000003E-2</v>
      </c>
      <c r="E11" s="4">
        <v>3.1090936999999999E-2</v>
      </c>
      <c r="H11" s="9">
        <f t="shared" si="3"/>
        <v>2778</v>
      </c>
      <c r="I11" s="9">
        <f t="shared" si="3"/>
        <v>5621</v>
      </c>
      <c r="J11" s="5"/>
      <c r="K11" s="6">
        <f t="shared" si="1"/>
        <v>2778</v>
      </c>
      <c r="L11" s="6">
        <f t="shared" si="2"/>
        <v>5621</v>
      </c>
      <c r="M11" s="5"/>
      <c r="N11" s="5"/>
      <c r="O11" s="5"/>
      <c r="P11" s="5"/>
      <c r="Q11" s="5"/>
    </row>
    <row r="12" spans="1:17" x14ac:dyDescent="0.25">
      <c r="A12">
        <v>11</v>
      </c>
      <c r="B12">
        <v>5.7940322000000002E-2</v>
      </c>
      <c r="C12">
        <v>3.1340204000000003E-2</v>
      </c>
      <c r="D12" s="4">
        <v>5.7940322000000002E-2</v>
      </c>
      <c r="E12" s="4">
        <v>3.1340204000000003E-2</v>
      </c>
      <c r="F12" s="7">
        <f>(K13-K12)/K12</f>
        <v>-0.18397626112759644</v>
      </c>
      <c r="H12" s="5">
        <f t="shared" ref="H12:I16" si="4">B12*K$30</f>
        <v>2782.2942624400002</v>
      </c>
      <c r="I12" s="5">
        <f t="shared" si="4"/>
        <v>1410.0897985720001</v>
      </c>
      <c r="J12" s="5"/>
      <c r="K12" s="6">
        <f t="shared" si="1"/>
        <v>5055</v>
      </c>
      <c r="L12" s="6">
        <f t="shared" si="2"/>
        <v>3793</v>
      </c>
      <c r="M12" s="5"/>
      <c r="N12" s="5"/>
      <c r="O12" s="5"/>
      <c r="P12" s="5"/>
      <c r="Q12" s="5"/>
    </row>
    <row r="13" spans="1:17" x14ac:dyDescent="0.25">
      <c r="A13">
        <v>12</v>
      </c>
      <c r="B13">
        <v>5.3195701999999997E-2</v>
      </c>
      <c r="C13">
        <v>3.7709645999999999E-2</v>
      </c>
      <c r="D13" s="4">
        <v>5.3195701999999997E-2</v>
      </c>
      <c r="E13" s="4">
        <v>3.7709645999999999E-2</v>
      </c>
      <c r="H13" s="5">
        <f t="shared" si="4"/>
        <v>2554.45761004</v>
      </c>
      <c r="I13" s="5">
        <f t="shared" si="4"/>
        <v>1696.670102478</v>
      </c>
      <c r="J13" s="5"/>
      <c r="K13" s="6">
        <f t="shared" si="1"/>
        <v>4125</v>
      </c>
      <c r="L13" s="6">
        <f t="shared" si="2"/>
        <v>3671</v>
      </c>
      <c r="M13" s="5"/>
      <c r="N13" s="5"/>
      <c r="O13" s="5"/>
      <c r="P13" s="5"/>
      <c r="Q13" s="5"/>
    </row>
    <row r="14" spans="1:17" x14ac:dyDescent="0.25">
      <c r="A14">
        <v>13</v>
      </c>
      <c r="B14">
        <v>5.0497835999999997E-2</v>
      </c>
      <c r="C14">
        <v>4.3104608000000003E-2</v>
      </c>
      <c r="D14" s="4">
        <v>5.0497835999999997E-2</v>
      </c>
      <c r="E14" s="4">
        <v>4.3104608000000003E-2</v>
      </c>
      <c r="H14" s="5">
        <f t="shared" si="4"/>
        <v>2424.9060847199999</v>
      </c>
      <c r="I14" s="5">
        <f t="shared" si="4"/>
        <v>1939.4056277440002</v>
      </c>
      <c r="J14" s="5"/>
      <c r="K14" s="6">
        <f t="shared" si="1"/>
        <v>4178</v>
      </c>
      <c r="L14" s="6">
        <f t="shared" si="2"/>
        <v>3809</v>
      </c>
      <c r="M14" s="5"/>
      <c r="N14" s="5"/>
      <c r="O14" s="5"/>
      <c r="P14" s="5"/>
      <c r="Q14" s="5"/>
    </row>
    <row r="15" spans="1:17" x14ac:dyDescent="0.25">
      <c r="A15">
        <v>14</v>
      </c>
      <c r="B15">
        <v>4.7E-2</v>
      </c>
      <c r="C15">
        <v>4.8392847000000003E-2</v>
      </c>
      <c r="D15" s="4">
        <v>4.6981561999999998E-2</v>
      </c>
      <c r="E15" s="4">
        <v>4.8392847000000003E-2</v>
      </c>
      <c r="H15" s="5">
        <f t="shared" si="4"/>
        <v>2256.94</v>
      </c>
      <c r="I15" s="5">
        <f t="shared" si="4"/>
        <v>2177.339365071</v>
      </c>
      <c r="J15" s="5"/>
      <c r="K15" s="6">
        <f t="shared" si="1"/>
        <v>4363</v>
      </c>
      <c r="L15" s="6">
        <f t="shared" si="2"/>
        <v>4022</v>
      </c>
      <c r="M15" s="5"/>
      <c r="N15" s="5"/>
      <c r="O15" s="5"/>
      <c r="P15" s="5"/>
      <c r="Q15" s="5"/>
    </row>
    <row r="16" spans="1:17" x14ac:dyDescent="0.25">
      <c r="A16">
        <v>15</v>
      </c>
      <c r="B16">
        <v>4.5999999999999999E-2</v>
      </c>
      <c r="C16">
        <v>5.7532670000000001E-2</v>
      </c>
      <c r="D16" s="4">
        <v>4.5878319000000001E-2</v>
      </c>
      <c r="E16" s="4">
        <v>5.7532670000000001E-2</v>
      </c>
      <c r="G16" s="7">
        <f>(L17-L16)/L16</f>
        <v>-0.13073351903435468</v>
      </c>
      <c r="H16" s="5">
        <f t="shared" si="4"/>
        <v>2208.92</v>
      </c>
      <c r="I16" s="5">
        <f t="shared" si="4"/>
        <v>2588.5674213100001</v>
      </c>
      <c r="J16" s="5"/>
      <c r="K16" s="6">
        <f>C48+E48</f>
        <v>5790</v>
      </c>
      <c r="L16" s="6">
        <f>B48+D48</f>
        <v>5385</v>
      </c>
      <c r="M16" s="5"/>
      <c r="N16" s="5"/>
      <c r="O16" s="5"/>
      <c r="P16" s="5"/>
      <c r="Q16" s="5"/>
    </row>
    <row r="17" spans="1:17" x14ac:dyDescent="0.25">
      <c r="A17">
        <v>16</v>
      </c>
      <c r="B17" s="8">
        <v>4.7E-2</v>
      </c>
      <c r="C17" s="8">
        <v>8.5402765000000005E-2</v>
      </c>
      <c r="D17" s="4">
        <v>4.7445393000000002E-2</v>
      </c>
      <c r="E17" s="4">
        <v>8.5402765000000005E-2</v>
      </c>
      <c r="H17" s="9">
        <f>K17</f>
        <v>6218</v>
      </c>
      <c r="I17" s="9">
        <f>L17</f>
        <v>4681</v>
      </c>
      <c r="J17" s="5"/>
      <c r="K17" s="6">
        <f>C49+E49</f>
        <v>6218</v>
      </c>
      <c r="L17" s="6">
        <f>B49+D49</f>
        <v>4681</v>
      </c>
      <c r="M17" s="5"/>
      <c r="N17" s="5"/>
      <c r="O17" s="5"/>
      <c r="P17" s="5"/>
      <c r="Q17" s="5"/>
    </row>
    <row r="18" spans="1:17" x14ac:dyDescent="0.25">
      <c r="A18">
        <v>17</v>
      </c>
      <c r="B18" s="8">
        <v>5.0239277999999998E-2</v>
      </c>
      <c r="C18" s="39">
        <v>0.12513235</v>
      </c>
      <c r="D18" s="4">
        <v>5.0239277999999998E-2</v>
      </c>
      <c r="E18" s="4">
        <v>0.12513235</v>
      </c>
      <c r="H18" s="9">
        <f t="shared" ref="H18:I19" si="5">K18</f>
        <v>7342</v>
      </c>
      <c r="I18" s="9">
        <f t="shared" si="5"/>
        <v>5532</v>
      </c>
      <c r="J18" s="5"/>
      <c r="K18" s="6">
        <f>C50+E50</f>
        <v>7342</v>
      </c>
      <c r="L18" s="6">
        <f>B50+D50</f>
        <v>5532</v>
      </c>
      <c r="M18" s="5"/>
      <c r="N18" s="5"/>
      <c r="O18" s="5"/>
      <c r="P18" s="5"/>
      <c r="Q18" s="5"/>
    </row>
    <row r="19" spans="1:17" x14ac:dyDescent="0.25">
      <c r="A19">
        <v>18</v>
      </c>
      <c r="B19" s="8">
        <v>5.4624623999999997E-2</v>
      </c>
      <c r="C19" s="39">
        <v>0.136575163</v>
      </c>
      <c r="D19" s="4">
        <v>5.4624623999999997E-2</v>
      </c>
      <c r="E19" s="4">
        <v>0.136575163</v>
      </c>
      <c r="H19" s="9">
        <f t="shared" si="5"/>
        <v>6515</v>
      </c>
      <c r="I19" s="9">
        <f t="shared" si="5"/>
        <v>4306</v>
      </c>
      <c r="J19" s="5"/>
      <c r="K19" s="6">
        <f>C51+E51</f>
        <v>6515</v>
      </c>
      <c r="L19" s="6">
        <f>B51+D51</f>
        <v>4306</v>
      </c>
      <c r="M19" s="5"/>
      <c r="N19" s="5"/>
      <c r="O19" s="5"/>
      <c r="P19" s="5"/>
      <c r="Q19" s="5"/>
    </row>
    <row r="20" spans="1:17" x14ac:dyDescent="0.25">
      <c r="A20">
        <v>19</v>
      </c>
      <c r="B20">
        <v>4.4712693999999997E-2</v>
      </c>
      <c r="C20" s="39">
        <v>0.109598841</v>
      </c>
      <c r="D20" s="4">
        <v>4.4712693999999997E-2</v>
      </c>
      <c r="E20" s="4">
        <v>0.109598841</v>
      </c>
      <c r="G20" s="7"/>
      <c r="H20" s="5">
        <f t="shared" ref="H20:I25" si="6">B20*K$30</f>
        <v>2147.1035658799997</v>
      </c>
      <c r="I20" s="5">
        <f t="shared" si="6"/>
        <v>4931.1806531130005</v>
      </c>
      <c r="J20" s="5"/>
      <c r="K20" s="6">
        <f>C47+E47</f>
        <v>4632</v>
      </c>
      <c r="L20" s="6">
        <f>B47+D47</f>
        <v>4518</v>
      </c>
      <c r="M20" s="5"/>
      <c r="N20" s="5"/>
      <c r="O20" s="5"/>
      <c r="P20" s="5"/>
      <c r="Q20" s="5"/>
    </row>
    <row r="21" spans="1:17" x14ac:dyDescent="0.25">
      <c r="A21">
        <v>20</v>
      </c>
      <c r="B21">
        <v>2.7876126000000001E-2</v>
      </c>
      <c r="C21">
        <v>6.0427582000000001E-2</v>
      </c>
      <c r="D21" s="4">
        <v>2.7876126000000001E-2</v>
      </c>
      <c r="E21" s="4">
        <v>6.0427582000000001E-2</v>
      </c>
      <c r="H21" s="5">
        <f t="shared" si="6"/>
        <v>1338.61157052</v>
      </c>
      <c r="I21" s="5">
        <f t="shared" si="6"/>
        <v>2718.8181969259999</v>
      </c>
      <c r="J21" s="5"/>
      <c r="K21" s="6">
        <f>C52+E52</f>
        <v>4273</v>
      </c>
      <c r="L21" s="6">
        <f>B52+D52</f>
        <v>4014</v>
      </c>
      <c r="M21" s="5"/>
      <c r="N21" s="5"/>
      <c r="O21" s="5"/>
      <c r="P21" s="5"/>
      <c r="Q21" s="5"/>
    </row>
    <row r="22" spans="1:17" x14ac:dyDescent="0.25">
      <c r="A22">
        <v>21</v>
      </c>
      <c r="B22">
        <v>1.9351074999999999E-2</v>
      </c>
      <c r="C22">
        <v>4.1910296999999999E-2</v>
      </c>
      <c r="D22" s="4">
        <v>1.9351074999999999E-2</v>
      </c>
      <c r="E22" s="4">
        <v>4.1910296999999999E-2</v>
      </c>
      <c r="H22" s="5">
        <f t="shared" si="6"/>
        <v>929.23862149999991</v>
      </c>
      <c r="I22" s="5">
        <f t="shared" si="6"/>
        <v>1885.6699929209999</v>
      </c>
      <c r="J22" s="5"/>
      <c r="K22" s="6">
        <f>C53+E53</f>
        <v>2646</v>
      </c>
      <c r="L22" s="6">
        <f>B53+D53</f>
        <v>2834</v>
      </c>
      <c r="M22" s="5"/>
      <c r="N22" s="5"/>
      <c r="O22" s="5"/>
      <c r="P22" s="5"/>
      <c r="Q22" s="5"/>
    </row>
    <row r="23" spans="1:17" x14ac:dyDescent="0.25">
      <c r="A23">
        <v>22</v>
      </c>
      <c r="B23">
        <v>1.7033699999999999E-2</v>
      </c>
      <c r="C23">
        <v>3.7211909000000001E-2</v>
      </c>
      <c r="D23" s="4">
        <v>1.7033699999999999E-2</v>
      </c>
      <c r="E23" s="4">
        <v>3.7211909000000001E-2</v>
      </c>
      <c r="H23" s="5">
        <f t="shared" si="6"/>
        <v>817.95827399999996</v>
      </c>
      <c r="I23" s="5">
        <f t="shared" si="6"/>
        <v>1674.2754216370001</v>
      </c>
      <c r="J23" s="5"/>
      <c r="K23" s="6">
        <f>C54+E54</f>
        <v>2076</v>
      </c>
      <c r="L23" s="6">
        <f>B54+D54</f>
        <v>2225</v>
      </c>
      <c r="M23" s="5"/>
      <c r="N23" s="5"/>
      <c r="O23" s="5"/>
      <c r="P23" s="5"/>
      <c r="Q23" s="5"/>
    </row>
    <row r="24" spans="1:17" x14ac:dyDescent="0.25">
      <c r="A24">
        <v>23</v>
      </c>
      <c r="B24">
        <v>1.1323216000000001E-2</v>
      </c>
      <c r="C24">
        <v>2.7556685000000001E-2</v>
      </c>
      <c r="D24" s="4">
        <v>1.1323216000000001E-2</v>
      </c>
      <c r="E24" s="4">
        <v>2.7556685000000001E-2</v>
      </c>
      <c r="H24" s="5">
        <f t="shared" si="6"/>
        <v>543.74083231999998</v>
      </c>
      <c r="I24" s="5">
        <f t="shared" si="6"/>
        <v>1239.857928205</v>
      </c>
      <c r="J24" s="5"/>
      <c r="K24" s="6">
        <f>C55+E55</f>
        <v>1772</v>
      </c>
      <c r="L24" s="6">
        <f>B55+D55</f>
        <v>1803</v>
      </c>
      <c r="M24" s="5"/>
      <c r="N24" s="5"/>
      <c r="O24" s="5"/>
      <c r="P24" s="5"/>
      <c r="Q24" s="5"/>
    </row>
    <row r="25" spans="1:17" x14ac:dyDescent="0.25">
      <c r="A25">
        <v>24</v>
      </c>
      <c r="B25">
        <v>6.7048680000000001E-3</v>
      </c>
      <c r="C25">
        <v>1.7085978000000002E-2</v>
      </c>
      <c r="D25" s="4">
        <v>6.7048680000000001E-3</v>
      </c>
      <c r="E25" s="4">
        <v>1.7085978000000002E-2</v>
      </c>
      <c r="H25" s="5">
        <f t="shared" si="6"/>
        <v>321.96776136</v>
      </c>
      <c r="I25" s="5">
        <f t="shared" si="6"/>
        <v>768.74940815400009</v>
      </c>
      <c r="J25" s="5"/>
      <c r="K25" s="6">
        <f>C56+E56</f>
        <v>1212</v>
      </c>
      <c r="L25" s="6">
        <f>B56+D56</f>
        <v>1038</v>
      </c>
      <c r="M25" s="5"/>
      <c r="N25" s="5"/>
      <c r="O25" s="5"/>
      <c r="P25" s="5"/>
      <c r="Q25" s="5"/>
    </row>
    <row r="26" spans="1:17" x14ac:dyDescent="0.25">
      <c r="B26" s="10">
        <f>SUM(B2:B25)</f>
        <v>0.99969472800000014</v>
      </c>
      <c r="C26" s="10">
        <f>SUM(C2:C25)</f>
        <v>1.0000000020000002</v>
      </c>
      <c r="D26" s="4"/>
      <c r="E26" s="4"/>
      <c r="H26" s="5"/>
      <c r="I26" s="5"/>
      <c r="J26" s="5"/>
      <c r="K26" s="6"/>
      <c r="L26" s="6"/>
      <c r="M26" s="5"/>
      <c r="N26" s="5"/>
      <c r="O26" s="5"/>
      <c r="P26" s="5"/>
      <c r="Q26" s="5"/>
    </row>
    <row r="27" spans="1:17" x14ac:dyDescent="0.25">
      <c r="A27" t="s">
        <v>5</v>
      </c>
      <c r="B27" s="10">
        <f>SUM(B9:B11)</f>
        <v>0.318868806</v>
      </c>
      <c r="C27" s="10">
        <f>SUM(C9:C11)</f>
        <v>9.6483117999999993E-2</v>
      </c>
      <c r="D27" s="10"/>
      <c r="E27" s="10"/>
      <c r="H27" s="5"/>
      <c r="I27" s="5"/>
      <c r="J27" s="5"/>
      <c r="K27" s="11">
        <f t="shared" ref="K27" si="7">C57+E57</f>
        <v>78100</v>
      </c>
      <c r="L27" s="11">
        <f t="shared" ref="L27" si="8">B57+D57</f>
        <v>79740</v>
      </c>
      <c r="M27" s="5"/>
      <c r="N27" s="5"/>
      <c r="O27" s="5"/>
      <c r="P27" s="5"/>
      <c r="Q27" s="5"/>
    </row>
    <row r="28" spans="1:17" x14ac:dyDescent="0.25">
      <c r="A28" t="s">
        <v>6</v>
      </c>
      <c r="B28" s="10">
        <f>SUM(B17:B19)</f>
        <v>0.151863902</v>
      </c>
      <c r="C28" s="10">
        <f>SUM(C17:C19)</f>
        <v>0.34711027799999999</v>
      </c>
      <c r="D28" s="10"/>
      <c r="E28" s="10"/>
      <c r="H28" s="5"/>
      <c r="I28" s="5"/>
      <c r="J28" t="s">
        <v>5</v>
      </c>
      <c r="K28" s="12">
        <f>SUM(K9:K11)</f>
        <v>10005</v>
      </c>
      <c r="L28" s="12">
        <f>SUM(L9:L11)</f>
        <v>20228</v>
      </c>
      <c r="M28" s="5"/>
      <c r="N28" s="5"/>
      <c r="O28" s="5"/>
      <c r="P28" s="5"/>
      <c r="Q28" s="5"/>
    </row>
    <row r="29" spans="1:17" x14ac:dyDescent="0.25">
      <c r="A29" t="s">
        <v>7</v>
      </c>
      <c r="B29" s="10">
        <f>SUM(B2:B8,B12:B16,B20:B25)</f>
        <v>0.52896202000000003</v>
      </c>
      <c r="C29" s="10">
        <f>SUM(C2:C8,C12:C16,C20:C25)</f>
        <v>0.55640660600000003</v>
      </c>
      <c r="D29" s="10"/>
      <c r="E29" s="10"/>
      <c r="J29" t="s">
        <v>6</v>
      </c>
      <c r="K29" s="12">
        <f>SUM(K17:K19)</f>
        <v>20075</v>
      </c>
      <c r="L29" s="12">
        <f>SUM(L17:L19)</f>
        <v>14519</v>
      </c>
    </row>
    <row r="30" spans="1:17" ht="15.75" thickBot="1" x14ac:dyDescent="0.3">
      <c r="A30">
        <v>4</v>
      </c>
      <c r="B30" s="47" t="s">
        <v>8</v>
      </c>
      <c r="C30" s="48" t="s">
        <v>8</v>
      </c>
      <c r="D30" s="48" t="s">
        <v>8</v>
      </c>
      <c r="E30" s="48" t="s">
        <v>8</v>
      </c>
      <c r="F30" s="49" t="s">
        <v>9</v>
      </c>
      <c r="G30" s="13"/>
      <c r="J30" t="s">
        <v>7</v>
      </c>
      <c r="K30" s="12">
        <f>K27-K29-K28</f>
        <v>48020</v>
      </c>
      <c r="L30" s="12">
        <f>L27-L29-L28</f>
        <v>44993</v>
      </c>
    </row>
    <row r="31" spans="1:17" x14ac:dyDescent="0.25">
      <c r="B31" s="14" t="s">
        <v>10</v>
      </c>
      <c r="C31" s="15" t="s">
        <v>10</v>
      </c>
      <c r="D31" s="16" t="s">
        <v>11</v>
      </c>
      <c r="E31" s="16" t="s">
        <v>11</v>
      </c>
      <c r="I31" s="17" t="s">
        <v>12</v>
      </c>
      <c r="J31" s="13"/>
      <c r="K31" s="13"/>
      <c r="L31" s="13"/>
      <c r="M31" s="13"/>
      <c r="N31" s="13"/>
      <c r="O31" s="13"/>
      <c r="P31" s="13"/>
      <c r="Q31" s="13"/>
    </row>
    <row r="32" spans="1:17" x14ac:dyDescent="0.25">
      <c r="B32" s="18" t="s">
        <v>2</v>
      </c>
      <c r="C32" s="1" t="s">
        <v>1</v>
      </c>
      <c r="D32" s="2" t="s">
        <v>2</v>
      </c>
      <c r="E32" s="2" t="s">
        <v>1</v>
      </c>
      <c r="I32" s="19" t="s">
        <v>13</v>
      </c>
      <c r="J32" s="13"/>
      <c r="K32" s="13"/>
      <c r="L32" s="13"/>
      <c r="M32" s="13"/>
      <c r="N32" s="13"/>
      <c r="O32" s="13"/>
      <c r="P32" s="13"/>
      <c r="Q32" s="13"/>
    </row>
    <row r="33" spans="1:17" x14ac:dyDescent="0.25">
      <c r="A33">
        <v>1</v>
      </c>
      <c r="B33" s="20">
        <v>529</v>
      </c>
      <c r="C33" s="21">
        <v>593</v>
      </c>
      <c r="D33" s="22">
        <v>23</v>
      </c>
      <c r="E33" s="22">
        <v>27</v>
      </c>
      <c r="I33" s="23">
        <v>1171</v>
      </c>
      <c r="J33" s="24"/>
      <c r="K33" s="24"/>
      <c r="L33" s="24"/>
      <c r="M33" s="24"/>
      <c r="N33" s="24"/>
      <c r="O33" s="24"/>
      <c r="P33" s="24"/>
      <c r="Q33" s="24"/>
    </row>
    <row r="34" spans="1:17" x14ac:dyDescent="0.25">
      <c r="A34">
        <v>2</v>
      </c>
      <c r="B34" s="20">
        <v>269</v>
      </c>
      <c r="C34" s="21">
        <v>346</v>
      </c>
      <c r="D34" s="22">
        <v>12</v>
      </c>
      <c r="E34" s="22">
        <v>15</v>
      </c>
      <c r="I34" s="23">
        <v>643</v>
      </c>
      <c r="J34" s="24"/>
      <c r="K34" s="24"/>
      <c r="L34" s="24"/>
      <c r="M34" s="24"/>
      <c r="N34" s="24"/>
      <c r="O34" s="24"/>
      <c r="P34" s="24"/>
      <c r="Q34" s="24"/>
    </row>
    <row r="35" spans="1:17" x14ac:dyDescent="0.25">
      <c r="A35">
        <v>3</v>
      </c>
      <c r="B35" s="20">
        <v>203</v>
      </c>
      <c r="C35" s="21">
        <v>250</v>
      </c>
      <c r="D35" s="22">
        <v>9</v>
      </c>
      <c r="E35" s="22">
        <v>11</v>
      </c>
      <c r="I35" s="23">
        <v>474</v>
      </c>
      <c r="J35" s="24"/>
      <c r="K35" s="24"/>
      <c r="L35" s="24"/>
      <c r="M35" s="24"/>
      <c r="N35" s="24"/>
      <c r="O35" s="24"/>
      <c r="P35" s="24"/>
      <c r="Q35" s="24"/>
    </row>
    <row r="36" spans="1:17" x14ac:dyDescent="0.25">
      <c r="A36">
        <v>4</v>
      </c>
      <c r="B36" s="20">
        <v>282</v>
      </c>
      <c r="C36" s="21">
        <v>321</v>
      </c>
      <c r="D36" s="22">
        <v>12</v>
      </c>
      <c r="E36" s="22">
        <v>14</v>
      </c>
      <c r="I36" s="23">
        <v>629</v>
      </c>
      <c r="J36" s="24"/>
      <c r="K36" s="24"/>
      <c r="L36" s="24"/>
      <c r="M36" s="24"/>
      <c r="N36" s="24"/>
      <c r="O36" s="24"/>
      <c r="P36" s="24"/>
      <c r="Q36" s="24"/>
    </row>
    <row r="37" spans="1:17" x14ac:dyDescent="0.25">
      <c r="A37">
        <v>5</v>
      </c>
      <c r="B37" s="20">
        <v>582</v>
      </c>
      <c r="C37" s="21">
        <v>480</v>
      </c>
      <c r="D37" s="22">
        <v>26</v>
      </c>
      <c r="E37" s="22">
        <v>21</v>
      </c>
      <c r="I37" s="23">
        <v>1109</v>
      </c>
      <c r="J37" s="24"/>
      <c r="K37" s="24"/>
      <c r="L37" s="24"/>
      <c r="M37" s="24"/>
      <c r="N37" s="24"/>
      <c r="O37" s="24"/>
      <c r="P37" s="24"/>
      <c r="Q37" s="24"/>
    </row>
    <row r="38" spans="1:17" x14ac:dyDescent="0.25">
      <c r="A38">
        <v>6</v>
      </c>
      <c r="B38" s="20">
        <v>1564</v>
      </c>
      <c r="C38" s="21">
        <v>1248</v>
      </c>
      <c r="D38" s="22">
        <v>69</v>
      </c>
      <c r="E38" s="22">
        <v>56</v>
      </c>
      <c r="I38" s="23">
        <v>2937</v>
      </c>
      <c r="J38" s="24"/>
      <c r="K38" s="24"/>
      <c r="L38" s="24"/>
      <c r="M38" s="24"/>
      <c r="N38" s="24"/>
      <c r="O38" s="24"/>
      <c r="P38" s="24"/>
      <c r="Q38" s="24"/>
    </row>
    <row r="39" spans="1:17" x14ac:dyDescent="0.25">
      <c r="A39">
        <v>7</v>
      </c>
      <c r="B39" s="20">
        <v>4115</v>
      </c>
      <c r="C39" s="21">
        <v>4320</v>
      </c>
      <c r="D39" s="22">
        <v>186</v>
      </c>
      <c r="E39" s="22">
        <v>200</v>
      </c>
      <c r="I39" s="23">
        <v>8821</v>
      </c>
      <c r="J39" s="24"/>
      <c r="K39" s="24"/>
      <c r="L39" s="24"/>
      <c r="M39" s="24"/>
      <c r="N39" s="24"/>
      <c r="O39" s="24"/>
      <c r="P39" s="24"/>
      <c r="Q39" s="24"/>
    </row>
    <row r="40" spans="1:17" x14ac:dyDescent="0.25">
      <c r="A40">
        <v>8</v>
      </c>
      <c r="B40" s="25">
        <v>5847</v>
      </c>
      <c r="C40" s="26">
        <v>3085</v>
      </c>
      <c r="D40" s="27">
        <v>1265</v>
      </c>
      <c r="E40" s="27">
        <v>381</v>
      </c>
      <c r="I40" s="28">
        <v>10578</v>
      </c>
      <c r="J40" s="29"/>
      <c r="K40" s="29"/>
      <c r="L40" s="29"/>
      <c r="M40" s="29"/>
      <c r="N40" s="29"/>
      <c r="O40" s="29"/>
      <c r="P40" s="29"/>
      <c r="Q40" s="29"/>
    </row>
    <row r="41" spans="1:17" x14ac:dyDescent="0.25">
      <c r="A41">
        <v>9</v>
      </c>
      <c r="B41" s="25">
        <v>5982</v>
      </c>
      <c r="C41" s="26">
        <v>3332</v>
      </c>
      <c r="D41" s="27">
        <v>1513</v>
      </c>
      <c r="E41" s="27">
        <v>429</v>
      </c>
      <c r="I41" s="28">
        <v>11255</v>
      </c>
      <c r="J41" s="29"/>
      <c r="K41" s="29"/>
      <c r="L41" s="29"/>
      <c r="M41" s="29"/>
      <c r="N41" s="29"/>
      <c r="O41" s="29"/>
      <c r="P41" s="29"/>
      <c r="Q41" s="29"/>
    </row>
    <row r="42" spans="1:17" x14ac:dyDescent="0.25">
      <c r="A42">
        <v>10</v>
      </c>
      <c r="B42" s="25">
        <v>4940</v>
      </c>
      <c r="C42" s="26">
        <v>2480</v>
      </c>
      <c r="D42" s="27">
        <v>681</v>
      </c>
      <c r="E42" s="27">
        <v>298</v>
      </c>
      <c r="I42" s="28">
        <v>8398</v>
      </c>
      <c r="J42" s="29"/>
      <c r="K42" s="29"/>
      <c r="L42" s="29"/>
      <c r="M42" s="29"/>
      <c r="N42" s="29"/>
      <c r="O42" s="29"/>
      <c r="P42" s="29"/>
      <c r="Q42" s="29"/>
    </row>
    <row r="43" spans="1:17" x14ac:dyDescent="0.25">
      <c r="A43">
        <v>11</v>
      </c>
      <c r="B43" s="20">
        <v>3533</v>
      </c>
      <c r="C43" s="21">
        <v>4674</v>
      </c>
      <c r="D43" s="22">
        <v>260</v>
      </c>
      <c r="E43" s="22">
        <v>381</v>
      </c>
      <c r="I43" s="23">
        <v>8847</v>
      </c>
      <c r="J43" s="24"/>
      <c r="K43" s="24"/>
      <c r="L43" s="24"/>
      <c r="M43" s="24"/>
      <c r="N43" s="24"/>
      <c r="O43" s="24"/>
      <c r="P43" s="24"/>
      <c r="Q43" s="24"/>
    </row>
    <row r="44" spans="1:17" x14ac:dyDescent="0.25">
      <c r="A44">
        <v>12</v>
      </c>
      <c r="B44" s="20">
        <v>3420</v>
      </c>
      <c r="C44" s="21">
        <v>3825</v>
      </c>
      <c r="D44" s="22">
        <v>251</v>
      </c>
      <c r="E44" s="22">
        <v>300</v>
      </c>
      <c r="I44" s="23">
        <v>7796</v>
      </c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>
        <v>13</v>
      </c>
      <c r="B45" s="20">
        <v>3548</v>
      </c>
      <c r="C45" s="21">
        <v>3874</v>
      </c>
      <c r="D45" s="22">
        <v>261</v>
      </c>
      <c r="E45" s="22">
        <v>304</v>
      </c>
      <c r="I45" s="23">
        <v>7987</v>
      </c>
      <c r="J45" s="24"/>
      <c r="K45" s="24"/>
      <c r="L45" s="24"/>
      <c r="M45" s="24"/>
      <c r="N45" s="24"/>
      <c r="O45" s="24"/>
      <c r="P45" s="24"/>
      <c r="Q45" s="24"/>
    </row>
    <row r="46" spans="1:17" x14ac:dyDescent="0.25">
      <c r="A46">
        <v>14</v>
      </c>
      <c r="B46" s="20">
        <v>3745</v>
      </c>
      <c r="C46" s="21">
        <v>4044</v>
      </c>
      <c r="D46" s="22">
        <v>277</v>
      </c>
      <c r="E46" s="22">
        <v>319</v>
      </c>
      <c r="I46" s="23">
        <v>8385</v>
      </c>
      <c r="J46" s="24"/>
      <c r="K46" s="24"/>
      <c r="L46" s="24"/>
      <c r="M46" s="24"/>
      <c r="N46" s="24"/>
      <c r="O46" s="24"/>
      <c r="P46" s="24"/>
      <c r="Q46" s="24"/>
    </row>
    <row r="47" spans="1:17" x14ac:dyDescent="0.25">
      <c r="A47">
        <v>15</v>
      </c>
      <c r="B47" s="20">
        <v>4202</v>
      </c>
      <c r="C47" s="21">
        <v>4289</v>
      </c>
      <c r="D47" s="22">
        <v>316</v>
      </c>
      <c r="E47" s="22">
        <v>343</v>
      </c>
      <c r="I47" s="23">
        <v>9149</v>
      </c>
      <c r="J47" s="24"/>
      <c r="K47" s="24"/>
      <c r="L47" s="24"/>
      <c r="M47" s="24"/>
      <c r="N47" s="24"/>
      <c r="O47" s="24"/>
      <c r="P47" s="24"/>
      <c r="Q47" s="24"/>
    </row>
    <row r="48" spans="1:17" x14ac:dyDescent="0.25">
      <c r="A48">
        <v>16</v>
      </c>
      <c r="B48" s="20">
        <v>4789</v>
      </c>
      <c r="C48" s="21">
        <v>5091</v>
      </c>
      <c r="D48" s="22">
        <v>596</v>
      </c>
      <c r="E48" s="22">
        <v>699</v>
      </c>
      <c r="I48" s="23">
        <v>11175</v>
      </c>
      <c r="J48" s="24"/>
      <c r="K48" s="24"/>
      <c r="L48" s="24"/>
      <c r="M48" s="24"/>
      <c r="N48" s="24"/>
      <c r="O48" s="24"/>
      <c r="P48" s="24"/>
      <c r="Q48" s="24"/>
    </row>
    <row r="49" spans="1:17" x14ac:dyDescent="0.25">
      <c r="A49">
        <v>17</v>
      </c>
      <c r="B49" s="25">
        <v>4228</v>
      </c>
      <c r="C49" s="26">
        <v>5346</v>
      </c>
      <c r="D49" s="27">
        <v>453</v>
      </c>
      <c r="E49" s="27">
        <v>872</v>
      </c>
      <c r="I49" s="28">
        <v>10899</v>
      </c>
      <c r="J49" s="29"/>
      <c r="K49" s="29"/>
      <c r="L49" s="29"/>
      <c r="M49" s="29"/>
      <c r="N49" s="29"/>
      <c r="O49" s="29"/>
      <c r="P49" s="29"/>
      <c r="Q49" s="29"/>
    </row>
    <row r="50" spans="1:17" x14ac:dyDescent="0.25">
      <c r="A50">
        <v>18</v>
      </c>
      <c r="B50" s="25">
        <v>4925</v>
      </c>
      <c r="C50" s="26">
        <v>5862</v>
      </c>
      <c r="D50" s="27">
        <v>607</v>
      </c>
      <c r="E50" s="27">
        <v>1480</v>
      </c>
      <c r="I50" s="28">
        <v>12873</v>
      </c>
      <c r="J50" s="29"/>
      <c r="K50" s="29"/>
      <c r="L50" s="29"/>
      <c r="M50" s="29"/>
      <c r="N50" s="29"/>
      <c r="O50" s="29"/>
      <c r="P50" s="29"/>
      <c r="Q50" s="29"/>
    </row>
    <row r="51" spans="1:17" x14ac:dyDescent="0.25">
      <c r="A51">
        <v>19</v>
      </c>
      <c r="B51" s="25">
        <v>4148</v>
      </c>
      <c r="C51" s="26">
        <v>6040</v>
      </c>
      <c r="D51" s="27">
        <v>158</v>
      </c>
      <c r="E51" s="27">
        <v>475</v>
      </c>
      <c r="I51" s="28">
        <v>10820</v>
      </c>
      <c r="J51" s="29"/>
      <c r="K51" s="29"/>
      <c r="L51" s="29"/>
      <c r="M51" s="29"/>
      <c r="N51" s="29"/>
      <c r="O51" s="29"/>
      <c r="P51" s="29"/>
      <c r="Q51" s="29"/>
    </row>
    <row r="52" spans="1:17" x14ac:dyDescent="0.25">
      <c r="A52">
        <v>20</v>
      </c>
      <c r="B52" s="20">
        <v>3842</v>
      </c>
      <c r="C52" s="21">
        <v>4085</v>
      </c>
      <c r="D52" s="22">
        <v>172</v>
      </c>
      <c r="E52" s="22">
        <v>188</v>
      </c>
      <c r="I52" s="23">
        <v>8287</v>
      </c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>
        <v>21</v>
      </c>
      <c r="B53" s="20">
        <v>2714</v>
      </c>
      <c r="C53" s="21">
        <v>2533</v>
      </c>
      <c r="D53" s="22">
        <v>120</v>
      </c>
      <c r="E53" s="22">
        <v>113</v>
      </c>
      <c r="I53" s="23">
        <v>5480</v>
      </c>
      <c r="J53" s="24"/>
      <c r="K53" s="24"/>
      <c r="L53" s="24"/>
      <c r="M53" s="24"/>
      <c r="N53" s="24"/>
      <c r="O53" s="24"/>
      <c r="P53" s="24"/>
      <c r="Q53" s="24"/>
    </row>
    <row r="54" spans="1:17" x14ac:dyDescent="0.25">
      <c r="A54">
        <v>22</v>
      </c>
      <c r="B54" s="20">
        <v>2131</v>
      </c>
      <c r="C54" s="21">
        <v>1987</v>
      </c>
      <c r="D54" s="22">
        <v>94</v>
      </c>
      <c r="E54" s="22">
        <v>89</v>
      </c>
      <c r="I54" s="23">
        <v>4301</v>
      </c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>
        <v>23</v>
      </c>
      <c r="B55" s="20">
        <v>1727</v>
      </c>
      <c r="C55" s="21">
        <v>1696</v>
      </c>
      <c r="D55" s="22">
        <v>76</v>
      </c>
      <c r="E55" s="22">
        <v>76</v>
      </c>
      <c r="I55" s="23">
        <v>3575</v>
      </c>
      <c r="J55" s="24"/>
      <c r="K55" s="24"/>
      <c r="L55" s="24"/>
      <c r="M55" s="24"/>
      <c r="N55" s="24"/>
      <c r="O55" s="24"/>
      <c r="P55" s="24"/>
      <c r="Q55" s="24"/>
    </row>
    <row r="56" spans="1:17" x14ac:dyDescent="0.25">
      <c r="A56">
        <v>24</v>
      </c>
      <c r="B56" s="30">
        <v>994</v>
      </c>
      <c r="C56" s="31">
        <v>1160</v>
      </c>
      <c r="D56" s="32">
        <v>44</v>
      </c>
      <c r="E56" s="32">
        <v>52</v>
      </c>
      <c r="I56" s="33">
        <v>2250</v>
      </c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B57" s="34">
        <v>72259</v>
      </c>
      <c r="C57" s="35">
        <v>70957</v>
      </c>
      <c r="D57" s="36">
        <v>7481</v>
      </c>
      <c r="E57" s="36">
        <v>7143</v>
      </c>
      <c r="I57" s="37">
        <v>157841</v>
      </c>
      <c r="J57" s="38"/>
      <c r="K57" s="38"/>
      <c r="L57" s="38"/>
      <c r="M57" s="38"/>
      <c r="N57" s="38"/>
      <c r="O57" s="38"/>
      <c r="P57" s="38"/>
      <c r="Q57" s="38"/>
    </row>
  </sheetData>
  <mergeCells count="1">
    <mergeCell ref="B30:F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6"/>
  <sheetViews>
    <sheetView zoomScale="85" zoomScaleNormal="85" workbookViewId="0">
      <selection activeCell="N18" sqref="N18"/>
    </sheetView>
  </sheetViews>
  <sheetFormatPr defaultRowHeight="15" x14ac:dyDescent="0.25"/>
  <cols>
    <col min="2" max="4" width="9.5703125" bestFit="1" customWidth="1"/>
    <col min="8" max="8" width="9.5703125" bestFit="1" customWidth="1"/>
    <col min="10" max="10" width="4" customWidth="1"/>
  </cols>
  <sheetData>
    <row r="1" spans="1:17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1" t="s">
        <v>1</v>
      </c>
      <c r="G1" s="2" t="s">
        <v>2</v>
      </c>
      <c r="H1" s="1" t="s">
        <v>1</v>
      </c>
      <c r="I1" s="2" t="s">
        <v>2</v>
      </c>
      <c r="J1" s="3"/>
      <c r="K1" t="s">
        <v>1</v>
      </c>
      <c r="L1" t="s">
        <v>2</v>
      </c>
      <c r="M1" s="3"/>
      <c r="N1" s="3"/>
      <c r="O1" s="3"/>
      <c r="P1" s="3"/>
      <c r="Q1" s="3"/>
    </row>
    <row r="2" spans="1:17" x14ac:dyDescent="0.25">
      <c r="A2">
        <v>1</v>
      </c>
      <c r="B2">
        <v>1.2891039999999999E-2</v>
      </c>
      <c r="C2">
        <v>1.2273030000000001E-2</v>
      </c>
      <c r="D2" s="4">
        <v>1.2891039999999999E-2</v>
      </c>
      <c r="E2" s="4">
        <v>1.2273030000000001E-2</v>
      </c>
      <c r="H2" s="5">
        <f t="shared" ref="H2:I8" si="0">B2*K$29</f>
        <v>619.02774079999995</v>
      </c>
      <c r="I2" s="5">
        <f t="shared" si="0"/>
        <v>552.20043879000002</v>
      </c>
      <c r="J2" s="5"/>
      <c r="K2" s="6">
        <f t="shared" ref="K2:K15" si="1">C32+E32</f>
        <v>620</v>
      </c>
      <c r="L2" s="6">
        <f t="shared" ref="L2:L15" si="2">B32+D32</f>
        <v>552</v>
      </c>
      <c r="M2" s="5"/>
      <c r="N2" s="5"/>
      <c r="O2" s="5"/>
      <c r="P2" s="5"/>
      <c r="Q2" s="5"/>
    </row>
    <row r="3" spans="1:17" x14ac:dyDescent="0.25">
      <c r="A3">
        <v>2</v>
      </c>
      <c r="B3">
        <v>7.5269220000000001E-3</v>
      </c>
      <c r="C3">
        <v>6.2496100000000001E-3</v>
      </c>
      <c r="D3" s="4">
        <v>7.5269220000000001E-3</v>
      </c>
      <c r="E3" s="4">
        <v>6.2496100000000001E-3</v>
      </c>
      <c r="H3" s="5">
        <f t="shared" si="0"/>
        <v>361.44279444</v>
      </c>
      <c r="I3" s="5">
        <f t="shared" si="0"/>
        <v>281.18870272999999</v>
      </c>
      <c r="J3" s="5"/>
      <c r="K3" s="6">
        <f t="shared" si="1"/>
        <v>361</v>
      </c>
      <c r="L3" s="6">
        <f t="shared" si="2"/>
        <v>281</v>
      </c>
      <c r="M3" s="5"/>
      <c r="N3" s="5"/>
      <c r="O3" s="5"/>
      <c r="P3" s="5"/>
      <c r="Q3" s="5"/>
    </row>
    <row r="4" spans="1:17" x14ac:dyDescent="0.25">
      <c r="A4">
        <v>3</v>
      </c>
      <c r="B4">
        <v>5.4446520000000003E-3</v>
      </c>
      <c r="C4">
        <v>4.7203009999999997E-3</v>
      </c>
      <c r="D4" s="4">
        <v>5.4446520000000003E-3</v>
      </c>
      <c r="E4" s="4">
        <v>4.7203009999999997E-3</v>
      </c>
      <c r="H4" s="5">
        <f t="shared" si="0"/>
        <v>261.45218904000001</v>
      </c>
      <c r="I4" s="5">
        <f t="shared" si="0"/>
        <v>212.38050289299997</v>
      </c>
      <c r="J4" s="5"/>
      <c r="K4" s="6">
        <f t="shared" si="1"/>
        <v>261</v>
      </c>
      <c r="L4" s="6">
        <f t="shared" si="2"/>
        <v>212</v>
      </c>
      <c r="M4" s="5"/>
      <c r="N4" s="5"/>
      <c r="O4" s="5"/>
      <c r="P4" s="5"/>
      <c r="Q4" s="5"/>
    </row>
    <row r="5" spans="1:17" x14ac:dyDescent="0.25">
      <c r="A5">
        <v>4</v>
      </c>
      <c r="B5">
        <f>0.006978286+0.01</f>
        <v>1.6978286000000002E-2</v>
      </c>
      <c r="C5">
        <f>0.006542364+0.005</f>
        <v>1.1542363999999999E-2</v>
      </c>
      <c r="D5" s="4">
        <v>6.9782860000000002E-3</v>
      </c>
      <c r="E5" s="4">
        <v>6.5423640000000002E-3</v>
      </c>
      <c r="H5" s="5">
        <f t="shared" si="0"/>
        <v>815.29729372000008</v>
      </c>
      <c r="I5" s="5">
        <f t="shared" si="0"/>
        <v>519.32558345199993</v>
      </c>
      <c r="J5" s="5"/>
      <c r="K5" s="6">
        <f t="shared" si="1"/>
        <v>335</v>
      </c>
      <c r="L5" s="6">
        <f t="shared" si="2"/>
        <v>294</v>
      </c>
      <c r="M5" s="5"/>
      <c r="N5" s="5"/>
      <c r="O5" s="5"/>
      <c r="P5" s="5"/>
      <c r="Q5" s="5"/>
    </row>
    <row r="6" spans="1:17" x14ac:dyDescent="0.25">
      <c r="A6">
        <v>5</v>
      </c>
      <c r="B6">
        <f>0.010442938+0.0058+0.01</f>
        <v>2.6242938E-2</v>
      </c>
      <c r="C6">
        <f>0.013508137+0.01</f>
        <v>2.3508136999999998E-2</v>
      </c>
      <c r="D6" s="4">
        <v>1.0442938000000001E-2</v>
      </c>
      <c r="E6" s="4">
        <v>1.3508137E-2</v>
      </c>
      <c r="H6" s="5">
        <f t="shared" si="0"/>
        <v>1260.1858827599999</v>
      </c>
      <c r="I6" s="5">
        <f t="shared" si="0"/>
        <v>1057.7016080409999</v>
      </c>
      <c r="J6" s="5"/>
      <c r="K6" s="6">
        <f t="shared" si="1"/>
        <v>501</v>
      </c>
      <c r="L6" s="6">
        <f t="shared" si="2"/>
        <v>608</v>
      </c>
      <c r="M6" s="5"/>
      <c r="N6" s="5"/>
      <c r="O6" s="5"/>
      <c r="P6" s="5"/>
      <c r="Q6" s="5"/>
    </row>
    <row r="7" spans="1:17" x14ac:dyDescent="0.25">
      <c r="A7">
        <v>6</v>
      </c>
      <c r="B7">
        <f>0.027159666+(D8-B8)</f>
        <v>5.9107188215929203E-2</v>
      </c>
      <c r="C7">
        <v>3.6292848000000003E-2</v>
      </c>
      <c r="D7" s="4">
        <v>2.7159665999999999E-2</v>
      </c>
      <c r="E7" s="4">
        <v>3.6292848000000003E-2</v>
      </c>
      <c r="H7" s="5">
        <f t="shared" si="0"/>
        <v>2838.3271781289204</v>
      </c>
      <c r="I7" s="5">
        <f t="shared" si="0"/>
        <v>1632.9241100640002</v>
      </c>
      <c r="J7" s="5"/>
      <c r="K7" s="6">
        <f t="shared" si="1"/>
        <v>1304</v>
      </c>
      <c r="L7" s="6">
        <f t="shared" si="2"/>
        <v>1633</v>
      </c>
      <c r="M7" s="5"/>
      <c r="N7" s="5"/>
      <c r="O7" s="5"/>
      <c r="P7" s="5"/>
      <c r="Q7" s="5"/>
    </row>
    <row r="8" spans="1:17" x14ac:dyDescent="0.25">
      <c r="A8">
        <v>7</v>
      </c>
      <c r="B8">
        <f>0.094120304*(1+F8)-0.01</f>
        <v>6.2172781784070798E-2</v>
      </c>
      <c r="C8">
        <f>0.095582563+0.02</f>
        <v>0.115582563</v>
      </c>
      <c r="D8" s="4">
        <v>9.4120304000000002E-2</v>
      </c>
      <c r="E8" s="4">
        <v>9.5582562999999995E-2</v>
      </c>
      <c r="F8" s="7">
        <f>(K9-K8)/K8</f>
        <v>-0.23318584070796461</v>
      </c>
      <c r="G8" s="7"/>
      <c r="H8" s="5">
        <f t="shared" si="0"/>
        <v>2985.5369812710796</v>
      </c>
      <c r="I8" s="5">
        <f t="shared" si="0"/>
        <v>5200.4062570590004</v>
      </c>
      <c r="J8" s="5"/>
      <c r="K8" s="6">
        <f t="shared" si="1"/>
        <v>4520</v>
      </c>
      <c r="L8" s="6">
        <f t="shared" si="2"/>
        <v>4301</v>
      </c>
      <c r="M8" s="5"/>
      <c r="N8" s="5"/>
      <c r="O8" s="5"/>
      <c r="P8" s="5"/>
      <c r="Q8" s="5"/>
    </row>
    <row r="9" spans="1:17" x14ac:dyDescent="0.25">
      <c r="A9">
        <v>8</v>
      </c>
      <c r="B9" s="8">
        <v>0.34643829500000001</v>
      </c>
      <c r="C9" s="8">
        <v>0.351618398</v>
      </c>
      <c r="D9" s="4">
        <v>0.34643829500000001</v>
      </c>
      <c r="E9" s="4">
        <v>0.351618398</v>
      </c>
      <c r="H9" s="9">
        <f>K9</f>
        <v>3466</v>
      </c>
      <c r="I9" s="9">
        <f>L9</f>
        <v>7112</v>
      </c>
      <c r="J9" s="5"/>
      <c r="K9" s="6">
        <f t="shared" si="1"/>
        <v>3466</v>
      </c>
      <c r="L9" s="6">
        <f t="shared" si="2"/>
        <v>7112</v>
      </c>
      <c r="M9" s="5"/>
      <c r="N9" s="5"/>
      <c r="O9" s="5"/>
      <c r="P9" s="5"/>
      <c r="Q9" s="5"/>
    </row>
    <row r="10" spans="1:17" x14ac:dyDescent="0.25">
      <c r="A10">
        <v>9</v>
      </c>
      <c r="B10" s="8">
        <v>0.37593063399999999</v>
      </c>
      <c r="C10" s="8">
        <v>0.37051035799999998</v>
      </c>
      <c r="D10" s="4">
        <v>0.37593063399999999</v>
      </c>
      <c r="E10" s="4">
        <v>0.37051035799999998</v>
      </c>
      <c r="H10" s="9">
        <f t="shared" ref="H10:I11" si="3">K10</f>
        <v>3761</v>
      </c>
      <c r="I10" s="9">
        <f t="shared" si="3"/>
        <v>7495</v>
      </c>
      <c r="J10" s="5"/>
      <c r="K10" s="6">
        <f t="shared" si="1"/>
        <v>3761</v>
      </c>
      <c r="L10" s="6">
        <f t="shared" si="2"/>
        <v>7495</v>
      </c>
      <c r="M10" s="5"/>
      <c r="N10" s="5"/>
      <c r="O10" s="5"/>
      <c r="P10" s="5"/>
      <c r="Q10" s="5"/>
    </row>
    <row r="11" spans="1:17" x14ac:dyDescent="0.25">
      <c r="A11">
        <v>10</v>
      </c>
      <c r="B11" s="8">
        <v>0.27763107100000001</v>
      </c>
      <c r="C11" s="8">
        <v>0.27787124499999999</v>
      </c>
      <c r="D11" s="4">
        <v>0.27763107100000001</v>
      </c>
      <c r="E11" s="4">
        <v>0.27787124499999999</v>
      </c>
      <c r="H11" s="9">
        <f t="shared" si="3"/>
        <v>2778</v>
      </c>
      <c r="I11" s="9">
        <f t="shared" si="3"/>
        <v>5621</v>
      </c>
      <c r="J11" s="5"/>
      <c r="K11" s="6">
        <f t="shared" si="1"/>
        <v>2778</v>
      </c>
      <c r="L11" s="6">
        <f t="shared" si="2"/>
        <v>5621</v>
      </c>
      <c r="M11" s="5"/>
      <c r="N11" s="5"/>
      <c r="O11" s="5"/>
      <c r="P11" s="5"/>
      <c r="Q11" s="5"/>
    </row>
    <row r="12" spans="1:17" x14ac:dyDescent="0.25">
      <c r="A12">
        <v>11</v>
      </c>
      <c r="B12">
        <f>0.094120304*(1+F12)-0.01</f>
        <v>6.6804402373887239E-2</v>
      </c>
      <c r="C12">
        <f>0.084295485+0.01</f>
        <v>9.4295484999999998E-2</v>
      </c>
      <c r="D12" s="4">
        <v>0.10525320000000001</v>
      </c>
      <c r="E12" s="4">
        <v>8.4295485000000003E-2</v>
      </c>
      <c r="F12" s="7">
        <f>(K13-K12)/K12</f>
        <v>-0.18397626112759644</v>
      </c>
      <c r="H12" s="5">
        <f t="shared" ref="H12:I16" si="4">B12*K$29</f>
        <v>3207.9474019940653</v>
      </c>
      <c r="I12" s="5">
        <f t="shared" si="4"/>
        <v>4242.6367566050003</v>
      </c>
      <c r="J12" s="5"/>
      <c r="K12" s="6">
        <f t="shared" si="1"/>
        <v>5055</v>
      </c>
      <c r="L12" s="6">
        <f t="shared" si="2"/>
        <v>3793</v>
      </c>
      <c r="M12" s="5"/>
      <c r="N12" s="5"/>
      <c r="O12" s="5"/>
      <c r="P12" s="5"/>
      <c r="Q12" s="5"/>
    </row>
    <row r="13" spans="1:17" x14ac:dyDescent="0.25">
      <c r="A13">
        <v>12</v>
      </c>
      <c r="B13">
        <f>(B14+B12)/2</f>
        <v>7.6899010686943617E-2</v>
      </c>
      <c r="C13">
        <v>8.1594437000000006E-2</v>
      </c>
      <c r="D13" s="4">
        <v>8.5890875000000005E-2</v>
      </c>
      <c r="E13" s="4">
        <v>8.1594437000000006E-2</v>
      </c>
      <c r="H13" s="5">
        <f t="shared" si="4"/>
        <v>3692.6904931870326</v>
      </c>
      <c r="I13" s="5">
        <f t="shared" si="4"/>
        <v>3671.1785039410001</v>
      </c>
      <c r="J13" s="5"/>
      <c r="K13" s="6">
        <f t="shared" si="1"/>
        <v>4125</v>
      </c>
      <c r="L13" s="6">
        <f t="shared" si="2"/>
        <v>3671</v>
      </c>
      <c r="M13" s="5"/>
      <c r="N13" s="5"/>
      <c r="O13" s="5"/>
      <c r="P13" s="5"/>
      <c r="Q13" s="5"/>
    </row>
    <row r="14" spans="1:17" x14ac:dyDescent="0.25">
      <c r="A14">
        <v>13</v>
      </c>
      <c r="B14">
        <v>8.6993618999999994E-2</v>
      </c>
      <c r="C14">
        <v>8.4660416000000002E-2</v>
      </c>
      <c r="D14" s="4">
        <v>8.6993618999999994E-2</v>
      </c>
      <c r="E14" s="4">
        <v>8.4660416000000002E-2</v>
      </c>
      <c r="H14" s="5">
        <f t="shared" si="4"/>
        <v>4177.43358438</v>
      </c>
      <c r="I14" s="5">
        <f t="shared" si="4"/>
        <v>3809.1260970880003</v>
      </c>
      <c r="J14" s="5"/>
      <c r="K14" s="6">
        <f t="shared" si="1"/>
        <v>4178</v>
      </c>
      <c r="L14" s="6">
        <f t="shared" si="2"/>
        <v>3809</v>
      </c>
      <c r="M14" s="5"/>
      <c r="N14" s="5"/>
      <c r="O14" s="5"/>
      <c r="P14" s="5"/>
      <c r="Q14" s="5"/>
    </row>
    <row r="15" spans="1:17" x14ac:dyDescent="0.25">
      <c r="A15">
        <v>14</v>
      </c>
      <c r="B15">
        <f>0.090861355+0.0049</f>
        <v>9.5761355000000006E-2</v>
      </c>
      <c r="C15">
        <v>8.9387356000000001E-2</v>
      </c>
      <c r="D15" s="4">
        <v>9.0861355000000005E-2</v>
      </c>
      <c r="E15" s="4">
        <v>8.9387356000000001E-2</v>
      </c>
      <c r="H15" s="5">
        <f t="shared" si="4"/>
        <v>4598.4602671000002</v>
      </c>
      <c r="I15" s="5">
        <f t="shared" si="4"/>
        <v>4021.8053085080001</v>
      </c>
      <c r="J15" s="5"/>
      <c r="K15" s="6">
        <f t="shared" si="1"/>
        <v>4363</v>
      </c>
      <c r="L15" s="6">
        <f t="shared" si="2"/>
        <v>4022</v>
      </c>
      <c r="M15" s="5"/>
      <c r="N15" s="5"/>
      <c r="O15" s="5"/>
      <c r="P15" s="5"/>
      <c r="Q15" s="5"/>
    </row>
    <row r="16" spans="1:17" x14ac:dyDescent="0.25">
      <c r="A16">
        <v>15</v>
      </c>
      <c r="B16">
        <f>0.120580276-0.01</f>
        <v>0.11058027600000001</v>
      </c>
      <c r="C16">
        <f>0.094120304*(1+G16)+0.01</f>
        <v>9.1815625445496749E-2</v>
      </c>
      <c r="D16" s="4">
        <v>0.120580276</v>
      </c>
      <c r="E16" s="4">
        <v>0.119664536</v>
      </c>
      <c r="G16" s="7">
        <f>(L17-L16)/L16</f>
        <v>-0.13073351903435468</v>
      </c>
      <c r="H16" s="5">
        <f t="shared" si="4"/>
        <v>5310.0648535199998</v>
      </c>
      <c r="I16" s="5">
        <f t="shared" si="4"/>
        <v>4131.0604356692356</v>
      </c>
      <c r="J16" s="5"/>
      <c r="K16" s="6">
        <f>C47+E47</f>
        <v>5790</v>
      </c>
      <c r="L16" s="6">
        <f>B47+D47</f>
        <v>5385</v>
      </c>
      <c r="M16" s="5"/>
      <c r="N16" s="5"/>
      <c r="O16" s="5"/>
      <c r="P16" s="5"/>
      <c r="Q16" s="5"/>
    </row>
    <row r="17" spans="1:17" x14ac:dyDescent="0.25">
      <c r="A17">
        <v>16</v>
      </c>
      <c r="B17" s="8">
        <v>0.30973225399999998</v>
      </c>
      <c r="C17" s="8">
        <v>0.32244609400000002</v>
      </c>
      <c r="D17" s="4">
        <v>0.30973225399999998</v>
      </c>
      <c r="E17" s="4">
        <v>0.32244609400000002</v>
      </c>
      <c r="H17" s="9">
        <f>K17</f>
        <v>6218</v>
      </c>
      <c r="I17" s="9">
        <f>L17</f>
        <v>4681</v>
      </c>
      <c r="J17" s="5"/>
      <c r="K17" s="6">
        <f>C48+E48</f>
        <v>6218</v>
      </c>
      <c r="L17" s="6">
        <f>B48+D48</f>
        <v>4681</v>
      </c>
      <c r="M17" s="5"/>
      <c r="N17" s="5"/>
      <c r="O17" s="5"/>
      <c r="P17" s="5"/>
      <c r="Q17" s="5"/>
    </row>
    <row r="18" spans="1:17" x14ac:dyDescent="0.25">
      <c r="A18">
        <v>17</v>
      </c>
      <c r="B18" s="8">
        <v>0.36572437899999999</v>
      </c>
      <c r="C18" s="8">
        <v>0.38100005999999997</v>
      </c>
      <c r="D18" s="4">
        <v>0.36572437899999999</v>
      </c>
      <c r="E18" s="4">
        <v>0.38100005999999997</v>
      </c>
      <c r="H18" s="9">
        <f t="shared" ref="H18:I19" si="5">K18</f>
        <v>7342</v>
      </c>
      <c r="I18" s="9">
        <f t="shared" si="5"/>
        <v>5532</v>
      </c>
      <c r="J18" s="5"/>
      <c r="K18" s="6">
        <f>C49+E49</f>
        <v>7342</v>
      </c>
      <c r="L18" s="6">
        <f>B49+D49</f>
        <v>5532</v>
      </c>
      <c r="M18" s="5"/>
      <c r="N18" s="5"/>
      <c r="O18" s="5"/>
      <c r="P18" s="5"/>
      <c r="Q18" s="5"/>
    </row>
    <row r="19" spans="1:17" x14ac:dyDescent="0.25">
      <c r="A19">
        <v>18</v>
      </c>
      <c r="B19" s="8">
        <v>0.32454336700000003</v>
      </c>
      <c r="C19" s="8">
        <v>0.29655384600000001</v>
      </c>
      <c r="D19" s="4">
        <v>0.32454336700000003</v>
      </c>
      <c r="E19" s="4">
        <v>0.29655384600000001</v>
      </c>
      <c r="H19" s="9">
        <f t="shared" si="5"/>
        <v>6515</v>
      </c>
      <c r="I19" s="9">
        <f t="shared" si="5"/>
        <v>4306</v>
      </c>
      <c r="J19" s="5"/>
      <c r="K19" s="6">
        <f>C50+E50</f>
        <v>6515</v>
      </c>
      <c r="L19" s="6">
        <f>B50+D50</f>
        <v>4306</v>
      </c>
      <c r="M19" s="5"/>
      <c r="N19" s="5"/>
      <c r="O19" s="5"/>
      <c r="P19" s="5"/>
      <c r="Q19" s="5"/>
    </row>
    <row r="20" spans="1:17" x14ac:dyDescent="0.25">
      <c r="A20">
        <v>19</v>
      </c>
      <c r="B20">
        <v>9.6440504999999996E-2</v>
      </c>
      <c r="C20">
        <f>0.100415232-0.01</f>
        <v>9.0415231999999998E-2</v>
      </c>
      <c r="D20" s="4">
        <v>9.6440504999999996E-2</v>
      </c>
      <c r="E20" s="4">
        <v>0.10041523199999999</v>
      </c>
      <c r="G20" s="7"/>
      <c r="H20" s="5">
        <f>B20*K$29</f>
        <v>4631.0730500999998</v>
      </c>
      <c r="I20" s="5">
        <f>C20*L$29</f>
        <v>4068.0525333759997</v>
      </c>
      <c r="J20" s="5"/>
      <c r="K20" s="6">
        <f>C46+E46</f>
        <v>4632</v>
      </c>
      <c r="L20" s="6">
        <f>B46+D46</f>
        <v>4518</v>
      </c>
      <c r="M20" s="5"/>
      <c r="N20" s="5"/>
      <c r="O20" s="5"/>
      <c r="P20" s="5"/>
      <c r="Q20" s="5"/>
    </row>
    <row r="21" spans="1:17" x14ac:dyDescent="0.25">
      <c r="A21">
        <v>20</v>
      </c>
      <c r="B21">
        <v>0.09</v>
      </c>
      <c r="C21">
        <f>0.089217382-0.005</f>
        <v>8.4217381999999993E-2</v>
      </c>
      <c r="D21" s="4">
        <v>8.8969047999999995E-2</v>
      </c>
      <c r="E21" s="4">
        <v>8.9217381999999998E-2</v>
      </c>
      <c r="H21" s="5">
        <f>B21*K$29</f>
        <v>4321.8</v>
      </c>
      <c r="I21" s="5">
        <f t="shared" ref="I21:I25" si="6">C21*L$29</f>
        <v>3789.1926683259999</v>
      </c>
      <c r="J21" s="5"/>
      <c r="K21" s="6">
        <f t="shared" ref="K21:K26" si="7">C51+E51</f>
        <v>4273</v>
      </c>
      <c r="L21" s="6">
        <f t="shared" ref="L21:L26" si="8">B51+D51</f>
        <v>4014</v>
      </c>
      <c r="M21" s="5"/>
      <c r="N21" s="5"/>
      <c r="O21" s="5"/>
      <c r="P21" s="5"/>
      <c r="Q21" s="5"/>
    </row>
    <row r="22" spans="1:17" x14ac:dyDescent="0.25">
      <c r="A22">
        <v>21</v>
      </c>
      <c r="B22">
        <v>7.0000000000000007E-2</v>
      </c>
      <c r="C22">
        <v>6.2977502000000005E-2</v>
      </c>
      <c r="D22" s="4">
        <v>5.5104625999999997E-2</v>
      </c>
      <c r="E22" s="4">
        <v>6.2977502000000005E-2</v>
      </c>
      <c r="H22" s="5">
        <f>B22*K$29</f>
        <v>3361.4000000000005</v>
      </c>
      <c r="I22" s="5">
        <f t="shared" si="6"/>
        <v>2833.5467474860002</v>
      </c>
      <c r="J22" s="5"/>
      <c r="K22" s="6">
        <f t="shared" si="7"/>
        <v>2646</v>
      </c>
      <c r="L22" s="6">
        <f t="shared" si="8"/>
        <v>2834</v>
      </c>
      <c r="M22" s="5"/>
      <c r="N22" s="5"/>
      <c r="O22" s="5"/>
      <c r="P22" s="5"/>
      <c r="Q22" s="5"/>
    </row>
    <row r="23" spans="1:17" x14ac:dyDescent="0.25">
      <c r="A23">
        <v>22</v>
      </c>
      <c r="B23">
        <v>5.3999999999999999E-2</v>
      </c>
      <c r="C23">
        <v>4.9463239999999999E-2</v>
      </c>
      <c r="D23" s="4">
        <v>4.3222791000000003E-2</v>
      </c>
      <c r="E23" s="4">
        <v>4.9463239999999999E-2</v>
      </c>
      <c r="H23" s="5">
        <f>B23*K$29</f>
        <v>2593.08</v>
      </c>
      <c r="I23" s="5">
        <f t="shared" si="6"/>
        <v>2225.4995573199999</v>
      </c>
      <c r="J23" s="5"/>
      <c r="K23" s="6">
        <f t="shared" si="7"/>
        <v>2076</v>
      </c>
      <c r="L23" s="6">
        <f t="shared" si="8"/>
        <v>2225</v>
      </c>
      <c r="M23" s="5"/>
      <c r="N23" s="5"/>
      <c r="O23" s="5"/>
      <c r="P23" s="5"/>
      <c r="Q23" s="5"/>
    </row>
    <row r="24" spans="1:17" x14ac:dyDescent="0.25">
      <c r="A24">
        <v>23</v>
      </c>
      <c r="B24">
        <v>3.6890427000000003E-2</v>
      </c>
      <c r="C24">
        <v>4.0084283999999998E-2</v>
      </c>
      <c r="D24" s="4">
        <v>3.6890427000000003E-2</v>
      </c>
      <c r="E24" s="4">
        <v>4.0084283999999998E-2</v>
      </c>
      <c r="H24" s="5">
        <f>B24*K$29</f>
        <v>1771.4783045400002</v>
      </c>
      <c r="I24" s="5">
        <f t="shared" si="6"/>
        <v>1803.5121900119998</v>
      </c>
      <c r="J24" s="5"/>
      <c r="K24" s="6">
        <f t="shared" si="7"/>
        <v>1772</v>
      </c>
      <c r="L24" s="6">
        <f t="shared" si="8"/>
        <v>1803</v>
      </c>
      <c r="M24" s="5"/>
      <c r="N24" s="5"/>
      <c r="O24" s="5"/>
      <c r="P24" s="5"/>
      <c r="Q24" s="5"/>
    </row>
    <row r="25" spans="1:17" x14ac:dyDescent="0.25">
      <c r="A25">
        <v>24</v>
      </c>
      <c r="B25">
        <v>2.5229471E-2</v>
      </c>
      <c r="C25">
        <v>2.3071278000000001E-2</v>
      </c>
      <c r="D25" s="4">
        <v>2.5229471E-2</v>
      </c>
      <c r="E25" s="4">
        <v>2.3071278000000001E-2</v>
      </c>
      <c r="H25" s="5">
        <f>B25*K$29</f>
        <v>1211.51919742</v>
      </c>
      <c r="I25" s="5">
        <f t="shared" si="6"/>
        <v>1038.046011054</v>
      </c>
      <c r="J25" s="5"/>
      <c r="K25" s="6">
        <f t="shared" si="7"/>
        <v>1212</v>
      </c>
      <c r="L25" s="6">
        <f t="shared" si="8"/>
        <v>1038</v>
      </c>
      <c r="M25" s="5"/>
      <c r="N25" s="5"/>
      <c r="O25" s="5"/>
      <c r="P25" s="5"/>
      <c r="Q25" s="5"/>
    </row>
    <row r="26" spans="1:17" x14ac:dyDescent="0.25">
      <c r="A26" t="s">
        <v>5</v>
      </c>
      <c r="B26" s="10">
        <f>SUM(B9:B11)</f>
        <v>1</v>
      </c>
      <c r="C26" s="10">
        <f>SUM(C9:C11)</f>
        <v>1.0000000010000001</v>
      </c>
      <c r="D26" s="10"/>
      <c r="E26" s="10"/>
      <c r="H26" s="5"/>
      <c r="I26" s="5"/>
      <c r="J26" s="5"/>
      <c r="K26" s="11">
        <f t="shared" si="7"/>
        <v>78100</v>
      </c>
      <c r="L26" s="11">
        <f t="shared" si="8"/>
        <v>79740</v>
      </c>
      <c r="M26" s="5"/>
      <c r="N26" s="5"/>
      <c r="O26" s="5"/>
      <c r="P26" s="5"/>
      <c r="Q26" s="5"/>
    </row>
    <row r="27" spans="1:17" x14ac:dyDescent="0.25">
      <c r="A27" t="s">
        <v>6</v>
      </c>
      <c r="B27" s="10">
        <f>SUM(B17:B19)</f>
        <v>1</v>
      </c>
      <c r="C27" s="10">
        <f>SUM(C17:C19)</f>
        <v>1</v>
      </c>
      <c r="D27" s="10"/>
      <c r="E27" s="10"/>
      <c r="H27" s="5"/>
      <c r="I27" s="5"/>
      <c r="J27" t="s">
        <v>5</v>
      </c>
      <c r="K27" s="12">
        <f>SUM(K9:K11)</f>
        <v>10005</v>
      </c>
      <c r="L27" s="12">
        <f>SUM(L9:L11)</f>
        <v>20228</v>
      </c>
      <c r="M27" s="5"/>
      <c r="N27" s="5"/>
      <c r="O27" s="5"/>
      <c r="P27" s="5"/>
      <c r="Q27" s="5"/>
    </row>
    <row r="28" spans="1:17" x14ac:dyDescent="0.25">
      <c r="A28" t="s">
        <v>7</v>
      </c>
      <c r="B28" s="10">
        <f>SUM(B2:B8,B12:B16,B20:B25)</f>
        <v>0.99996287406083084</v>
      </c>
      <c r="C28" s="10">
        <f>SUM(C2:C8,C12:C16,C20:C25)</f>
        <v>1.0021510904454967</v>
      </c>
      <c r="D28" s="10"/>
      <c r="E28" s="10"/>
      <c r="J28" t="s">
        <v>6</v>
      </c>
      <c r="K28" s="12">
        <f>SUM(K17:K19)</f>
        <v>20075</v>
      </c>
      <c r="L28" s="12">
        <f>SUM(L17:L19)</f>
        <v>14519</v>
      </c>
    </row>
    <row r="29" spans="1:17" ht="15.75" thickBot="1" x14ac:dyDescent="0.3">
      <c r="A29">
        <v>4</v>
      </c>
      <c r="B29" s="47" t="s">
        <v>8</v>
      </c>
      <c r="C29" s="48" t="s">
        <v>8</v>
      </c>
      <c r="D29" s="48" t="s">
        <v>8</v>
      </c>
      <c r="E29" s="48" t="s">
        <v>8</v>
      </c>
      <c r="F29" s="49" t="s">
        <v>9</v>
      </c>
      <c r="G29" s="13"/>
      <c r="J29" t="s">
        <v>7</v>
      </c>
      <c r="K29" s="12">
        <f>K26-K28-K27</f>
        <v>48020</v>
      </c>
      <c r="L29" s="12">
        <f>L26-L28-L27</f>
        <v>44993</v>
      </c>
    </row>
    <row r="30" spans="1:17" x14ac:dyDescent="0.25">
      <c r="B30" s="14" t="s">
        <v>10</v>
      </c>
      <c r="C30" s="15" t="s">
        <v>10</v>
      </c>
      <c r="D30" s="16" t="s">
        <v>11</v>
      </c>
      <c r="E30" s="16" t="s">
        <v>11</v>
      </c>
      <c r="I30" s="17" t="s">
        <v>12</v>
      </c>
      <c r="J30" s="13"/>
      <c r="K30" s="13"/>
      <c r="L30" s="13"/>
      <c r="M30" s="13"/>
      <c r="N30" s="13"/>
      <c r="O30" s="13"/>
      <c r="P30" s="13"/>
      <c r="Q30" s="13"/>
    </row>
    <row r="31" spans="1:17" x14ac:dyDescent="0.25">
      <c r="B31" s="18" t="s">
        <v>2</v>
      </c>
      <c r="C31" s="1" t="s">
        <v>1</v>
      </c>
      <c r="D31" s="2" t="s">
        <v>2</v>
      </c>
      <c r="E31" s="2" t="s">
        <v>1</v>
      </c>
      <c r="I31" s="19" t="s">
        <v>13</v>
      </c>
      <c r="J31" s="13"/>
      <c r="K31" s="13"/>
      <c r="L31" s="13"/>
      <c r="M31" s="13"/>
      <c r="N31" s="13"/>
      <c r="O31" s="13"/>
      <c r="P31" s="13"/>
      <c r="Q31" s="13"/>
    </row>
    <row r="32" spans="1:17" x14ac:dyDescent="0.25">
      <c r="A32">
        <v>1</v>
      </c>
      <c r="B32" s="20">
        <v>529</v>
      </c>
      <c r="C32" s="21">
        <v>593</v>
      </c>
      <c r="D32" s="22">
        <v>23</v>
      </c>
      <c r="E32" s="22">
        <v>27</v>
      </c>
      <c r="I32" s="23">
        <v>1171</v>
      </c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>
        <v>2</v>
      </c>
      <c r="B33" s="20">
        <v>269</v>
      </c>
      <c r="C33" s="21">
        <v>346</v>
      </c>
      <c r="D33" s="22">
        <v>12</v>
      </c>
      <c r="E33" s="22">
        <v>15</v>
      </c>
      <c r="I33" s="23">
        <v>643</v>
      </c>
      <c r="J33" s="24"/>
      <c r="K33" s="24"/>
      <c r="L33" s="24"/>
      <c r="M33" s="24"/>
      <c r="N33" s="24"/>
      <c r="O33" s="24"/>
      <c r="P33" s="24"/>
      <c r="Q33" s="24"/>
    </row>
    <row r="34" spans="1:17" x14ac:dyDescent="0.25">
      <c r="A34">
        <v>3</v>
      </c>
      <c r="B34" s="20">
        <v>203</v>
      </c>
      <c r="C34" s="21">
        <v>250</v>
      </c>
      <c r="D34" s="22">
        <v>9</v>
      </c>
      <c r="E34" s="22">
        <v>11</v>
      </c>
      <c r="I34" s="23">
        <v>474</v>
      </c>
      <c r="J34" s="24"/>
      <c r="K34" s="24"/>
      <c r="L34" s="24"/>
      <c r="M34" s="24"/>
      <c r="N34" s="24"/>
      <c r="O34" s="24"/>
      <c r="P34" s="24"/>
      <c r="Q34" s="24"/>
    </row>
    <row r="35" spans="1:17" x14ac:dyDescent="0.25">
      <c r="A35">
        <v>4</v>
      </c>
      <c r="B35" s="20">
        <v>282</v>
      </c>
      <c r="C35" s="21">
        <v>321</v>
      </c>
      <c r="D35" s="22">
        <v>12</v>
      </c>
      <c r="E35" s="22">
        <v>14</v>
      </c>
      <c r="I35" s="23">
        <v>629</v>
      </c>
      <c r="J35" s="24"/>
      <c r="K35" s="24"/>
      <c r="L35" s="24"/>
      <c r="M35" s="24"/>
      <c r="N35" s="24"/>
      <c r="O35" s="24"/>
      <c r="P35" s="24"/>
      <c r="Q35" s="24"/>
    </row>
    <row r="36" spans="1:17" x14ac:dyDescent="0.25">
      <c r="A36">
        <v>5</v>
      </c>
      <c r="B36" s="20">
        <v>582</v>
      </c>
      <c r="C36" s="21">
        <v>480</v>
      </c>
      <c r="D36" s="22">
        <v>26</v>
      </c>
      <c r="E36" s="22">
        <v>21</v>
      </c>
      <c r="I36" s="23">
        <v>1109</v>
      </c>
      <c r="J36" s="24"/>
      <c r="K36" s="24"/>
      <c r="L36" s="24"/>
      <c r="M36" s="24"/>
      <c r="N36" s="24"/>
      <c r="O36" s="24"/>
      <c r="P36" s="24"/>
      <c r="Q36" s="24"/>
    </row>
    <row r="37" spans="1:17" x14ac:dyDescent="0.25">
      <c r="A37">
        <v>6</v>
      </c>
      <c r="B37" s="20">
        <v>1564</v>
      </c>
      <c r="C37" s="21">
        <v>1248</v>
      </c>
      <c r="D37" s="22">
        <v>69</v>
      </c>
      <c r="E37" s="22">
        <v>56</v>
      </c>
      <c r="I37" s="23">
        <v>2937</v>
      </c>
      <c r="J37" s="24"/>
      <c r="K37" s="24"/>
      <c r="L37" s="24"/>
      <c r="M37" s="24"/>
      <c r="N37" s="24"/>
      <c r="O37" s="24"/>
      <c r="P37" s="24"/>
      <c r="Q37" s="24"/>
    </row>
    <row r="38" spans="1:17" x14ac:dyDescent="0.25">
      <c r="A38">
        <v>7</v>
      </c>
      <c r="B38" s="20">
        <v>4115</v>
      </c>
      <c r="C38" s="21">
        <v>4320</v>
      </c>
      <c r="D38" s="22">
        <v>186</v>
      </c>
      <c r="E38" s="22">
        <v>200</v>
      </c>
      <c r="I38" s="23">
        <v>8821</v>
      </c>
      <c r="J38" s="24"/>
      <c r="K38" s="24"/>
      <c r="L38" s="24"/>
      <c r="M38" s="24"/>
      <c r="N38" s="24"/>
      <c r="O38" s="24"/>
      <c r="P38" s="24"/>
      <c r="Q38" s="24"/>
    </row>
    <row r="39" spans="1:17" x14ac:dyDescent="0.25">
      <c r="A39">
        <v>8</v>
      </c>
      <c r="B39" s="25">
        <v>5847</v>
      </c>
      <c r="C39" s="26">
        <v>3085</v>
      </c>
      <c r="D39" s="27">
        <v>1265</v>
      </c>
      <c r="E39" s="27">
        <v>381</v>
      </c>
      <c r="I39" s="28">
        <v>10578</v>
      </c>
      <c r="J39" s="29"/>
      <c r="K39" s="29"/>
      <c r="L39" s="29"/>
      <c r="M39" s="29"/>
      <c r="N39" s="29"/>
      <c r="O39" s="29"/>
      <c r="P39" s="29"/>
      <c r="Q39" s="29"/>
    </row>
    <row r="40" spans="1:17" x14ac:dyDescent="0.25">
      <c r="A40">
        <v>9</v>
      </c>
      <c r="B40" s="25">
        <v>5982</v>
      </c>
      <c r="C40" s="26">
        <v>3332</v>
      </c>
      <c r="D40" s="27">
        <v>1513</v>
      </c>
      <c r="E40" s="27">
        <v>429</v>
      </c>
      <c r="I40" s="28">
        <v>11255</v>
      </c>
      <c r="J40" s="29"/>
      <c r="K40" s="29"/>
      <c r="L40" s="29"/>
      <c r="M40" s="29"/>
      <c r="N40" s="29"/>
      <c r="O40" s="29"/>
      <c r="P40" s="29"/>
      <c r="Q40" s="29"/>
    </row>
    <row r="41" spans="1:17" x14ac:dyDescent="0.25">
      <c r="A41">
        <v>10</v>
      </c>
      <c r="B41" s="25">
        <v>4940</v>
      </c>
      <c r="C41" s="26">
        <v>2480</v>
      </c>
      <c r="D41" s="27">
        <v>681</v>
      </c>
      <c r="E41" s="27">
        <v>298</v>
      </c>
      <c r="I41" s="28">
        <v>8398</v>
      </c>
      <c r="J41" s="29"/>
      <c r="K41" s="29"/>
      <c r="L41" s="29"/>
      <c r="M41" s="29"/>
      <c r="N41" s="29"/>
      <c r="O41" s="29"/>
      <c r="P41" s="29"/>
      <c r="Q41" s="29"/>
    </row>
    <row r="42" spans="1:17" x14ac:dyDescent="0.25">
      <c r="A42">
        <v>11</v>
      </c>
      <c r="B42" s="20">
        <v>3533</v>
      </c>
      <c r="C42" s="21">
        <v>4674</v>
      </c>
      <c r="D42" s="22">
        <v>260</v>
      </c>
      <c r="E42" s="22">
        <v>381</v>
      </c>
      <c r="I42" s="23">
        <v>8847</v>
      </c>
      <c r="J42" s="24"/>
      <c r="K42" s="24"/>
      <c r="L42" s="24"/>
      <c r="M42" s="24"/>
      <c r="N42" s="24"/>
      <c r="O42" s="24"/>
      <c r="P42" s="24"/>
      <c r="Q42" s="24"/>
    </row>
    <row r="43" spans="1:17" x14ac:dyDescent="0.25">
      <c r="A43">
        <v>12</v>
      </c>
      <c r="B43" s="20">
        <v>3420</v>
      </c>
      <c r="C43" s="21">
        <v>3825</v>
      </c>
      <c r="D43" s="22">
        <v>251</v>
      </c>
      <c r="E43" s="22">
        <v>300</v>
      </c>
      <c r="I43" s="23">
        <v>7796</v>
      </c>
      <c r="J43" s="24"/>
      <c r="K43" s="24"/>
      <c r="L43" s="24"/>
      <c r="M43" s="24"/>
      <c r="N43" s="24"/>
      <c r="O43" s="24"/>
      <c r="P43" s="24"/>
      <c r="Q43" s="24"/>
    </row>
    <row r="44" spans="1:17" x14ac:dyDescent="0.25">
      <c r="A44">
        <v>13</v>
      </c>
      <c r="B44" s="20">
        <v>3548</v>
      </c>
      <c r="C44" s="21">
        <v>3874</v>
      </c>
      <c r="D44" s="22">
        <v>261</v>
      </c>
      <c r="E44" s="22">
        <v>304</v>
      </c>
      <c r="I44" s="23">
        <v>7987</v>
      </c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>
        <v>14</v>
      </c>
      <c r="B45" s="20">
        <v>3745</v>
      </c>
      <c r="C45" s="21">
        <v>4044</v>
      </c>
      <c r="D45" s="22">
        <v>277</v>
      </c>
      <c r="E45" s="22">
        <v>319</v>
      </c>
      <c r="I45" s="23">
        <v>8385</v>
      </c>
      <c r="J45" s="24"/>
      <c r="K45" s="24"/>
      <c r="L45" s="24"/>
      <c r="M45" s="24"/>
      <c r="N45" s="24"/>
      <c r="O45" s="24"/>
      <c r="P45" s="24"/>
      <c r="Q45" s="24"/>
    </row>
    <row r="46" spans="1:17" x14ac:dyDescent="0.25">
      <c r="A46">
        <v>15</v>
      </c>
      <c r="B46" s="20">
        <v>4202</v>
      </c>
      <c r="C46" s="21">
        <v>4289</v>
      </c>
      <c r="D46" s="22">
        <v>316</v>
      </c>
      <c r="E46" s="22">
        <v>343</v>
      </c>
      <c r="I46" s="23">
        <v>9149</v>
      </c>
      <c r="J46" s="24"/>
      <c r="K46" s="24"/>
      <c r="L46" s="24"/>
      <c r="M46" s="24"/>
      <c r="N46" s="24"/>
      <c r="O46" s="24"/>
      <c r="P46" s="24"/>
      <c r="Q46" s="24"/>
    </row>
    <row r="47" spans="1:17" x14ac:dyDescent="0.25">
      <c r="A47">
        <v>16</v>
      </c>
      <c r="B47" s="20">
        <v>4789</v>
      </c>
      <c r="C47" s="21">
        <v>5091</v>
      </c>
      <c r="D47" s="22">
        <v>596</v>
      </c>
      <c r="E47" s="22">
        <v>699</v>
      </c>
      <c r="I47" s="23">
        <v>11175</v>
      </c>
      <c r="J47" s="24"/>
      <c r="K47" s="24"/>
      <c r="L47" s="24"/>
      <c r="M47" s="24"/>
      <c r="N47" s="24"/>
      <c r="O47" s="24"/>
      <c r="P47" s="24"/>
      <c r="Q47" s="24"/>
    </row>
    <row r="48" spans="1:17" x14ac:dyDescent="0.25">
      <c r="A48">
        <v>17</v>
      </c>
      <c r="B48" s="25">
        <v>4228</v>
      </c>
      <c r="C48" s="26">
        <v>5346</v>
      </c>
      <c r="D48" s="27">
        <v>453</v>
      </c>
      <c r="E48" s="27">
        <v>872</v>
      </c>
      <c r="I48" s="28">
        <v>10899</v>
      </c>
      <c r="J48" s="29"/>
      <c r="K48" s="29"/>
      <c r="L48" s="29"/>
      <c r="M48" s="29"/>
      <c r="N48" s="29"/>
      <c r="O48" s="29"/>
      <c r="P48" s="29"/>
      <c r="Q48" s="29"/>
    </row>
    <row r="49" spans="1:17" x14ac:dyDescent="0.25">
      <c r="A49">
        <v>18</v>
      </c>
      <c r="B49" s="25">
        <v>4925</v>
      </c>
      <c r="C49" s="26">
        <v>5862</v>
      </c>
      <c r="D49" s="27">
        <v>607</v>
      </c>
      <c r="E49" s="27">
        <v>1480</v>
      </c>
      <c r="I49" s="28">
        <v>12873</v>
      </c>
      <c r="J49" s="29"/>
      <c r="K49" s="29"/>
      <c r="L49" s="29"/>
      <c r="M49" s="29"/>
      <c r="N49" s="29"/>
      <c r="O49" s="29"/>
      <c r="P49" s="29"/>
      <c r="Q49" s="29"/>
    </row>
    <row r="50" spans="1:17" x14ac:dyDescent="0.25">
      <c r="A50">
        <v>19</v>
      </c>
      <c r="B50" s="25">
        <v>4148</v>
      </c>
      <c r="C50" s="26">
        <v>6040</v>
      </c>
      <c r="D50" s="27">
        <v>158</v>
      </c>
      <c r="E50" s="27">
        <v>475</v>
      </c>
      <c r="I50" s="28">
        <v>10820</v>
      </c>
      <c r="J50" s="29"/>
      <c r="K50" s="29"/>
      <c r="L50" s="29"/>
      <c r="M50" s="29"/>
      <c r="N50" s="29"/>
      <c r="O50" s="29"/>
      <c r="P50" s="29"/>
      <c r="Q50" s="29"/>
    </row>
    <row r="51" spans="1:17" x14ac:dyDescent="0.25">
      <c r="A51">
        <v>20</v>
      </c>
      <c r="B51" s="20">
        <v>3842</v>
      </c>
      <c r="C51" s="21">
        <v>4085</v>
      </c>
      <c r="D51" s="22">
        <v>172</v>
      </c>
      <c r="E51" s="22">
        <v>188</v>
      </c>
      <c r="I51" s="23">
        <v>8287</v>
      </c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>
        <v>21</v>
      </c>
      <c r="B52" s="20">
        <v>2714</v>
      </c>
      <c r="C52" s="21">
        <v>2533</v>
      </c>
      <c r="D52" s="22">
        <v>120</v>
      </c>
      <c r="E52" s="22">
        <v>113</v>
      </c>
      <c r="I52" s="23">
        <v>5480</v>
      </c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>
        <v>22</v>
      </c>
      <c r="B53" s="20">
        <v>2131</v>
      </c>
      <c r="C53" s="21">
        <v>1987</v>
      </c>
      <c r="D53" s="22">
        <v>94</v>
      </c>
      <c r="E53" s="22">
        <v>89</v>
      </c>
      <c r="I53" s="23">
        <v>4301</v>
      </c>
      <c r="J53" s="24"/>
      <c r="K53" s="24"/>
      <c r="L53" s="24"/>
      <c r="M53" s="24"/>
      <c r="N53" s="24"/>
      <c r="O53" s="24"/>
      <c r="P53" s="24"/>
      <c r="Q53" s="24"/>
    </row>
    <row r="54" spans="1:17" x14ac:dyDescent="0.25">
      <c r="A54">
        <v>23</v>
      </c>
      <c r="B54" s="20">
        <v>1727</v>
      </c>
      <c r="C54" s="21">
        <v>1696</v>
      </c>
      <c r="D54" s="22">
        <v>76</v>
      </c>
      <c r="E54" s="22">
        <v>76</v>
      </c>
      <c r="I54" s="23">
        <v>3575</v>
      </c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>
        <v>24</v>
      </c>
      <c r="B55" s="30">
        <v>994</v>
      </c>
      <c r="C55" s="31">
        <v>1160</v>
      </c>
      <c r="D55" s="32">
        <v>44</v>
      </c>
      <c r="E55" s="32">
        <v>52</v>
      </c>
      <c r="I55" s="33">
        <v>2250</v>
      </c>
      <c r="J55" s="24"/>
      <c r="K55" s="24"/>
      <c r="L55" s="24"/>
      <c r="M55" s="24"/>
      <c r="N55" s="24"/>
      <c r="O55" s="24"/>
      <c r="P55" s="24"/>
      <c r="Q55" s="24"/>
    </row>
    <row r="56" spans="1:17" x14ac:dyDescent="0.25">
      <c r="B56" s="34">
        <v>72259</v>
      </c>
      <c r="C56" s="35">
        <v>70957</v>
      </c>
      <c r="D56" s="36">
        <v>7481</v>
      </c>
      <c r="E56" s="36">
        <v>7143</v>
      </c>
      <c r="I56" s="37">
        <v>157841</v>
      </c>
      <c r="J56" s="38"/>
      <c r="K56" s="38"/>
      <c r="L56" s="38"/>
      <c r="M56" s="38"/>
      <c r="N56" s="38"/>
      <c r="O56" s="38"/>
      <c r="P56" s="38"/>
      <c r="Q56" s="38"/>
    </row>
  </sheetData>
  <mergeCells count="1">
    <mergeCell ref="B29:F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C93C-4771-403F-83B9-F68648CF4347}">
  <dimension ref="A1:M27"/>
  <sheetViews>
    <sheetView tabSelected="1" zoomScale="85" zoomScaleNormal="85" workbookViewId="0">
      <selection activeCell="L25" sqref="L2:L25"/>
    </sheetView>
  </sheetViews>
  <sheetFormatPr defaultRowHeight="15" x14ac:dyDescent="0.25"/>
  <cols>
    <col min="7" max="8" width="10.5703125" bestFit="1" customWidth="1"/>
    <col min="9" max="9" width="6.28515625" customWidth="1"/>
    <col min="11" max="11" width="11.7109375" customWidth="1"/>
    <col min="13" max="13" width="11.85546875" customWidth="1"/>
  </cols>
  <sheetData>
    <row r="1" spans="1:13" x14ac:dyDescent="0.25">
      <c r="A1" t="s">
        <v>0</v>
      </c>
      <c r="B1" t="s">
        <v>14</v>
      </c>
      <c r="C1" t="s">
        <v>15</v>
      </c>
      <c r="H1" t="s">
        <v>16</v>
      </c>
    </row>
    <row r="2" spans="1:13" x14ac:dyDescent="0.25">
      <c r="A2">
        <v>1</v>
      </c>
      <c r="B2">
        <v>2.6599578239851103E-3</v>
      </c>
      <c r="C2">
        <v>8.1155603693228266E-3</v>
      </c>
      <c r="D2" s="7">
        <v>3.3760140000000001E-3</v>
      </c>
      <c r="E2" s="7">
        <v>8.8298460000000006E-3</v>
      </c>
      <c r="H2" s="42">
        <v>107.2</v>
      </c>
      <c r="I2" t="s">
        <v>17</v>
      </c>
      <c r="J2" s="44">
        <f>H2*(1-(G$16/(H$26-G$11)))</f>
        <v>108.37263020957276</v>
      </c>
      <c r="K2" s="50">
        <f>J2/J$26</f>
        <v>2.7794267961727772E-3</v>
      </c>
      <c r="L2" s="7">
        <f>J2/J$27</f>
        <v>5.360589664863134E-3</v>
      </c>
      <c r="M2" s="7">
        <v>5.360589664863134E-3</v>
      </c>
    </row>
    <row r="3" spans="1:13" x14ac:dyDescent="0.25">
      <c r="A3">
        <v>2</v>
      </c>
      <c r="B3">
        <v>1.9318885759747602E-3</v>
      </c>
      <c r="C3">
        <v>4.1934008084615641E-3</v>
      </c>
      <c r="D3" s="7">
        <v>2.6479450000000001E-3</v>
      </c>
      <c r="E3" s="7">
        <v>4.907687E-3</v>
      </c>
      <c r="H3" s="42">
        <v>73</v>
      </c>
      <c r="I3" t="s">
        <v>18</v>
      </c>
      <c r="J3" s="44">
        <f t="shared" ref="J3:J7" si="0">H3*(1-(G$16/(H$26-G$11)))</f>
        <v>73.798526168832197</v>
      </c>
      <c r="K3" s="50">
        <f t="shared" ref="K3:K27" si="1">J3/J$26</f>
        <v>1.8927066802295965E-3</v>
      </c>
      <c r="L3" s="7">
        <f t="shared" ref="L3:M7" si="2">J3/J$27</f>
        <v>3.6504015441698578E-3</v>
      </c>
      <c r="M3" s="7">
        <v>3.6504015441698578E-3</v>
      </c>
    </row>
    <row r="4" spans="1:13" x14ac:dyDescent="0.25">
      <c r="A4">
        <v>3</v>
      </c>
      <c r="B4">
        <v>1.7794068988775888E-3</v>
      </c>
      <c r="C4">
        <v>2.592016735737081E-3</v>
      </c>
      <c r="D4" s="7">
        <v>2.4954629999999998E-3</v>
      </c>
      <c r="E4" s="7">
        <v>3.3063020000000001E-3</v>
      </c>
      <c r="H4" s="42">
        <v>68.8</v>
      </c>
      <c r="I4" t="s">
        <v>19</v>
      </c>
      <c r="J4" s="44">
        <f t="shared" si="0"/>
        <v>69.552583567337734</v>
      </c>
      <c r="K4" s="50">
        <f t="shared" si="1"/>
        <v>1.7838112273944689E-3</v>
      </c>
      <c r="L4" s="7">
        <f t="shared" si="2"/>
        <v>3.4403784416285779E-3</v>
      </c>
      <c r="M4" s="7">
        <v>3.4403784416285779E-3</v>
      </c>
    </row>
    <row r="5" spans="1:13" x14ac:dyDescent="0.25">
      <c r="A5">
        <v>4</v>
      </c>
      <c r="B5">
        <v>3.6115953537590988E-3</v>
      </c>
      <c r="C5">
        <v>2.3503172903332741E-3</v>
      </c>
      <c r="D5" s="7">
        <v>4.3276510000000001E-3</v>
      </c>
      <c r="E5" s="7">
        <v>3.0646029999999999E-3</v>
      </c>
      <c r="H5" s="42">
        <v>130.80000000000001</v>
      </c>
      <c r="I5" t="s">
        <v>20</v>
      </c>
      <c r="J5" s="44">
        <f t="shared" si="0"/>
        <v>132.23078387511305</v>
      </c>
      <c r="K5" s="50">
        <f t="shared" si="1"/>
        <v>3.3913155311511129E-3</v>
      </c>
      <c r="L5" s="7">
        <f t="shared" si="2"/>
        <v>6.5407194791427051E-3</v>
      </c>
      <c r="M5" s="7">
        <v>6.5407194791427051E-3</v>
      </c>
    </row>
    <row r="6" spans="1:13" x14ac:dyDescent="0.25">
      <c r="A6">
        <v>5</v>
      </c>
      <c r="B6">
        <v>1.0023296294128972E-2</v>
      </c>
      <c r="C6">
        <v>3.4940396605805538E-3</v>
      </c>
      <c r="D6" s="7">
        <v>1.0739352000000001E-2</v>
      </c>
      <c r="E6" s="7">
        <v>4.2083249999999997E-3</v>
      </c>
      <c r="G6" s="42">
        <f>SUM(F7:F9)</f>
        <v>13502</v>
      </c>
      <c r="H6" s="42">
        <v>377</v>
      </c>
      <c r="I6" t="s">
        <v>21</v>
      </c>
      <c r="J6" s="44">
        <f t="shared" si="0"/>
        <v>381.12389541985942</v>
      </c>
      <c r="K6" s="50">
        <f t="shared" si="1"/>
        <v>9.7746632663912036E-3</v>
      </c>
      <c r="L6" s="7">
        <f t="shared" si="2"/>
        <v>1.8852073728110087E-2</v>
      </c>
      <c r="M6" s="7">
        <v>1.8852073728110087E-2</v>
      </c>
    </row>
    <row r="7" spans="1:13" x14ac:dyDescent="0.25">
      <c r="A7">
        <v>6</v>
      </c>
      <c r="B7" s="40">
        <v>3.6732342406455343E-2</v>
      </c>
      <c r="C7" s="40">
        <v>7.2973809697023046E-3</v>
      </c>
      <c r="D7" s="41">
        <v>3.7448399E-2</v>
      </c>
      <c r="E7" s="41">
        <v>8.0116670000000001E-3</v>
      </c>
      <c r="F7" s="40">
        <v>4182</v>
      </c>
      <c r="G7" s="7">
        <f>F7/SUM($F$7:$F$9)</f>
        <v>0.30973189157161901</v>
      </c>
      <c r="H7" s="42">
        <v>1390.8</v>
      </c>
      <c r="I7" t="s">
        <v>22</v>
      </c>
      <c r="J7" s="44">
        <f t="shared" si="0"/>
        <v>1406.0135643234496</v>
      </c>
      <c r="K7" s="50">
        <f t="shared" si="1"/>
        <v>3.6059951381689354E-2</v>
      </c>
      <c r="L7" s="7">
        <f t="shared" si="2"/>
        <v>6.9547650241526551E-2</v>
      </c>
      <c r="M7" s="7">
        <v>6.9547650241526551E-2</v>
      </c>
    </row>
    <row r="8" spans="1:13" x14ac:dyDescent="0.25">
      <c r="A8">
        <v>7</v>
      </c>
      <c r="B8" s="40">
        <v>0.10853848685657363</v>
      </c>
      <c r="C8" s="40">
        <v>2.1132767894593538E-2</v>
      </c>
      <c r="D8" s="41">
        <v>0.103519519</v>
      </c>
      <c r="E8" s="41">
        <v>2.1847054000000001E-2</v>
      </c>
      <c r="F8" s="40">
        <v>4974</v>
      </c>
      <c r="G8" s="7">
        <f t="shared" ref="G8:G9" si="3">F8/SUM($F$7:$F$9)</f>
        <v>0.36838986816767888</v>
      </c>
      <c r="H8" s="43">
        <v>4239.8</v>
      </c>
      <c r="I8" t="s">
        <v>23</v>
      </c>
      <c r="J8" s="46">
        <f>F7</f>
        <v>4182</v>
      </c>
      <c r="K8" s="50">
        <f>J8/J$26</f>
        <v>0.10725552050473186</v>
      </c>
      <c r="L8" s="51">
        <f>J8/SUM(J$8:J$10)</f>
        <v>0.30973189157161901</v>
      </c>
      <c r="M8" s="7">
        <v>0.34513172527514668</v>
      </c>
    </row>
    <row r="9" spans="1:13" x14ac:dyDescent="0.25">
      <c r="A9">
        <v>8</v>
      </c>
      <c r="B9" s="40">
        <v>0.12440002575308026</v>
      </c>
      <c r="C9" s="40">
        <v>3.3713956626951959E-2</v>
      </c>
      <c r="D9" s="41">
        <v>0.11937304899999999</v>
      </c>
      <c r="E9" s="41">
        <v>3.4428241999999998E-2</v>
      </c>
      <c r="F9" s="40">
        <v>4346</v>
      </c>
      <c r="G9" s="7">
        <f t="shared" si="3"/>
        <v>0.32187824026070211</v>
      </c>
      <c r="H9" s="43">
        <v>5056.2</v>
      </c>
      <c r="I9" t="s">
        <v>24</v>
      </c>
      <c r="J9" s="46">
        <f>F8</f>
        <v>4974</v>
      </c>
      <c r="K9" s="50">
        <f t="shared" si="1"/>
        <v>0.12756790028468107</v>
      </c>
      <c r="L9" s="51">
        <f t="shared" ref="L9:M10" si="4">J9/SUM(J$8:J$10)</f>
        <v>0.36838986816767888</v>
      </c>
      <c r="M9" s="7">
        <v>0.35211105571959966</v>
      </c>
    </row>
    <row r="10" spans="1:13" x14ac:dyDescent="0.25">
      <c r="A10">
        <v>9</v>
      </c>
      <c r="B10" s="40">
        <v>0.11015923929538271</v>
      </c>
      <c r="C10" s="40">
        <v>3.4927417127434732E-2</v>
      </c>
      <c r="D10" s="41">
        <v>0.10516800499999999</v>
      </c>
      <c r="E10" s="41">
        <v>3.5641702999999997E-2</v>
      </c>
      <c r="H10" s="43">
        <v>4481.8</v>
      </c>
      <c r="I10" t="s">
        <v>25</v>
      </c>
      <c r="J10" s="46">
        <f>F9</f>
        <v>4346</v>
      </c>
      <c r="K10" s="50">
        <f t="shared" si="1"/>
        <v>0.11146161934805468</v>
      </c>
      <c r="L10" s="51">
        <f t="shared" si="4"/>
        <v>0.32187824026070211</v>
      </c>
      <c r="M10" s="7">
        <v>0.30275721900525365</v>
      </c>
    </row>
    <row r="11" spans="1:13" x14ac:dyDescent="0.25">
      <c r="A11">
        <v>10</v>
      </c>
      <c r="B11">
        <v>7.7560481332808934E-2</v>
      </c>
      <c r="C11">
        <v>3.6643861843293712E-2</v>
      </c>
      <c r="D11" s="7">
        <v>7.8276536999999993E-2</v>
      </c>
      <c r="E11" s="7">
        <v>3.7358148000000001E-2</v>
      </c>
      <c r="G11" s="6">
        <f>SUM(H8:H10)</f>
        <v>13777.8</v>
      </c>
      <c r="H11" s="42">
        <v>3061.8</v>
      </c>
      <c r="I11" t="s">
        <v>26</v>
      </c>
      <c r="J11" s="44">
        <f t="shared" ref="J11:J25" si="5">H11*(1-(G$16/(H$26-G$11)))</f>
        <v>3095.2921564894582</v>
      </c>
      <c r="K11" s="50">
        <f t="shared" si="1"/>
        <v>7.9384785116807938E-2</v>
      </c>
      <c r="L11" s="7">
        <f t="shared" ref="L11:M17" si="6">J11/J$27</f>
        <v>0.15310684175259276</v>
      </c>
      <c r="M11" s="7">
        <v>0.15310684175259276</v>
      </c>
    </row>
    <row r="12" spans="1:13" x14ac:dyDescent="0.25">
      <c r="A12">
        <v>11</v>
      </c>
      <c r="B12">
        <v>6.0517572604874587E-2</v>
      </c>
      <c r="C12">
        <v>3.5373334947100279E-2</v>
      </c>
      <c r="D12" s="7">
        <v>6.1233628999999998E-2</v>
      </c>
      <c r="E12" s="7">
        <v>3.6087621E-2</v>
      </c>
      <c r="G12" s="7">
        <f>H8/SUM($H$8:$H$10)</f>
        <v>0.30772692302109195</v>
      </c>
      <c r="H12" s="42">
        <v>2364.4</v>
      </c>
      <c r="I12" t="s">
        <v>27</v>
      </c>
      <c r="J12" s="44">
        <f t="shared" si="5"/>
        <v>2390.2634968984503</v>
      </c>
      <c r="K12" s="50">
        <f t="shared" si="1"/>
        <v>6.1302954448422722E-2</v>
      </c>
      <c r="L12" s="7">
        <f t="shared" si="6"/>
        <v>0.11823300563061936</v>
      </c>
      <c r="M12" s="7">
        <v>0.11823300563061936</v>
      </c>
    </row>
    <row r="13" spans="1:13" x14ac:dyDescent="0.25">
      <c r="A13">
        <v>12</v>
      </c>
      <c r="B13">
        <v>5.3710135663914256E-2</v>
      </c>
      <c r="C13">
        <v>3.8638050602955366E-2</v>
      </c>
      <c r="D13" s="7">
        <v>5.4426191999999998E-2</v>
      </c>
      <c r="E13" s="7">
        <v>3.9352336000000002E-2</v>
      </c>
      <c r="G13" s="7">
        <f>H9/SUM($H$8:$H$10)</f>
        <v>0.366981666158603</v>
      </c>
      <c r="H13" s="42">
        <v>2099</v>
      </c>
      <c r="I13" t="s">
        <v>28</v>
      </c>
      <c r="J13" s="44">
        <f t="shared" si="5"/>
        <v>2121.9603620325861</v>
      </c>
      <c r="K13" s="50">
        <f t="shared" si="1"/>
        <v>5.4421798928793466E-2</v>
      </c>
      <c r="L13" s="7">
        <f t="shared" si="6"/>
        <v>0.10496154577003468</v>
      </c>
      <c r="M13" s="7">
        <v>0.10496154577003468</v>
      </c>
    </row>
    <row r="14" spans="1:13" x14ac:dyDescent="0.25">
      <c r="A14">
        <v>13</v>
      </c>
      <c r="B14">
        <v>4.9092485955086571E-2</v>
      </c>
      <c r="C14">
        <v>4.4768825474479544E-2</v>
      </c>
      <c r="D14" s="7">
        <v>4.9808541999999997E-2</v>
      </c>
      <c r="E14" s="7">
        <v>4.5483111E-2</v>
      </c>
      <c r="G14" s="7">
        <f>H10/SUM($H$8:$H$10)</f>
        <v>0.32529141082030516</v>
      </c>
      <c r="H14" s="42">
        <v>1928.2</v>
      </c>
      <c r="I14" t="s">
        <v>29</v>
      </c>
      <c r="J14" s="44">
        <f t="shared" si="5"/>
        <v>1949.2920295718116</v>
      </c>
      <c r="K14" s="50">
        <f t="shared" si="1"/>
        <v>4.9993383846831614E-2</v>
      </c>
      <c r="L14" s="7">
        <f t="shared" si="6"/>
        <v>9.6420606266689315E-2</v>
      </c>
      <c r="M14" s="7">
        <v>9.6420606266689315E-2</v>
      </c>
    </row>
    <row r="15" spans="1:13" x14ac:dyDescent="0.25">
      <c r="A15">
        <v>14</v>
      </c>
      <c r="B15">
        <v>4.537924248154114E-2</v>
      </c>
      <c r="C15">
        <v>5.0585253265230501E-2</v>
      </c>
      <c r="D15" s="7">
        <v>4.6095298999999999E-2</v>
      </c>
      <c r="E15" s="7">
        <v>5.1299538999999998E-2</v>
      </c>
      <c r="H15" s="42">
        <v>1786</v>
      </c>
      <c r="I15" t="s">
        <v>30</v>
      </c>
      <c r="J15" s="44">
        <f t="shared" si="5"/>
        <v>1805.5365443497849</v>
      </c>
      <c r="K15" s="50">
        <f t="shared" si="1"/>
        <v>4.6306494943699442E-2</v>
      </c>
      <c r="L15" s="7">
        <f t="shared" si="6"/>
        <v>8.9309824080648845E-2</v>
      </c>
      <c r="M15" s="7">
        <v>8.9309824080648845E-2</v>
      </c>
    </row>
    <row r="16" spans="1:13" x14ac:dyDescent="0.25">
      <c r="A16">
        <v>15</v>
      </c>
      <c r="B16">
        <v>4.6893369370413274E-2</v>
      </c>
      <c r="C16">
        <v>6.1866973520224966E-2</v>
      </c>
      <c r="D16" s="7">
        <v>4.7609426000000003E-2</v>
      </c>
      <c r="E16" s="7">
        <v>6.2581259E-2</v>
      </c>
      <c r="G16" s="6">
        <f>G6-G11</f>
        <v>-275.79999999999927</v>
      </c>
      <c r="H16" s="42">
        <v>1809.8</v>
      </c>
      <c r="I16" t="s">
        <v>31</v>
      </c>
      <c r="J16" s="44">
        <f t="shared" si="5"/>
        <v>1829.5968857582536</v>
      </c>
      <c r="K16" s="50">
        <f t="shared" si="1"/>
        <v>4.6923569176431833E-2</v>
      </c>
      <c r="L16" s="7">
        <f t="shared" si="6"/>
        <v>9.0499954995049439E-2</v>
      </c>
      <c r="M16" s="7">
        <v>9.0499954995049439E-2</v>
      </c>
    </row>
    <row r="17" spans="1:13" x14ac:dyDescent="0.25">
      <c r="A17">
        <v>16</v>
      </c>
      <c r="B17">
        <v>4.8342937562681862E-2</v>
      </c>
      <c r="C17">
        <v>9.0575590590572019E-2</v>
      </c>
      <c r="D17" s="7">
        <v>4.9058994000000002E-2</v>
      </c>
      <c r="E17" s="7">
        <v>9.1289876000000006E-2</v>
      </c>
      <c r="H17" s="42">
        <v>1791.6</v>
      </c>
      <c r="I17" t="s">
        <v>32</v>
      </c>
      <c r="J17" s="44">
        <f t="shared" si="5"/>
        <v>1811.1978011517774</v>
      </c>
      <c r="K17" s="50">
        <f t="shared" si="1"/>
        <v>4.6451688880812941E-2</v>
      </c>
      <c r="L17" s="7">
        <f t="shared" si="6"/>
        <v>8.9589854884037215E-2</v>
      </c>
      <c r="M17" s="7">
        <v>8.9589854884037215E-2</v>
      </c>
    </row>
    <row r="18" spans="1:13" x14ac:dyDescent="0.25">
      <c r="A18">
        <v>17</v>
      </c>
      <c r="B18">
        <v>4.8383845535236641E-2</v>
      </c>
      <c r="C18">
        <v>0.12347843708776486</v>
      </c>
      <c r="D18" s="7">
        <v>4.9099902000000001E-2</v>
      </c>
      <c r="E18" s="7">
        <v>0.11847843700000001</v>
      </c>
      <c r="H18" s="42">
        <v>1800</v>
      </c>
      <c r="I18" t="s">
        <v>33</v>
      </c>
      <c r="J18" s="44">
        <f t="shared" si="5"/>
        <v>1819.6896863547665</v>
      </c>
      <c r="K18" s="50">
        <f t="shared" si="1"/>
        <v>4.6669479786483205E-2</v>
      </c>
      <c r="L18" s="52">
        <f>J18/SUM(J$18:J$20)</f>
        <v>0.34513172527514668</v>
      </c>
      <c r="M18" s="7">
        <v>0.30973189157161901</v>
      </c>
    </row>
    <row r="19" spans="1:13" x14ac:dyDescent="0.25">
      <c r="A19">
        <v>18</v>
      </c>
      <c r="B19">
        <v>5.0559026424375368E-2</v>
      </c>
      <c r="C19">
        <v>0.12252996673779165</v>
      </c>
      <c r="D19" s="7">
        <v>5.1275082999999999E-2</v>
      </c>
      <c r="E19" s="7">
        <v>0.117529967</v>
      </c>
      <c r="H19" s="42">
        <v>1836.4</v>
      </c>
      <c r="I19" t="s">
        <v>34</v>
      </c>
      <c r="J19" s="44">
        <f t="shared" si="5"/>
        <v>1856.4878555677185</v>
      </c>
      <c r="K19" s="50">
        <f t="shared" si="1"/>
        <v>4.7613240377720974E-2</v>
      </c>
      <c r="L19" s="52">
        <f t="shared" ref="L19:M20" si="7">J19/SUM(J$18:J$20)</f>
        <v>0.35211105571959966</v>
      </c>
      <c r="M19" s="7">
        <v>0.36838986816767888</v>
      </c>
    </row>
    <row r="20" spans="1:13" x14ac:dyDescent="0.25">
      <c r="A20">
        <v>19</v>
      </c>
      <c r="B20">
        <v>4.2552988692725051E-2</v>
      </c>
      <c r="C20">
        <v>9.6337591310933668E-2</v>
      </c>
      <c r="D20" s="7">
        <v>4.3269044999999999E-2</v>
      </c>
      <c r="E20" s="7">
        <v>9.1337590999999996E-2</v>
      </c>
      <c r="H20" s="42">
        <v>1579</v>
      </c>
      <c r="I20" t="s">
        <v>35</v>
      </c>
      <c r="J20" s="44">
        <f t="shared" si="5"/>
        <v>1596.2722304189867</v>
      </c>
      <c r="K20" s="50">
        <f t="shared" si="1"/>
        <v>4.0939504768253872E-2</v>
      </c>
      <c r="L20" s="52">
        <f t="shared" si="7"/>
        <v>0.30275721900525365</v>
      </c>
      <c r="M20" s="7">
        <v>0.32187824026070211</v>
      </c>
    </row>
    <row r="21" spans="1:13" x14ac:dyDescent="0.25">
      <c r="A21">
        <v>20</v>
      </c>
      <c r="B21">
        <v>2.8419862416021218E-2</v>
      </c>
      <c r="C21">
        <v>6.0174705578730614E-2</v>
      </c>
      <c r="D21" s="7">
        <v>2.9135919E-2</v>
      </c>
      <c r="E21" s="7">
        <v>6.0888991000000003E-2</v>
      </c>
      <c r="H21" s="42">
        <v>1090.4000000000001</v>
      </c>
      <c r="I21" t="s">
        <v>36</v>
      </c>
      <c r="J21" s="44">
        <f t="shared" si="5"/>
        <v>1102.3275744451321</v>
      </c>
      <c r="K21" s="50">
        <f t="shared" si="1"/>
        <v>2.8271333755100717E-2</v>
      </c>
      <c r="L21" s="7">
        <f>J21/J$27</f>
        <v>5.4525997859764572E-2</v>
      </c>
      <c r="M21" s="7">
        <v>5.4525997859764572E-2</v>
      </c>
    </row>
    <row r="22" spans="1:13" x14ac:dyDescent="0.25">
      <c r="A22">
        <v>21</v>
      </c>
      <c r="B22">
        <v>1.8669842712796016E-2</v>
      </c>
      <c r="C22">
        <v>4.3090296327111755E-2</v>
      </c>
      <c r="D22" s="7">
        <v>1.9385899000000002E-2</v>
      </c>
      <c r="E22" s="7">
        <v>4.3804582000000002E-2</v>
      </c>
      <c r="H22" s="42">
        <v>716.6</v>
      </c>
      <c r="I22" t="s">
        <v>37</v>
      </c>
      <c r="J22" s="44">
        <f t="shared" si="5"/>
        <v>724.43868291212539</v>
      </c>
      <c r="K22" s="50">
        <f t="shared" si="1"/>
        <v>1.8579638452774369E-2</v>
      </c>
      <c r="L22" s="7">
        <f t="shared" ref="L22:M25" si="8">J22/J$27</f>
        <v>3.5833941733590689E-2</v>
      </c>
      <c r="M22" s="7">
        <v>3.5833941733590689E-2</v>
      </c>
    </row>
    <row r="23" spans="1:13" x14ac:dyDescent="0.25">
      <c r="A23">
        <v>22</v>
      </c>
      <c r="B23">
        <v>1.4626811691412014E-2</v>
      </c>
      <c r="C23">
        <v>3.4998596953220218E-2</v>
      </c>
      <c r="D23" s="7">
        <v>1.5342868000000001E-2</v>
      </c>
      <c r="E23" s="7">
        <v>3.5712883000000001E-2</v>
      </c>
      <c r="H23" s="42">
        <v>585.4</v>
      </c>
      <c r="I23" t="s">
        <v>38</v>
      </c>
      <c r="J23" s="44">
        <f t="shared" si="5"/>
        <v>591.80352355115576</v>
      </c>
      <c r="K23" s="50">
        <f t="shared" si="1"/>
        <v>1.5177951926115148E-2</v>
      </c>
      <c r="L23" s="7">
        <f t="shared" si="8"/>
        <v>2.9273220054205958E-2</v>
      </c>
      <c r="M23" s="7">
        <v>2.9273220054205958E-2</v>
      </c>
    </row>
    <row r="24" spans="1:13" x14ac:dyDescent="0.25">
      <c r="A24">
        <v>23</v>
      </c>
      <c r="B24">
        <v>9.9328962989869499E-3</v>
      </c>
      <c r="C24">
        <v>2.5192536562499958E-2</v>
      </c>
      <c r="D24" s="7">
        <v>1.0648952E-2</v>
      </c>
      <c r="E24" s="7">
        <v>2.5906821999999999E-2</v>
      </c>
      <c r="H24" s="42">
        <v>396</v>
      </c>
      <c r="I24" t="s">
        <v>39</v>
      </c>
      <c r="J24" s="44">
        <f t="shared" si="5"/>
        <v>400.33173099804861</v>
      </c>
      <c r="K24" s="50">
        <f t="shared" si="1"/>
        <v>1.0267285553026305E-2</v>
      </c>
      <c r="L24" s="7">
        <f t="shared" si="8"/>
        <v>1.9802178239606352E-2</v>
      </c>
      <c r="M24" s="7">
        <v>1.9802178239606352E-2</v>
      </c>
    </row>
    <row r="25" spans="1:13" x14ac:dyDescent="0.25">
      <c r="A25">
        <v>24</v>
      </c>
      <c r="B25">
        <v>5.5222619989087288E-3</v>
      </c>
      <c r="C25">
        <v>1.7929121714973052E-2</v>
      </c>
      <c r="D25" s="7">
        <v>6.2383179999999996E-3</v>
      </c>
      <c r="E25" s="7">
        <v>1.8643407000000001E-2</v>
      </c>
      <c r="H25" s="42">
        <v>221</v>
      </c>
      <c r="I25" t="s">
        <v>40</v>
      </c>
      <c r="J25" s="44">
        <f t="shared" si="5"/>
        <v>223.41745593577966</v>
      </c>
      <c r="K25" s="50">
        <f t="shared" si="1"/>
        <v>5.729975018229326E-3</v>
      </c>
      <c r="L25" s="7">
        <f t="shared" si="8"/>
        <v>1.1051215633719707E-2</v>
      </c>
      <c r="M25" s="7">
        <v>1.1051215633719707E-2</v>
      </c>
    </row>
    <row r="26" spans="1:13" x14ac:dyDescent="0.25">
      <c r="H26" s="45">
        <f>SUM(H2:H25)</f>
        <v>38991</v>
      </c>
      <c r="J26" s="45">
        <f>SUM(J2:J25)</f>
        <v>38991</v>
      </c>
      <c r="K26" s="7">
        <f t="shared" si="1"/>
        <v>1</v>
      </c>
      <c r="L26">
        <f>SUM(L2:L25)</f>
        <v>3</v>
      </c>
    </row>
    <row r="27" spans="1:13" x14ac:dyDescent="0.25">
      <c r="J27" s="45">
        <f>J26-SUM(J18:J20)-SUM(J8:J10)</f>
        <v>20216.550227658532</v>
      </c>
      <c r="K27" s="50">
        <f t="shared" si="1"/>
        <v>0.51849273493007442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Hourly_Distribution_1</vt:lpstr>
      <vt:lpstr>Hourly_Distribution_Vet_2</vt:lpstr>
      <vt:lpstr>Hourly_Distribution_HEFT</vt:lpstr>
      <vt:lpstr>TrafficEng_Data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Sarvepalli, Venkat</cp:lastModifiedBy>
  <cp:lastPrinted>2017-07-25T18:24:54Z</cp:lastPrinted>
  <dcterms:created xsi:type="dcterms:W3CDTF">2017-07-25T16:18:46Z</dcterms:created>
  <dcterms:modified xsi:type="dcterms:W3CDTF">2017-09-15T20:39:33Z</dcterms:modified>
</cp:coreProperties>
</file>