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Veterans ELToDv2.3 2017-0628\Input\"/>
    </mc:Choice>
  </mc:AlternateContent>
  <bookViews>
    <workbookView xWindow="0" yWindow="0" windowWidth="28800" windowHeight="12675" xr2:uid="{C302610A-8B43-4B7C-BFBA-47E8E57F1BB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1" l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D13" i="1" l="1"/>
  <c r="D12" i="1"/>
  <c r="N18" i="1" s="1"/>
  <c r="D11" i="1"/>
  <c r="N17" i="1" s="1"/>
  <c r="N15" i="1"/>
  <c r="N8" i="1"/>
  <c r="C11" i="1"/>
  <c r="N10" i="1" s="1"/>
  <c r="T10" i="1" s="1"/>
  <c r="C12" i="1"/>
  <c r="N11" i="1" s="1"/>
  <c r="C13" i="1"/>
  <c r="N12" i="1" s="1"/>
  <c r="B10" i="1"/>
  <c r="C10" i="1" s="1"/>
  <c r="N9" i="1" s="1"/>
  <c r="T5" i="1" s="1"/>
  <c r="N4" i="1"/>
  <c r="M4" i="1"/>
  <c r="O26" i="1" l="1"/>
  <c r="O24" i="1"/>
  <c r="O25" i="1"/>
  <c r="O23" i="1"/>
  <c r="O17" i="1"/>
  <c r="W10" i="1" s="1"/>
  <c r="O18" i="1"/>
  <c r="W16" i="1" s="1"/>
  <c r="N19" i="1"/>
  <c r="O19" i="1"/>
  <c r="W22" i="1" s="1"/>
  <c r="W12" i="1"/>
  <c r="V13" i="1"/>
  <c r="W14" i="1"/>
  <c r="V20" i="1"/>
  <c r="D10" i="1"/>
  <c r="W13" i="1"/>
  <c r="N23" i="1"/>
  <c r="Y28" i="1" s="1"/>
  <c r="X7" i="1"/>
  <c r="Y6" i="1"/>
  <c r="X6" i="1"/>
  <c r="X9" i="1"/>
  <c r="Y7" i="1"/>
  <c r="X8" i="1"/>
  <c r="Y5" i="1"/>
  <c r="Y8" i="1"/>
  <c r="X5" i="1"/>
  <c r="X28" i="1"/>
  <c r="N25" i="1"/>
  <c r="X19" i="1" s="1"/>
  <c r="N26" i="1"/>
  <c r="Y11" i="1" s="1"/>
  <c r="N24" i="1"/>
  <c r="Y10" i="1" s="1"/>
  <c r="U13" i="1"/>
  <c r="T20" i="1"/>
  <c r="U15" i="1"/>
  <c r="U20" i="1"/>
  <c r="T17" i="1"/>
  <c r="T16" i="1"/>
  <c r="T19" i="1"/>
  <c r="T18" i="1"/>
  <c r="U17" i="1"/>
  <c r="U16" i="1"/>
  <c r="U18" i="1"/>
  <c r="V17" i="1"/>
  <c r="U5" i="1"/>
  <c r="W20" i="1"/>
  <c r="V16" i="1"/>
  <c r="T6" i="1"/>
  <c r="U7" i="1"/>
  <c r="V21" i="1"/>
  <c r="V14" i="1"/>
  <c r="W15" i="1"/>
  <c r="W17" i="1"/>
  <c r="T22" i="1"/>
  <c r="W21" i="1"/>
  <c r="U19" i="1"/>
  <c r="V18" i="1"/>
  <c r="U22" i="1"/>
  <c r="T9" i="1"/>
  <c r="U25" i="1"/>
  <c r="T26" i="1"/>
  <c r="U10" i="1"/>
  <c r="W23" i="1"/>
  <c r="T27" i="1"/>
  <c r="U27" i="1"/>
  <c r="W24" i="1"/>
  <c r="W19" i="1"/>
  <c r="T24" i="1"/>
  <c r="U26" i="1"/>
  <c r="T11" i="1"/>
  <c r="V24" i="1"/>
  <c r="U11" i="1"/>
  <c r="T12" i="1"/>
  <c r="T28" i="1"/>
  <c r="V25" i="1"/>
  <c r="V19" i="1"/>
  <c r="U24" i="1"/>
  <c r="V26" i="1"/>
  <c r="W18" i="1"/>
  <c r="T7" i="1"/>
  <c r="U8" i="1"/>
  <c r="U9" i="1"/>
  <c r="U28" i="1"/>
  <c r="W25" i="1"/>
  <c r="T14" i="1"/>
  <c r="V11" i="1"/>
  <c r="U21" i="1"/>
  <c r="U6" i="1"/>
  <c r="U23" i="1"/>
  <c r="V22" i="1"/>
  <c r="V23" i="1"/>
  <c r="W26" i="1"/>
  <c r="U14" i="1"/>
  <c r="W11" i="1"/>
  <c r="T21" i="1"/>
  <c r="T23" i="1"/>
  <c r="T8" i="1"/>
  <c r="T25" i="1"/>
  <c r="U12" i="1"/>
  <c r="T13" i="1"/>
  <c r="V10" i="1"/>
  <c r="T15" i="1"/>
  <c r="V15" i="1"/>
  <c r="AC28" i="1" l="1"/>
  <c r="AB28" i="1"/>
  <c r="AC27" i="1"/>
  <c r="AB27" i="1"/>
  <c r="AB5" i="1"/>
  <c r="AC6" i="1"/>
  <c r="AB9" i="1"/>
  <c r="AC8" i="1"/>
  <c r="AB8" i="1"/>
  <c r="AB7" i="1"/>
  <c r="AC5" i="1"/>
  <c r="AC9" i="1"/>
  <c r="AC7" i="1"/>
  <c r="AB6" i="1"/>
  <c r="AC19" i="1"/>
  <c r="AB16" i="1"/>
  <c r="AB17" i="1"/>
  <c r="AC18" i="1"/>
  <c r="AC15" i="1"/>
  <c r="AC17" i="1"/>
  <c r="AC25" i="1"/>
  <c r="AB15" i="1"/>
  <c r="AB25" i="1"/>
  <c r="AB18" i="1"/>
  <c r="AC24" i="1"/>
  <c r="AC16" i="1"/>
  <c r="AB24" i="1"/>
  <c r="AB19" i="1"/>
  <c r="AC26" i="1"/>
  <c r="AC10" i="1"/>
  <c r="AB26" i="1"/>
  <c r="AB10" i="1"/>
  <c r="V12" i="1"/>
  <c r="AB13" i="1"/>
  <c r="AC13" i="1"/>
  <c r="AC12" i="1"/>
  <c r="AB12" i="1"/>
  <c r="AC11" i="1"/>
  <c r="AB11" i="1"/>
  <c r="AC20" i="1"/>
  <c r="AC14" i="1"/>
  <c r="AB21" i="1"/>
  <c r="AB20" i="1"/>
  <c r="AB14" i="1"/>
  <c r="AC23" i="1"/>
  <c r="AB23" i="1"/>
  <c r="AC22" i="1"/>
  <c r="AB22" i="1"/>
  <c r="AC21" i="1"/>
  <c r="Y27" i="1"/>
  <c r="X26" i="1"/>
  <c r="X27" i="1"/>
  <c r="Y9" i="1"/>
  <c r="Y26" i="1"/>
  <c r="X13" i="1"/>
  <c r="Y18" i="1"/>
  <c r="Y13" i="1"/>
  <c r="X10" i="1"/>
  <c r="X18" i="1"/>
  <c r="Y14" i="1"/>
  <c r="O16" i="1"/>
  <c r="N16" i="1"/>
  <c r="Y19" i="1"/>
  <c r="Y24" i="1"/>
  <c r="Y25" i="1"/>
  <c r="X25" i="1"/>
  <c r="X24" i="1"/>
  <c r="Y21" i="1"/>
  <c r="Y20" i="1"/>
  <c r="Y23" i="1"/>
  <c r="Y22" i="1"/>
  <c r="Y17" i="1"/>
  <c r="Y15" i="1"/>
  <c r="X15" i="1"/>
  <c r="X17" i="1"/>
  <c r="X14" i="1"/>
  <c r="X11" i="1"/>
  <c r="X12" i="1"/>
  <c r="Y12" i="1"/>
  <c r="X22" i="1"/>
  <c r="X21" i="1"/>
  <c r="X20" i="1"/>
  <c r="X23" i="1"/>
  <c r="Y16" i="1"/>
  <c r="X16" i="1"/>
  <c r="V28" i="1" l="1"/>
  <c r="W28" i="1"/>
  <c r="W9" i="1"/>
  <c r="W8" i="1"/>
  <c r="V8" i="1"/>
  <c r="V7" i="1"/>
  <c r="W6" i="1"/>
  <c r="V6" i="1"/>
  <c r="W5" i="1"/>
  <c r="W7" i="1"/>
  <c r="V5" i="1"/>
  <c r="V27" i="1"/>
  <c r="V9" i="1"/>
  <c r="W27" i="1"/>
</calcChain>
</file>

<file path=xl/sharedStrings.xml><?xml version="1.0" encoding="utf-8"?>
<sst xmlns="http://schemas.openxmlformats.org/spreadsheetml/2006/main" count="215" uniqueCount="59">
  <si>
    <t>95 Express Phase 1</t>
  </si>
  <si>
    <t>Midnight Share:</t>
  </si>
  <si>
    <t>Period</t>
  </si>
  <si>
    <t>Constant</t>
  </si>
  <si>
    <t>Min Toll:</t>
  </si>
  <si>
    <t>Hour</t>
  </si>
  <si>
    <t>I-95 NB</t>
  </si>
  <si>
    <t>I-95 SB</t>
  </si>
  <si>
    <t>0 to 1</t>
  </si>
  <si>
    <t>ON</t>
  </si>
  <si>
    <t>1 to 2</t>
  </si>
  <si>
    <t>2 to 3</t>
  </si>
  <si>
    <t>3 to 4</t>
  </si>
  <si>
    <t>4 to 5</t>
  </si>
  <si>
    <t>5 to 6</t>
  </si>
  <si>
    <t>EEM</t>
  </si>
  <si>
    <t>6 to 7</t>
  </si>
  <si>
    <t>OP</t>
  </si>
  <si>
    <t>PK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</si>
  <si>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</si>
  <si>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</si>
  <si>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</si>
  <si>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</si>
  <si>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</si>
  <si>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</si>
  <si>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</si>
  <si>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</si>
  <si>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</si>
  <si>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</si>
  <si>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</si>
  <si>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</si>
  <si>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</si>
  <si>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</si>
  <si>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</si>
  <si>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</si>
  <si>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</si>
  <si>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Base ELToD time coef</t>
  </si>
  <si>
    <t>Base ELToD cost coef</t>
  </si>
  <si>
    <t>Base ELToD VOT ($/hr)</t>
  </si>
  <si>
    <t>I-95</t>
  </si>
  <si>
    <t>VETS</t>
  </si>
  <si>
    <t>VETS NB</t>
  </si>
  <si>
    <t>VETS SB</t>
  </si>
  <si>
    <t xml:space="preserve">VETERANS </t>
  </si>
  <si>
    <t>Eq. $</t>
  </si>
  <si>
    <t>Eq. Min</t>
  </si>
  <si>
    <t>discount (0.25c)</t>
  </si>
  <si>
    <t>Time based scaling</t>
  </si>
  <si>
    <t>Cost based scaling</t>
  </si>
  <si>
    <t>VOT based scaling</t>
  </si>
  <si>
    <t>ratio VOT</t>
  </si>
  <si>
    <t>Constant (time coeff)</t>
  </si>
  <si>
    <t>Constant (toll coeff)</t>
  </si>
  <si>
    <t>relational scaling</t>
  </si>
  <si>
    <t>Holding relation across periods</t>
  </si>
  <si>
    <t>Constant (rel consistent)</t>
  </si>
  <si>
    <t>ratio VOT (reverse)</t>
  </si>
  <si>
    <t>Constant (VOT ratio)</t>
  </si>
  <si>
    <t>Constant (VOT ratio reverse)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</si>
</sst>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2" tint="-0.89996032593768116"/>
      </bottom>
      <diagonal/>
    </border>
    <border>
      <left/>
      <right/>
      <top/>
      <bottom style="thick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ck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 style="thin">
        <color theme="1" tint="0.499984740745262"/>
      </left>
      <right style="thick">
        <color theme="1" tint="0.499984740745262"/>
      </right>
      <top style="thick">
        <color theme="1" tint="0.499984740745262"/>
      </top>
      <bottom/>
      <diagonal/>
    </border>
    <border>
      <left style="thin">
        <color theme="1" tint="0.499984740745262"/>
      </left>
      <right style="thick">
        <color theme="1" tint="0.499984740745262"/>
      </right>
      <top/>
      <bottom/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/>
      <bottom style="thick">
        <color theme="1" tint="0.499984740745262"/>
      </bottom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164" fontId="0" fillId="0" borderId="3" xfId="0" applyNumberFormat="1" applyBorder="1"/>
    <xf numFmtId="164" fontId="0" fillId="0" borderId="0" xfId="0" applyNumberFormat="1" applyFill="1"/>
    <xf numFmtId="0" fontId="0" fillId="0" borderId="3" xfId="0" applyBorder="1"/>
    <xf numFmtId="0" fontId="1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165" fontId="0" fillId="0" borderId="6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9" xfId="0" applyBorder="1"/>
    <xf numFmtId="0" fontId="0" fillId="0" borderId="9" xfId="0" applyFill="1" applyBorder="1"/>
    <xf numFmtId="0" fontId="0" fillId="0" borderId="0" xfId="0" applyFill="1" applyBorder="1"/>
    <xf numFmtId="165" fontId="0" fillId="0" borderId="9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0" fillId="0" borderId="11" xfId="0" applyBorder="1"/>
    <xf numFmtId="2" fontId="0" fillId="0" borderId="11" xfId="0" applyNumberFormat="1" applyFill="1" applyBorder="1"/>
    <xf numFmtId="2" fontId="0" fillId="0" borderId="12" xfId="0" applyNumberFormat="1" applyFill="1" applyBorder="1"/>
    <xf numFmtId="0" fontId="0" fillId="0" borderId="13" xfId="0" applyFill="1" applyBorder="1"/>
    <xf numFmtId="2" fontId="0" fillId="0" borderId="14" xfId="0" applyNumberFormat="1" applyFill="1" applyBorder="1"/>
    <xf numFmtId="0" fontId="0" fillId="0" borderId="13" xfId="0" applyBorder="1"/>
    <xf numFmtId="0" fontId="0" fillId="0" borderId="15" xfId="0" applyFill="1" applyBorder="1"/>
    <xf numFmtId="165" fontId="0" fillId="0" borderId="13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2" fontId="0" fillId="0" borderId="0" xfId="0" applyNumberFormat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Border="1"/>
    <xf numFmtId="2" fontId="0" fillId="0" borderId="6" xfId="0" applyNumberFormat="1" applyFill="1" applyBorder="1"/>
    <xf numFmtId="2" fontId="0" fillId="0" borderId="9" xfId="0" applyNumberFormat="1" applyFill="1" applyBorder="1"/>
    <xf numFmtId="2" fontId="0" fillId="0" borderId="13" xfId="0" applyNumberFormat="1" applyFill="1" applyBorder="1"/>
    <xf numFmtId="165" fontId="0" fillId="2" borderId="10" xfId="0" applyNumberFormat="1" applyFill="1" applyBorder="1" applyAlignment="1">
      <alignment horizontal="right"/>
    </xf>
    <xf numFmtId="0" fontId="0" fillId="2" borderId="0" xfId="0" applyFill="1" applyBorder="1"/>
    <xf numFmtId="0" fontId="0" fillId="2" borderId="9" xfId="0" applyFill="1" applyBorder="1"/>
    <xf numFmtId="165" fontId="0" fillId="2" borderId="9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D5EF-EA60-44B0-BAC2-0D71CD9CA1BA}">
  <dimension ref="A1:AC35"/>
  <sheetViews>
    <sheetView tabSelected="1" workbookViewId="0">
      <selection activeCell="V10" sqref="V10"/>
    </sheetView>
  </sheetViews>
  <sheetFormatPr defaultRowHeight="15" x14ac:dyDescent="0.25"/>
  <cols>
    <col min="3" max="3" width="0" hidden="1" customWidth="1"/>
    <col min="5" max="5" width="4.28515625" customWidth="1"/>
    <col min="11" max="11" width="5" customWidth="1"/>
    <col min="12" max="12" width="20.5703125" customWidth="1"/>
    <col min="15" max="15" width="15.140625" customWidth="1"/>
    <col min="16" max="16" width="7.42578125" customWidth="1"/>
    <col min="21" max="21" width="9.5703125" customWidth="1"/>
    <col min="22" max="22" width="11.140625" customWidth="1"/>
    <col min="23" max="23" width="9.85546875" customWidth="1"/>
  </cols>
  <sheetData>
    <row r="1" spans="1:29" ht="21.75" thickBot="1" x14ac:dyDescent="0.4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L1" s="4"/>
      <c r="M1" s="4" t="s">
        <v>39</v>
      </c>
      <c r="N1" s="4" t="s">
        <v>40</v>
      </c>
      <c r="Q1" s="43" t="s">
        <v>43</v>
      </c>
      <c r="R1" s="44"/>
      <c r="S1" s="44"/>
      <c r="T1" s="44"/>
      <c r="U1" s="44"/>
      <c r="V1" s="44"/>
      <c r="W1" s="44"/>
      <c r="X1" s="44"/>
    </row>
    <row r="2" spans="1:29" ht="15.75" thickBot="1" x14ac:dyDescent="0.3">
      <c r="D2" s="1"/>
      <c r="E2" s="1"/>
      <c r="G2" s="2"/>
      <c r="H2" s="3"/>
      <c r="I2" s="2"/>
      <c r="J2" s="3"/>
      <c r="L2" t="s">
        <v>36</v>
      </c>
      <c r="M2">
        <v>0.112</v>
      </c>
      <c r="N2">
        <v>0.112</v>
      </c>
    </row>
    <row r="3" spans="1:29" ht="16.5" thickTop="1" thickBot="1" x14ac:dyDescent="0.3">
      <c r="A3" s="4" t="s">
        <v>1</v>
      </c>
      <c r="B3" s="5">
        <v>0.11</v>
      </c>
      <c r="C3" s="35"/>
      <c r="D3" s="6"/>
      <c r="E3" s="6"/>
      <c r="G3" s="45" t="s">
        <v>2</v>
      </c>
      <c r="H3" s="46"/>
      <c r="I3" s="45" t="s">
        <v>3</v>
      </c>
      <c r="J3" s="46"/>
      <c r="L3" t="s">
        <v>37</v>
      </c>
      <c r="M3">
        <v>0.60899999999999999</v>
      </c>
      <c r="N3">
        <v>0.81100000000000005</v>
      </c>
      <c r="R3" s="45" t="s">
        <v>2</v>
      </c>
      <c r="S3" s="46"/>
      <c r="T3" s="45" t="s">
        <v>51</v>
      </c>
      <c r="U3" s="46"/>
      <c r="V3" s="45" t="s">
        <v>52</v>
      </c>
      <c r="W3" s="46"/>
      <c r="X3" s="45" t="s">
        <v>57</v>
      </c>
      <c r="Y3" s="46"/>
      <c r="Z3" s="45" t="s">
        <v>55</v>
      </c>
      <c r="AA3" s="46"/>
      <c r="AB3" s="45" t="s">
        <v>58</v>
      </c>
      <c r="AC3" s="46"/>
    </row>
    <row r="4" spans="1:29" ht="16.5" thickTop="1" thickBot="1" x14ac:dyDescent="0.3">
      <c r="A4" s="4" t="s">
        <v>4</v>
      </c>
      <c r="B4" s="7">
        <v>0.5</v>
      </c>
      <c r="C4" s="33"/>
      <c r="D4" s="1"/>
      <c r="E4" s="1"/>
      <c r="F4" s="8" t="s">
        <v>5</v>
      </c>
      <c r="G4" s="9" t="s">
        <v>6</v>
      </c>
      <c r="H4" s="10" t="s">
        <v>7</v>
      </c>
      <c r="I4" s="11" t="s">
        <v>6</v>
      </c>
      <c r="J4" s="12" t="s">
        <v>7</v>
      </c>
      <c r="L4" t="s">
        <v>38</v>
      </c>
      <c r="M4" s="32">
        <f>M2/M3*60</f>
        <v>11.03448275862069</v>
      </c>
      <c r="N4" s="32">
        <f>N2/N3*60</f>
        <v>8.2860665844636241</v>
      </c>
      <c r="O4" s="32"/>
      <c r="P4" s="32"/>
      <c r="Q4" s="8" t="s">
        <v>5</v>
      </c>
      <c r="R4" s="9" t="s">
        <v>41</v>
      </c>
      <c r="S4" s="10" t="s">
        <v>42</v>
      </c>
      <c r="T4" s="9" t="s">
        <v>41</v>
      </c>
      <c r="U4" s="10" t="s">
        <v>42</v>
      </c>
      <c r="V4" s="9" t="s">
        <v>41</v>
      </c>
      <c r="W4" s="10" t="s">
        <v>42</v>
      </c>
      <c r="X4" s="9" t="s">
        <v>41</v>
      </c>
      <c r="Y4" s="10" t="s">
        <v>42</v>
      </c>
      <c r="Z4" s="9" t="s">
        <v>41</v>
      </c>
      <c r="AA4" s="10" t="s">
        <v>42</v>
      </c>
      <c r="AB4" s="9" t="s">
        <v>41</v>
      </c>
      <c r="AC4" s="10" t="s">
        <v>42</v>
      </c>
    </row>
    <row r="5" spans="1:29" ht="15.75" thickTop="1" x14ac:dyDescent="0.25">
      <c r="D5" s="1"/>
      <c r="E5" s="1"/>
      <c r="F5" s="13" t="s">
        <v>8</v>
      </c>
      <c r="G5" s="14" t="s">
        <v>9</v>
      </c>
      <c r="H5" s="15" t="s">
        <v>9</v>
      </c>
      <c r="I5" s="16">
        <v>-1.7862410969337694</v>
      </c>
      <c r="J5" s="17">
        <v>-1.7862410969337694</v>
      </c>
      <c r="Q5" s="13" t="s">
        <v>8</v>
      </c>
      <c r="R5" s="14" t="s">
        <v>9</v>
      </c>
      <c r="S5" s="15" t="s">
        <v>9</v>
      </c>
      <c r="T5" s="16">
        <f>VLOOKUP($R5,$M$9:$N$12,2,FALSE)</f>
        <v>-1.7862410969337694</v>
      </c>
      <c r="U5" s="17">
        <f>VLOOKUP($S5,$M$9:$N$12,2,FALSE)</f>
        <v>-1.7862410969337694</v>
      </c>
      <c r="V5" s="16">
        <f>VLOOKUP($R5,$M$16:$O$19,3,FALSE)</f>
        <v>-2.1759717235029346</v>
      </c>
      <c r="W5" s="17">
        <f>VLOOKUP($S5,$M$16:$O$19,3,FALSE)</f>
        <v>-2.1759717235029346</v>
      </c>
      <c r="X5" s="16">
        <f>VLOOKUP($R5,$M$23:$N$26,2,FALSE)</f>
        <v>-1.3413327102745567</v>
      </c>
      <c r="Y5" s="17">
        <f>VLOOKUP($S5,$M$23:$N$26,2,FALSE)</f>
        <v>-1.3413327102745567</v>
      </c>
      <c r="Z5" s="16">
        <f>VLOOKUP($R5,$M$31:$N$34,2,FALSE)</f>
        <v>-2.0341618189297126</v>
      </c>
      <c r="AA5" s="17">
        <f>VLOOKUP($S5,$M$31:$N$34,2,FALSE)</f>
        <v>-2.0341618189297126</v>
      </c>
      <c r="AB5" s="16">
        <f>VLOOKUP($R5,$M$23:$O$26,3,FALSE)</f>
        <v>-2.378721723502935</v>
      </c>
      <c r="AC5" s="17">
        <f>VLOOKUP($S5,$M$23:$O$26,3,FALSE)</f>
        <v>-2.378721723502935</v>
      </c>
    </row>
    <row r="6" spans="1:29" x14ac:dyDescent="0.25">
      <c r="D6" s="1"/>
      <c r="E6" s="1"/>
      <c r="F6" s="18" t="s">
        <v>10</v>
      </c>
      <c r="G6" s="19" t="s">
        <v>9</v>
      </c>
      <c r="H6" s="20" t="s">
        <v>9</v>
      </c>
      <c r="I6" s="21">
        <v>-1.7862410969337694</v>
      </c>
      <c r="J6" s="22">
        <v>-1.7862410969337694</v>
      </c>
      <c r="Q6" s="18" t="s">
        <v>10</v>
      </c>
      <c r="R6" s="19" t="s">
        <v>9</v>
      </c>
      <c r="S6" s="20" t="s">
        <v>9</v>
      </c>
      <c r="T6" s="21">
        <f t="shared" ref="T6:T28" si="0">VLOOKUP($R6,$M$9:$N$12,2,FALSE)</f>
        <v>-1.7862410969337694</v>
      </c>
      <c r="U6" s="22">
        <f t="shared" ref="U6:U28" si="1">VLOOKUP($S6,$M$9:$N$12,2,FALSE)</f>
        <v>-1.7862410969337694</v>
      </c>
      <c r="V6" s="21">
        <f t="shared" ref="V6:V28" si="2">VLOOKUP($R6,$M$16:$O$19,3,FALSE)</f>
        <v>-2.1759717235029346</v>
      </c>
      <c r="W6" s="22">
        <f t="shared" ref="W6:W28" si="3">VLOOKUP($S6,$M$16:$O$19,3,FALSE)</f>
        <v>-2.1759717235029346</v>
      </c>
      <c r="X6" s="21">
        <f t="shared" ref="X6:AB28" si="4">VLOOKUP($R6,$M$23:$N$26,2,FALSE)</f>
        <v>-1.3413327102745567</v>
      </c>
      <c r="Y6" s="22">
        <f t="shared" ref="Y6:AC28" si="5">VLOOKUP($S6,$M$23:$N$26,2,FALSE)</f>
        <v>-1.3413327102745567</v>
      </c>
      <c r="Z6" s="21">
        <f t="shared" ref="Z6:AB28" si="6">VLOOKUP($R6,$M$31:$N$34,2,FALSE)</f>
        <v>-2.0341618189297126</v>
      </c>
      <c r="AA6" s="22">
        <f t="shared" ref="AA6:AC28" si="7">VLOOKUP($S6,$M$31:$N$34,2,FALSE)</f>
        <v>-2.0341618189297126</v>
      </c>
      <c r="AB6" s="21">
        <f t="shared" ref="AB6:AB28" si="8">VLOOKUP($R6,$M$23:$O$26,3,FALSE)</f>
        <v>-2.378721723502935</v>
      </c>
      <c r="AC6" s="22">
        <f t="shared" ref="AC6:AC28" si="9">VLOOKUP($S6,$M$23:$O$26,3,FALSE)</f>
        <v>-2.378721723502935</v>
      </c>
    </row>
    <row r="7" spans="1:29" ht="15.75" thickBot="1" x14ac:dyDescent="0.3">
      <c r="D7" s="1"/>
      <c r="E7" s="1"/>
      <c r="F7" s="18" t="s">
        <v>11</v>
      </c>
      <c r="G7" s="19" t="s">
        <v>9</v>
      </c>
      <c r="H7" s="20" t="s">
        <v>9</v>
      </c>
      <c r="I7" s="21">
        <v>-1.7862410969337694</v>
      </c>
      <c r="J7" s="22">
        <v>-1.7862410969337694</v>
      </c>
      <c r="M7" s="4" t="s">
        <v>47</v>
      </c>
      <c r="Q7" s="18" t="s">
        <v>11</v>
      </c>
      <c r="R7" s="19" t="s">
        <v>9</v>
      </c>
      <c r="S7" s="20" t="s">
        <v>9</v>
      </c>
      <c r="T7" s="21">
        <f t="shared" si="0"/>
        <v>-1.7862410969337694</v>
      </c>
      <c r="U7" s="22">
        <f t="shared" si="1"/>
        <v>-1.7862410969337694</v>
      </c>
      <c r="V7" s="21">
        <f t="shared" si="2"/>
        <v>-2.1759717235029346</v>
      </c>
      <c r="W7" s="22">
        <f t="shared" si="3"/>
        <v>-2.1759717235029346</v>
      </c>
      <c r="X7" s="21">
        <f t="shared" si="4"/>
        <v>-1.3413327102745567</v>
      </c>
      <c r="Y7" s="22">
        <f t="shared" si="5"/>
        <v>-1.3413327102745567</v>
      </c>
      <c r="Z7" s="21">
        <f t="shared" si="6"/>
        <v>-2.0341618189297126</v>
      </c>
      <c r="AA7" s="22">
        <f t="shared" si="7"/>
        <v>-2.0341618189297126</v>
      </c>
      <c r="AB7" s="21">
        <f t="shared" si="8"/>
        <v>-2.378721723502935</v>
      </c>
      <c r="AC7" s="22">
        <f t="shared" si="9"/>
        <v>-2.378721723502935</v>
      </c>
    </row>
    <row r="8" spans="1:29" ht="16.5" thickTop="1" thickBot="1" x14ac:dyDescent="0.3">
      <c r="D8" s="1"/>
      <c r="E8" s="1"/>
      <c r="F8" s="18" t="s">
        <v>12</v>
      </c>
      <c r="G8" s="19" t="s">
        <v>9</v>
      </c>
      <c r="H8" s="20" t="s">
        <v>9</v>
      </c>
      <c r="I8" s="21">
        <v>-1.7862410969337694</v>
      </c>
      <c r="J8" s="22">
        <v>-1.7862410969337694</v>
      </c>
      <c r="M8" s="13" t="s">
        <v>2</v>
      </c>
      <c r="N8" s="23" t="str">
        <f>C9</f>
        <v>Eq. Min</v>
      </c>
      <c r="O8" s="33"/>
      <c r="P8" s="20"/>
      <c r="Q8" s="18" t="s">
        <v>12</v>
      </c>
      <c r="R8" s="19" t="s">
        <v>9</v>
      </c>
      <c r="S8" s="20" t="s">
        <v>9</v>
      </c>
      <c r="T8" s="21">
        <f t="shared" si="0"/>
        <v>-1.7862410969337694</v>
      </c>
      <c r="U8" s="22">
        <f t="shared" si="1"/>
        <v>-1.7862410969337694</v>
      </c>
      <c r="V8" s="21">
        <f t="shared" si="2"/>
        <v>-2.1759717235029346</v>
      </c>
      <c r="W8" s="22">
        <f t="shared" si="3"/>
        <v>-2.1759717235029346</v>
      </c>
      <c r="X8" s="21">
        <f t="shared" si="4"/>
        <v>-1.3413327102745567</v>
      </c>
      <c r="Y8" s="22">
        <f t="shared" si="5"/>
        <v>-1.3413327102745567</v>
      </c>
      <c r="Z8" s="21">
        <f t="shared" si="6"/>
        <v>-2.0341618189297126</v>
      </c>
      <c r="AA8" s="22">
        <f t="shared" si="7"/>
        <v>-2.0341618189297126</v>
      </c>
      <c r="AB8" s="21">
        <f t="shared" si="8"/>
        <v>-2.378721723502935</v>
      </c>
      <c r="AC8" s="22">
        <f t="shared" si="9"/>
        <v>-2.378721723502935</v>
      </c>
    </row>
    <row r="9" spans="1:29" ht="16.5" thickTop="1" thickBot="1" x14ac:dyDescent="0.3">
      <c r="A9" s="13" t="s">
        <v>2</v>
      </c>
      <c r="B9" s="23" t="s">
        <v>3</v>
      </c>
      <c r="C9" s="13" t="s">
        <v>45</v>
      </c>
      <c r="D9" s="23" t="s">
        <v>44</v>
      </c>
      <c r="E9" s="20"/>
      <c r="F9" s="18" t="s">
        <v>13</v>
      </c>
      <c r="G9" s="19" t="s">
        <v>9</v>
      </c>
      <c r="H9" s="20" t="s">
        <v>9</v>
      </c>
      <c r="I9" s="21">
        <v>-1.7862410969337694</v>
      </c>
      <c r="J9" s="22">
        <v>-1.7862410969337694</v>
      </c>
      <c r="M9" s="14" t="s">
        <v>9</v>
      </c>
      <c r="N9" s="24">
        <f>C10*N$2</f>
        <v>-1.7862410969337694</v>
      </c>
      <c r="O9" s="34"/>
      <c r="Q9" s="18" t="s">
        <v>13</v>
      </c>
      <c r="R9" s="19" t="s">
        <v>9</v>
      </c>
      <c r="S9" s="20" t="s">
        <v>9</v>
      </c>
      <c r="T9" s="21">
        <f t="shared" si="0"/>
        <v>-1.7862410969337694</v>
      </c>
      <c r="U9" s="22">
        <f t="shared" si="1"/>
        <v>-1.7862410969337694</v>
      </c>
      <c r="V9" s="21">
        <f t="shared" si="2"/>
        <v>-2.1759717235029346</v>
      </c>
      <c r="W9" s="22">
        <f t="shared" si="3"/>
        <v>-2.1759717235029346</v>
      </c>
      <c r="X9" s="21">
        <f t="shared" si="4"/>
        <v>-1.3413327102745567</v>
      </c>
      <c r="Y9" s="22">
        <f t="shared" si="5"/>
        <v>-1.3413327102745567</v>
      </c>
      <c r="Z9" s="21">
        <f t="shared" si="6"/>
        <v>-2.0341618189297126</v>
      </c>
      <c r="AA9" s="22">
        <f t="shared" si="7"/>
        <v>-2.0341618189297126</v>
      </c>
      <c r="AB9" s="21">
        <f t="shared" si="8"/>
        <v>-2.378721723502935</v>
      </c>
      <c r="AC9" s="22">
        <f t="shared" si="9"/>
        <v>-2.378721723502935</v>
      </c>
    </row>
    <row r="10" spans="1:29" ht="15.75" thickTop="1" x14ac:dyDescent="0.25">
      <c r="A10" s="14" t="s">
        <v>9</v>
      </c>
      <c r="B10" s="24">
        <f>LN(B3/(1-B3)) - -1*B4*M3</f>
        <v>-1.7862410969337694</v>
      </c>
      <c r="C10" s="36">
        <f>B10/M$2</f>
        <v>-15.948581222622941</v>
      </c>
      <c r="D10" s="24">
        <f>B10/M$3</f>
        <v>-2.933072408758242</v>
      </c>
      <c r="E10" s="34"/>
      <c r="F10" s="18" t="s">
        <v>14</v>
      </c>
      <c r="G10" s="19" t="s">
        <v>15</v>
      </c>
      <c r="H10" s="20" t="s">
        <v>15</v>
      </c>
      <c r="I10" s="21">
        <v>-0.84</v>
      </c>
      <c r="J10" s="22">
        <v>-0.84</v>
      </c>
      <c r="M10" s="19" t="s">
        <v>15</v>
      </c>
      <c r="N10" s="25">
        <f t="shared" ref="N10:N12" si="10">C11*N$2</f>
        <v>-0.84</v>
      </c>
      <c r="O10" s="34"/>
      <c r="Q10" s="18" t="s">
        <v>14</v>
      </c>
      <c r="R10" s="19" t="s">
        <v>15</v>
      </c>
      <c r="S10" s="20" t="s">
        <v>15</v>
      </c>
      <c r="T10" s="21">
        <f t="shared" si="0"/>
        <v>-0.84</v>
      </c>
      <c r="U10" s="22">
        <f t="shared" si="1"/>
        <v>-0.84</v>
      </c>
      <c r="V10" s="21">
        <f t="shared" si="2"/>
        <v>-0.9158706896551726</v>
      </c>
      <c r="W10" s="22">
        <f t="shared" si="3"/>
        <v>-0.9158706896551726</v>
      </c>
      <c r="X10" s="21">
        <f t="shared" si="4"/>
        <v>-0.6307768187422933</v>
      </c>
      <c r="Y10" s="22">
        <f t="shared" si="5"/>
        <v>-0.6307768187422933</v>
      </c>
      <c r="Z10" s="21">
        <f t="shared" si="6"/>
        <v>-1.1705609626612574</v>
      </c>
      <c r="AA10" s="22">
        <f t="shared" si="7"/>
        <v>-1.1705609626612574</v>
      </c>
      <c r="AB10" s="21">
        <f t="shared" si="8"/>
        <v>-1.1186206896551727</v>
      </c>
      <c r="AC10" s="22">
        <f t="shared" si="9"/>
        <v>-1.1186206896551727</v>
      </c>
    </row>
    <row r="11" spans="1:29" x14ac:dyDescent="0.25">
      <c r="A11" s="19" t="s">
        <v>15</v>
      </c>
      <c r="B11" s="25">
        <v>-0.84</v>
      </c>
      <c r="C11" s="37">
        <f t="shared" ref="C11:C13" si="11">B11/M$2</f>
        <v>-7.5</v>
      </c>
      <c r="D11" s="25">
        <f>B11/M$3</f>
        <v>-1.3793103448275863</v>
      </c>
      <c r="E11" s="34"/>
      <c r="F11" s="18" t="s">
        <v>16</v>
      </c>
      <c r="G11" s="19" t="s">
        <v>17</v>
      </c>
      <c r="H11" s="20" t="s">
        <v>18</v>
      </c>
      <c r="I11" s="21">
        <v>-0.44800000000000001</v>
      </c>
      <c r="J11" s="22">
        <v>0</v>
      </c>
      <c r="M11" s="19" t="s">
        <v>17</v>
      </c>
      <c r="N11" s="25">
        <f t="shared" si="10"/>
        <v>-0.44800000000000001</v>
      </c>
      <c r="O11" s="34"/>
      <c r="Q11" s="18" t="s">
        <v>16</v>
      </c>
      <c r="R11" s="41" t="s">
        <v>18</v>
      </c>
      <c r="S11" s="40" t="s">
        <v>18</v>
      </c>
      <c r="T11" s="21">
        <f t="shared" si="0"/>
        <v>0</v>
      </c>
      <c r="U11" s="39">
        <f t="shared" si="1"/>
        <v>0</v>
      </c>
      <c r="V11" s="21">
        <f t="shared" si="2"/>
        <v>0.20275000000000001</v>
      </c>
      <c r="W11" s="39">
        <f t="shared" si="3"/>
        <v>0.20275000000000001</v>
      </c>
      <c r="X11" s="21">
        <f t="shared" si="4"/>
        <v>0</v>
      </c>
      <c r="Y11" s="39">
        <f t="shared" si="5"/>
        <v>0</v>
      </c>
      <c r="Z11" s="21">
        <f t="shared" si="6"/>
        <v>-0.33056096266125756</v>
      </c>
      <c r="AA11" s="39">
        <f t="shared" si="7"/>
        <v>-0.33056096266125756</v>
      </c>
      <c r="AB11" s="21">
        <f t="shared" si="8"/>
        <v>0</v>
      </c>
      <c r="AC11" s="39">
        <f t="shared" si="9"/>
        <v>0</v>
      </c>
    </row>
    <row r="12" spans="1:29" ht="15.75" thickBot="1" x14ac:dyDescent="0.3">
      <c r="A12" s="19" t="s">
        <v>17</v>
      </c>
      <c r="B12" s="25">
        <v>-0.44800000000000001</v>
      </c>
      <c r="C12" s="37">
        <f t="shared" si="11"/>
        <v>-4</v>
      </c>
      <c r="D12" s="25">
        <f>B12/M$3</f>
        <v>-0.73563218390804597</v>
      </c>
      <c r="E12" s="34"/>
      <c r="F12" s="18" t="s">
        <v>19</v>
      </c>
      <c r="G12" s="19" t="s">
        <v>17</v>
      </c>
      <c r="H12" s="20" t="s">
        <v>18</v>
      </c>
      <c r="I12" s="21">
        <v>-0.44800000000000001</v>
      </c>
      <c r="J12" s="22">
        <v>0</v>
      </c>
      <c r="M12" s="26" t="s">
        <v>18</v>
      </c>
      <c r="N12" s="27">
        <f t="shared" si="10"/>
        <v>0</v>
      </c>
      <c r="O12" s="34"/>
      <c r="Q12" s="18" t="s">
        <v>19</v>
      </c>
      <c r="R12" s="41" t="s">
        <v>18</v>
      </c>
      <c r="S12" s="40" t="s">
        <v>18</v>
      </c>
      <c r="T12" s="21">
        <f t="shared" si="0"/>
        <v>0</v>
      </c>
      <c r="U12" s="39">
        <f t="shared" si="1"/>
        <v>0</v>
      </c>
      <c r="V12" s="21">
        <f t="shared" si="2"/>
        <v>0.20275000000000001</v>
      </c>
      <c r="W12" s="39">
        <f t="shared" si="3"/>
        <v>0.20275000000000001</v>
      </c>
      <c r="X12" s="21">
        <f t="shared" si="4"/>
        <v>0</v>
      </c>
      <c r="Y12" s="39">
        <f t="shared" si="5"/>
        <v>0</v>
      </c>
      <c r="Z12" s="21">
        <f t="shared" si="6"/>
        <v>-0.33056096266125756</v>
      </c>
      <c r="AA12" s="39">
        <f t="shared" si="7"/>
        <v>-0.33056096266125756</v>
      </c>
      <c r="AB12" s="21">
        <f t="shared" si="8"/>
        <v>0</v>
      </c>
      <c r="AC12" s="39">
        <f t="shared" si="9"/>
        <v>0</v>
      </c>
    </row>
    <row r="13" spans="1:29" ht="16.5" thickTop="1" thickBot="1" x14ac:dyDescent="0.3">
      <c r="A13" s="26" t="s">
        <v>18</v>
      </c>
      <c r="B13" s="27">
        <v>0</v>
      </c>
      <c r="C13" s="38">
        <f t="shared" si="11"/>
        <v>0</v>
      </c>
      <c r="D13" s="27">
        <f>B13/M$3</f>
        <v>0</v>
      </c>
      <c r="E13" s="34"/>
      <c r="F13" s="18" t="s">
        <v>20</v>
      </c>
      <c r="G13" s="19" t="s">
        <v>17</v>
      </c>
      <c r="H13" s="20" t="s">
        <v>18</v>
      </c>
      <c r="I13" s="21">
        <v>-0.44800000000000001</v>
      </c>
      <c r="J13" s="22">
        <v>0</v>
      </c>
      <c r="Q13" s="18" t="s">
        <v>20</v>
      </c>
      <c r="R13" s="41" t="s">
        <v>18</v>
      </c>
      <c r="S13" s="40" t="s">
        <v>18</v>
      </c>
      <c r="T13" s="21">
        <f t="shared" si="0"/>
        <v>0</v>
      </c>
      <c r="U13" s="39">
        <f t="shared" si="1"/>
        <v>0</v>
      </c>
      <c r="V13" s="21">
        <f t="shared" si="2"/>
        <v>0.20275000000000001</v>
      </c>
      <c r="W13" s="39">
        <f t="shared" si="3"/>
        <v>0.20275000000000001</v>
      </c>
      <c r="X13" s="21">
        <f t="shared" si="4"/>
        <v>0</v>
      </c>
      <c r="Y13" s="39">
        <f t="shared" si="5"/>
        <v>0</v>
      </c>
      <c r="Z13" s="21">
        <f t="shared" si="6"/>
        <v>-0.33056096266125756</v>
      </c>
      <c r="AA13" s="39">
        <f t="shared" si="7"/>
        <v>-0.33056096266125756</v>
      </c>
      <c r="AB13" s="21">
        <f t="shared" si="8"/>
        <v>0</v>
      </c>
      <c r="AC13" s="39">
        <f t="shared" si="9"/>
        <v>0</v>
      </c>
    </row>
    <row r="14" spans="1:29" ht="16.5" thickTop="1" thickBot="1" x14ac:dyDescent="0.3">
      <c r="D14" s="1"/>
      <c r="E14" s="1"/>
      <c r="F14" s="18" t="s">
        <v>21</v>
      </c>
      <c r="G14" s="19" t="s">
        <v>17</v>
      </c>
      <c r="H14" s="20" t="s">
        <v>18</v>
      </c>
      <c r="I14" s="21">
        <v>-0.44800000000000001</v>
      </c>
      <c r="J14" s="22">
        <v>0</v>
      </c>
      <c r="M14" s="4" t="s">
        <v>48</v>
      </c>
      <c r="Q14" s="18" t="s">
        <v>21</v>
      </c>
      <c r="R14" s="41" t="s">
        <v>18</v>
      </c>
      <c r="S14" s="40" t="s">
        <v>18</v>
      </c>
      <c r="T14" s="21">
        <f t="shared" si="0"/>
        <v>0</v>
      </c>
      <c r="U14" s="39">
        <f t="shared" si="1"/>
        <v>0</v>
      </c>
      <c r="V14" s="21">
        <f t="shared" si="2"/>
        <v>0.20275000000000001</v>
      </c>
      <c r="W14" s="39">
        <f t="shared" si="3"/>
        <v>0.20275000000000001</v>
      </c>
      <c r="X14" s="21">
        <f t="shared" si="4"/>
        <v>0</v>
      </c>
      <c r="Y14" s="39">
        <f t="shared" si="5"/>
        <v>0</v>
      </c>
      <c r="Z14" s="21">
        <f t="shared" si="6"/>
        <v>-0.33056096266125756</v>
      </c>
      <c r="AA14" s="39">
        <f t="shared" si="7"/>
        <v>-0.33056096266125756</v>
      </c>
      <c r="AB14" s="21">
        <f t="shared" si="8"/>
        <v>0</v>
      </c>
      <c r="AC14" s="39">
        <f t="shared" si="9"/>
        <v>0</v>
      </c>
    </row>
    <row r="15" spans="1:29" ht="16.5" thickTop="1" thickBot="1" x14ac:dyDescent="0.3">
      <c r="D15" s="1"/>
      <c r="E15" s="1"/>
      <c r="F15" s="18" t="s">
        <v>22</v>
      </c>
      <c r="G15" s="19" t="s">
        <v>17</v>
      </c>
      <c r="H15" s="20" t="s">
        <v>17</v>
      </c>
      <c r="I15" s="21">
        <v>-0.44800000000000001</v>
      </c>
      <c r="J15" s="22">
        <v>-0.44800000000000001</v>
      </c>
      <c r="M15" s="13" t="s">
        <v>2</v>
      </c>
      <c r="N15" s="23" t="str">
        <f>D9</f>
        <v>Eq. $</v>
      </c>
      <c r="O15" s="23" t="s">
        <v>46</v>
      </c>
      <c r="Q15" s="18" t="s">
        <v>22</v>
      </c>
      <c r="R15" s="19" t="s">
        <v>17</v>
      </c>
      <c r="S15" s="20" t="s">
        <v>17</v>
      </c>
      <c r="T15" s="21">
        <f t="shared" si="0"/>
        <v>-0.44800000000000001</v>
      </c>
      <c r="U15" s="22">
        <f t="shared" si="1"/>
        <v>-0.44800000000000001</v>
      </c>
      <c r="V15" s="21">
        <f t="shared" si="2"/>
        <v>-0.3938477011494253</v>
      </c>
      <c r="W15" s="22">
        <f t="shared" si="3"/>
        <v>-0.3938477011494253</v>
      </c>
      <c r="X15" s="21">
        <f t="shared" si="4"/>
        <v>-0.33641430332922312</v>
      </c>
      <c r="Y15" s="22">
        <f t="shared" si="5"/>
        <v>-0.33641430332922312</v>
      </c>
      <c r="Z15" s="21">
        <f t="shared" si="6"/>
        <v>-0.77856096266125752</v>
      </c>
      <c r="AA15" s="22">
        <f t="shared" si="7"/>
        <v>-0.77856096266125752</v>
      </c>
      <c r="AB15" s="21">
        <f t="shared" si="8"/>
        <v>-0.59659770114942545</v>
      </c>
      <c r="AC15" s="22">
        <f t="shared" si="9"/>
        <v>-0.59659770114942545</v>
      </c>
    </row>
    <row r="16" spans="1:29" ht="15.75" thickTop="1" x14ac:dyDescent="0.25">
      <c r="D16" s="1"/>
      <c r="E16" s="1"/>
      <c r="F16" s="18" t="s">
        <v>23</v>
      </c>
      <c r="G16" s="19" t="s">
        <v>17</v>
      </c>
      <c r="H16" s="20" t="s">
        <v>17</v>
      </c>
      <c r="I16" s="21">
        <v>-0.44800000000000001</v>
      </c>
      <c r="J16" s="22">
        <v>-0.44800000000000001</v>
      </c>
      <c r="M16" s="14" t="s">
        <v>9</v>
      </c>
      <c r="N16" s="24">
        <f>D10*N$3</f>
        <v>-2.3787217235029345</v>
      </c>
      <c r="O16" s="24">
        <f>(D10 + 0.25)*N$3</f>
        <v>-2.1759717235029346</v>
      </c>
      <c r="Q16" s="18" t="s">
        <v>23</v>
      </c>
      <c r="R16" s="19" t="s">
        <v>17</v>
      </c>
      <c r="S16" s="20" t="s">
        <v>17</v>
      </c>
      <c r="T16" s="21">
        <f t="shared" si="0"/>
        <v>-0.44800000000000001</v>
      </c>
      <c r="U16" s="22">
        <f t="shared" si="1"/>
        <v>-0.44800000000000001</v>
      </c>
      <c r="V16" s="21">
        <f t="shared" si="2"/>
        <v>-0.3938477011494253</v>
      </c>
      <c r="W16" s="22">
        <f t="shared" si="3"/>
        <v>-0.3938477011494253</v>
      </c>
      <c r="X16" s="21">
        <f t="shared" si="4"/>
        <v>-0.33641430332922312</v>
      </c>
      <c r="Y16" s="22">
        <f t="shared" si="5"/>
        <v>-0.33641430332922312</v>
      </c>
      <c r="Z16" s="21">
        <f t="shared" si="6"/>
        <v>-0.77856096266125752</v>
      </c>
      <c r="AA16" s="22">
        <f t="shared" si="7"/>
        <v>-0.77856096266125752</v>
      </c>
      <c r="AB16" s="21">
        <f t="shared" si="8"/>
        <v>-0.59659770114942545</v>
      </c>
      <c r="AC16" s="22">
        <f t="shared" si="9"/>
        <v>-0.59659770114942545</v>
      </c>
    </row>
    <row r="17" spans="4:29" x14ac:dyDescent="0.25">
      <c r="D17" s="1"/>
      <c r="E17" s="1"/>
      <c r="F17" s="18" t="s">
        <v>24</v>
      </c>
      <c r="G17" s="19" t="s">
        <v>17</v>
      </c>
      <c r="H17" s="20" t="s">
        <v>17</v>
      </c>
      <c r="I17" s="21">
        <v>-0.44800000000000001</v>
      </c>
      <c r="J17" s="22">
        <v>-0.44800000000000001</v>
      </c>
      <c r="M17" s="19" t="s">
        <v>15</v>
      </c>
      <c r="N17" s="25">
        <f t="shared" ref="N17:N19" si="12">D11*N$3</f>
        <v>-1.1186206896551725</v>
      </c>
      <c r="O17" s="25">
        <f>(D11 + 0.25)*N$3</f>
        <v>-0.9158706896551726</v>
      </c>
      <c r="Q17" s="18" t="s">
        <v>24</v>
      </c>
      <c r="R17" s="19" t="s">
        <v>17</v>
      </c>
      <c r="S17" s="20" t="s">
        <v>17</v>
      </c>
      <c r="T17" s="21">
        <f t="shared" si="0"/>
        <v>-0.44800000000000001</v>
      </c>
      <c r="U17" s="22">
        <f t="shared" si="1"/>
        <v>-0.44800000000000001</v>
      </c>
      <c r="V17" s="21">
        <f t="shared" si="2"/>
        <v>-0.3938477011494253</v>
      </c>
      <c r="W17" s="22">
        <f t="shared" si="3"/>
        <v>-0.3938477011494253</v>
      </c>
      <c r="X17" s="21">
        <f t="shared" si="4"/>
        <v>-0.33641430332922312</v>
      </c>
      <c r="Y17" s="22">
        <f t="shared" si="5"/>
        <v>-0.33641430332922312</v>
      </c>
      <c r="Z17" s="21">
        <f t="shared" si="6"/>
        <v>-0.77856096266125752</v>
      </c>
      <c r="AA17" s="22">
        <f t="shared" si="7"/>
        <v>-0.77856096266125752</v>
      </c>
      <c r="AB17" s="21">
        <f t="shared" si="8"/>
        <v>-0.59659770114942545</v>
      </c>
      <c r="AC17" s="22">
        <f t="shared" si="9"/>
        <v>-0.59659770114942545</v>
      </c>
    </row>
    <row r="18" spans="4:29" x14ac:dyDescent="0.25">
      <c r="D18" s="1"/>
      <c r="E18" s="1"/>
      <c r="F18" s="18" t="s">
        <v>25</v>
      </c>
      <c r="G18" s="19" t="s">
        <v>17</v>
      </c>
      <c r="H18" s="20" t="s">
        <v>17</v>
      </c>
      <c r="I18" s="21">
        <v>-0.44800000000000001</v>
      </c>
      <c r="J18" s="22">
        <v>-0.44800000000000001</v>
      </c>
      <c r="M18" s="19" t="s">
        <v>17</v>
      </c>
      <c r="N18" s="25">
        <f t="shared" si="12"/>
        <v>-0.59659770114942534</v>
      </c>
      <c r="O18" s="25">
        <f>(D12 + 0.25)*N$3</f>
        <v>-0.3938477011494253</v>
      </c>
      <c r="Q18" s="18" t="s">
        <v>25</v>
      </c>
      <c r="R18" s="19" t="s">
        <v>17</v>
      </c>
      <c r="S18" s="20" t="s">
        <v>17</v>
      </c>
      <c r="T18" s="21">
        <f t="shared" si="0"/>
        <v>-0.44800000000000001</v>
      </c>
      <c r="U18" s="22">
        <f t="shared" si="1"/>
        <v>-0.44800000000000001</v>
      </c>
      <c r="V18" s="21">
        <f t="shared" si="2"/>
        <v>-0.3938477011494253</v>
      </c>
      <c r="W18" s="22">
        <f t="shared" si="3"/>
        <v>-0.3938477011494253</v>
      </c>
      <c r="X18" s="21">
        <f t="shared" si="4"/>
        <v>-0.33641430332922312</v>
      </c>
      <c r="Y18" s="22">
        <f t="shared" si="5"/>
        <v>-0.33641430332922312</v>
      </c>
      <c r="Z18" s="21">
        <f t="shared" si="6"/>
        <v>-0.77856096266125752</v>
      </c>
      <c r="AA18" s="22">
        <f t="shared" si="7"/>
        <v>-0.77856096266125752</v>
      </c>
      <c r="AB18" s="21">
        <f t="shared" si="8"/>
        <v>-0.59659770114942545</v>
      </c>
      <c r="AC18" s="22">
        <f t="shared" si="9"/>
        <v>-0.59659770114942545</v>
      </c>
    </row>
    <row r="19" spans="4:29" ht="15.75" thickBot="1" x14ac:dyDescent="0.3">
      <c r="D19" s="1"/>
      <c r="E19" s="1"/>
      <c r="F19" s="18" t="s">
        <v>26</v>
      </c>
      <c r="G19" s="19" t="s">
        <v>17</v>
      </c>
      <c r="H19" s="20" t="s">
        <v>17</v>
      </c>
      <c r="I19" s="21">
        <v>-0.44800000000000001</v>
      </c>
      <c r="J19" s="22">
        <v>-0.44800000000000001</v>
      </c>
      <c r="M19" s="26" t="s">
        <v>18</v>
      </c>
      <c r="N19" s="27">
        <f t="shared" si="12"/>
        <v>0</v>
      </c>
      <c r="O19" s="27">
        <f>(D13 + 0.25)*N$3</f>
        <v>0.20275000000000001</v>
      </c>
      <c r="Q19" s="18" t="s">
        <v>26</v>
      </c>
      <c r="R19" s="19" t="s">
        <v>17</v>
      </c>
      <c r="S19" s="20" t="s">
        <v>17</v>
      </c>
      <c r="T19" s="21">
        <f t="shared" si="0"/>
        <v>-0.44800000000000001</v>
      </c>
      <c r="U19" s="22">
        <f t="shared" si="1"/>
        <v>-0.44800000000000001</v>
      </c>
      <c r="V19" s="21">
        <f t="shared" si="2"/>
        <v>-0.3938477011494253</v>
      </c>
      <c r="W19" s="22">
        <f t="shared" si="3"/>
        <v>-0.3938477011494253</v>
      </c>
      <c r="X19" s="21">
        <f t="shared" si="4"/>
        <v>-0.33641430332922312</v>
      </c>
      <c r="Y19" s="22">
        <f t="shared" si="5"/>
        <v>-0.33641430332922312</v>
      </c>
      <c r="Z19" s="21">
        <f t="shared" si="6"/>
        <v>-0.77856096266125752</v>
      </c>
      <c r="AA19" s="22">
        <f t="shared" si="7"/>
        <v>-0.77856096266125752</v>
      </c>
      <c r="AB19" s="21">
        <f t="shared" si="8"/>
        <v>-0.59659770114942545</v>
      </c>
      <c r="AC19" s="22">
        <f t="shared" si="9"/>
        <v>-0.59659770114942545</v>
      </c>
    </row>
    <row r="20" spans="4:29" ht="15.75" thickTop="1" x14ac:dyDescent="0.25">
      <c r="D20" s="1"/>
      <c r="E20" s="1"/>
      <c r="F20" s="18" t="s">
        <v>27</v>
      </c>
      <c r="G20" s="19" t="s">
        <v>18</v>
      </c>
      <c r="H20" s="20" t="s">
        <v>17</v>
      </c>
      <c r="I20" s="21">
        <v>0</v>
      </c>
      <c r="J20" s="22">
        <v>-0.44800000000000001</v>
      </c>
      <c r="Q20" s="18" t="s">
        <v>27</v>
      </c>
      <c r="R20" s="41" t="s">
        <v>18</v>
      </c>
      <c r="S20" s="40" t="s">
        <v>18</v>
      </c>
      <c r="T20" s="42">
        <f t="shared" si="0"/>
        <v>0</v>
      </c>
      <c r="U20" s="22">
        <f t="shared" si="1"/>
        <v>0</v>
      </c>
      <c r="V20" s="42">
        <f t="shared" si="2"/>
        <v>0.20275000000000001</v>
      </c>
      <c r="W20" s="22">
        <f t="shared" si="3"/>
        <v>0.20275000000000001</v>
      </c>
      <c r="X20" s="42">
        <f t="shared" si="4"/>
        <v>0</v>
      </c>
      <c r="Y20" s="22">
        <f t="shared" si="5"/>
        <v>0</v>
      </c>
      <c r="Z20" s="42">
        <f t="shared" si="6"/>
        <v>-0.33056096266125756</v>
      </c>
      <c r="AA20" s="22">
        <f t="shared" si="7"/>
        <v>-0.33056096266125756</v>
      </c>
      <c r="AB20" s="42">
        <f t="shared" si="8"/>
        <v>0</v>
      </c>
      <c r="AC20" s="22">
        <f t="shared" si="9"/>
        <v>0</v>
      </c>
    </row>
    <row r="21" spans="4:29" ht="15.75" thickBot="1" x14ac:dyDescent="0.3">
      <c r="D21" s="1"/>
      <c r="E21" s="1"/>
      <c r="F21" s="18" t="s">
        <v>28</v>
      </c>
      <c r="G21" s="19" t="s">
        <v>18</v>
      </c>
      <c r="H21" s="20" t="s">
        <v>17</v>
      </c>
      <c r="I21" s="21">
        <v>0</v>
      </c>
      <c r="J21" s="22">
        <v>-0.44800000000000001</v>
      </c>
      <c r="M21" s="4" t="s">
        <v>49</v>
      </c>
      <c r="Q21" s="18" t="s">
        <v>28</v>
      </c>
      <c r="R21" s="41" t="s">
        <v>18</v>
      </c>
      <c r="S21" s="40" t="s">
        <v>18</v>
      </c>
      <c r="T21" s="42">
        <f t="shared" si="0"/>
        <v>0</v>
      </c>
      <c r="U21" s="22">
        <f t="shared" si="1"/>
        <v>0</v>
      </c>
      <c r="V21" s="42">
        <f t="shared" si="2"/>
        <v>0.20275000000000001</v>
      </c>
      <c r="W21" s="22">
        <f t="shared" si="3"/>
        <v>0.20275000000000001</v>
      </c>
      <c r="X21" s="42">
        <f t="shared" si="4"/>
        <v>0</v>
      </c>
      <c r="Y21" s="22">
        <f t="shared" si="5"/>
        <v>0</v>
      </c>
      <c r="Z21" s="42">
        <f t="shared" si="6"/>
        <v>-0.33056096266125756</v>
      </c>
      <c r="AA21" s="22">
        <f t="shared" si="7"/>
        <v>-0.33056096266125756</v>
      </c>
      <c r="AB21" s="42">
        <f t="shared" si="8"/>
        <v>0</v>
      </c>
      <c r="AC21" s="22">
        <f t="shared" si="9"/>
        <v>0</v>
      </c>
    </row>
    <row r="22" spans="4:29" ht="16.5" thickTop="1" thickBot="1" x14ac:dyDescent="0.3">
      <c r="D22" s="1"/>
      <c r="E22" s="1"/>
      <c r="F22" s="18" t="s">
        <v>29</v>
      </c>
      <c r="G22" s="19" t="s">
        <v>18</v>
      </c>
      <c r="H22" s="20" t="s">
        <v>17</v>
      </c>
      <c r="I22" s="21">
        <v>0</v>
      </c>
      <c r="J22" s="22">
        <v>-0.44800000000000001</v>
      </c>
      <c r="M22" s="13" t="s">
        <v>2</v>
      </c>
      <c r="N22" s="23" t="s">
        <v>50</v>
      </c>
      <c r="O22" s="23" t="s">
        <v>56</v>
      </c>
      <c r="Q22" s="18" t="s">
        <v>29</v>
      </c>
      <c r="R22" s="41" t="s">
        <v>18</v>
      </c>
      <c r="S22" s="40" t="s">
        <v>18</v>
      </c>
      <c r="T22" s="42">
        <f t="shared" si="0"/>
        <v>0</v>
      </c>
      <c r="U22" s="22">
        <f t="shared" si="1"/>
        <v>0</v>
      </c>
      <c r="V22" s="42">
        <f t="shared" si="2"/>
        <v>0.20275000000000001</v>
      </c>
      <c r="W22" s="22">
        <f t="shared" si="3"/>
        <v>0.20275000000000001</v>
      </c>
      <c r="X22" s="42">
        <f t="shared" si="4"/>
        <v>0</v>
      </c>
      <c r="Y22" s="22">
        <f t="shared" si="5"/>
        <v>0</v>
      </c>
      <c r="Z22" s="42">
        <f t="shared" si="6"/>
        <v>-0.33056096266125756</v>
      </c>
      <c r="AA22" s="22">
        <f t="shared" si="7"/>
        <v>-0.33056096266125756</v>
      </c>
      <c r="AB22" s="42">
        <f t="shared" si="8"/>
        <v>0</v>
      </c>
      <c r="AC22" s="22">
        <f t="shared" si="9"/>
        <v>0</v>
      </c>
    </row>
    <row r="23" spans="4:29" ht="15.75" thickTop="1" x14ac:dyDescent="0.25">
      <c r="D23" s="1"/>
      <c r="E23" s="1"/>
      <c r="F23" s="18" t="s">
        <v>30</v>
      </c>
      <c r="G23" s="19" t="s">
        <v>18</v>
      </c>
      <c r="H23" s="20" t="s">
        <v>17</v>
      </c>
      <c r="I23" s="21">
        <v>0</v>
      </c>
      <c r="J23" s="22">
        <v>-0.44800000000000001</v>
      </c>
      <c r="M23" s="14" t="s">
        <v>9</v>
      </c>
      <c r="N23" s="24">
        <f>(N$4/M$4)*B10</f>
        <v>-1.3413327102745567</v>
      </c>
      <c r="O23" s="24">
        <f>(M$4/N$4)*B10</f>
        <v>-2.378721723502935</v>
      </c>
      <c r="Q23" s="18" t="s">
        <v>30</v>
      </c>
      <c r="R23" s="41" t="s">
        <v>18</v>
      </c>
      <c r="S23" s="40" t="s">
        <v>18</v>
      </c>
      <c r="T23" s="42">
        <f t="shared" si="0"/>
        <v>0</v>
      </c>
      <c r="U23" s="22">
        <f t="shared" si="1"/>
        <v>0</v>
      </c>
      <c r="V23" s="42">
        <f t="shared" si="2"/>
        <v>0.20275000000000001</v>
      </c>
      <c r="W23" s="22">
        <f t="shared" si="3"/>
        <v>0.20275000000000001</v>
      </c>
      <c r="X23" s="42">
        <f t="shared" si="4"/>
        <v>0</v>
      </c>
      <c r="Y23" s="22">
        <f t="shared" si="5"/>
        <v>0</v>
      </c>
      <c r="Z23" s="42">
        <f t="shared" si="6"/>
        <v>-0.33056096266125756</v>
      </c>
      <c r="AA23" s="22">
        <f t="shared" si="7"/>
        <v>-0.33056096266125756</v>
      </c>
      <c r="AB23" s="42">
        <f t="shared" si="8"/>
        <v>0</v>
      </c>
      <c r="AC23" s="22">
        <f t="shared" si="9"/>
        <v>0</v>
      </c>
    </row>
    <row r="24" spans="4:29" x14ac:dyDescent="0.25">
      <c r="D24" s="1"/>
      <c r="E24" s="1"/>
      <c r="F24" s="18" t="s">
        <v>31</v>
      </c>
      <c r="G24" s="19" t="s">
        <v>17</v>
      </c>
      <c r="H24" s="20" t="s">
        <v>17</v>
      </c>
      <c r="I24" s="21">
        <v>-0.44800000000000001</v>
      </c>
      <c r="J24" s="22">
        <v>-0.44800000000000001</v>
      </c>
      <c r="M24" s="19" t="s">
        <v>15</v>
      </c>
      <c r="N24" s="25">
        <f t="shared" ref="N24:N26" si="13">(N$4/M$4)*B11</f>
        <v>-0.6307768187422933</v>
      </c>
      <c r="O24" s="25">
        <f t="shared" ref="O24:O26" si="14">(M$4/N$4)*B11</f>
        <v>-1.1186206896551727</v>
      </c>
      <c r="Q24" s="18" t="s">
        <v>31</v>
      </c>
      <c r="R24" s="19" t="s">
        <v>17</v>
      </c>
      <c r="S24" s="20" t="s">
        <v>17</v>
      </c>
      <c r="T24" s="21">
        <f t="shared" si="0"/>
        <v>-0.44800000000000001</v>
      </c>
      <c r="U24" s="22">
        <f t="shared" si="1"/>
        <v>-0.44800000000000001</v>
      </c>
      <c r="V24" s="21">
        <f t="shared" si="2"/>
        <v>-0.3938477011494253</v>
      </c>
      <c r="W24" s="22">
        <f t="shared" si="3"/>
        <v>-0.3938477011494253</v>
      </c>
      <c r="X24" s="21">
        <f t="shared" si="4"/>
        <v>-0.33641430332922312</v>
      </c>
      <c r="Y24" s="22">
        <f t="shared" si="5"/>
        <v>-0.33641430332922312</v>
      </c>
      <c r="Z24" s="21">
        <f t="shared" si="6"/>
        <v>-0.77856096266125752</v>
      </c>
      <c r="AA24" s="22">
        <f t="shared" si="7"/>
        <v>-0.77856096266125752</v>
      </c>
      <c r="AB24" s="21">
        <f t="shared" si="8"/>
        <v>-0.59659770114942545</v>
      </c>
      <c r="AC24" s="22">
        <f t="shared" si="9"/>
        <v>-0.59659770114942545</v>
      </c>
    </row>
    <row r="25" spans="4:29" x14ac:dyDescent="0.25">
      <c r="D25" s="1"/>
      <c r="E25" s="1"/>
      <c r="F25" s="18" t="s">
        <v>32</v>
      </c>
      <c r="G25" s="19" t="s">
        <v>17</v>
      </c>
      <c r="H25" s="20" t="s">
        <v>17</v>
      </c>
      <c r="I25" s="21">
        <v>-0.44800000000000001</v>
      </c>
      <c r="J25" s="22">
        <v>-0.44800000000000001</v>
      </c>
      <c r="M25" s="19" t="s">
        <v>17</v>
      </c>
      <c r="N25" s="25">
        <f t="shared" si="13"/>
        <v>-0.33641430332922312</v>
      </c>
      <c r="O25" s="25">
        <f t="shared" si="14"/>
        <v>-0.59659770114942545</v>
      </c>
      <c r="Q25" s="18" t="s">
        <v>32</v>
      </c>
      <c r="R25" s="19" t="s">
        <v>17</v>
      </c>
      <c r="S25" s="20" t="s">
        <v>17</v>
      </c>
      <c r="T25" s="21">
        <f t="shared" si="0"/>
        <v>-0.44800000000000001</v>
      </c>
      <c r="U25" s="22">
        <f t="shared" si="1"/>
        <v>-0.44800000000000001</v>
      </c>
      <c r="V25" s="21">
        <f t="shared" si="2"/>
        <v>-0.3938477011494253</v>
      </c>
      <c r="W25" s="22">
        <f t="shared" si="3"/>
        <v>-0.3938477011494253</v>
      </c>
      <c r="X25" s="21">
        <f t="shared" si="4"/>
        <v>-0.33641430332922312</v>
      </c>
      <c r="Y25" s="22">
        <f t="shared" si="5"/>
        <v>-0.33641430332922312</v>
      </c>
      <c r="Z25" s="21">
        <f t="shared" si="6"/>
        <v>-0.77856096266125752</v>
      </c>
      <c r="AA25" s="22">
        <f t="shared" si="7"/>
        <v>-0.77856096266125752</v>
      </c>
      <c r="AB25" s="21">
        <f t="shared" si="8"/>
        <v>-0.59659770114942545</v>
      </c>
      <c r="AC25" s="22">
        <f t="shared" si="9"/>
        <v>-0.59659770114942545</v>
      </c>
    </row>
    <row r="26" spans="4:29" ht="15.75" thickBot="1" x14ac:dyDescent="0.3">
      <c r="D26" s="1"/>
      <c r="E26" s="1"/>
      <c r="F26" s="18" t="s">
        <v>33</v>
      </c>
      <c r="G26" s="19" t="s">
        <v>15</v>
      </c>
      <c r="H26" s="20" t="s">
        <v>15</v>
      </c>
      <c r="I26" s="21">
        <v>-0.84</v>
      </c>
      <c r="J26" s="22">
        <v>-0.84</v>
      </c>
      <c r="M26" s="26" t="s">
        <v>18</v>
      </c>
      <c r="N26" s="27">
        <f t="shared" si="13"/>
        <v>0</v>
      </c>
      <c r="O26" s="27">
        <f t="shared" si="14"/>
        <v>0</v>
      </c>
      <c r="Q26" s="18" t="s">
        <v>33</v>
      </c>
      <c r="R26" s="19" t="s">
        <v>15</v>
      </c>
      <c r="S26" s="20" t="s">
        <v>15</v>
      </c>
      <c r="T26" s="21">
        <f t="shared" si="0"/>
        <v>-0.84</v>
      </c>
      <c r="U26" s="22">
        <f t="shared" si="1"/>
        <v>-0.84</v>
      </c>
      <c r="V26" s="21">
        <f t="shared" si="2"/>
        <v>-0.9158706896551726</v>
      </c>
      <c r="W26" s="22">
        <f t="shared" si="3"/>
        <v>-0.9158706896551726</v>
      </c>
      <c r="X26" s="21">
        <f t="shared" si="4"/>
        <v>-0.6307768187422933</v>
      </c>
      <c r="Y26" s="22">
        <f t="shared" si="5"/>
        <v>-0.6307768187422933</v>
      </c>
      <c r="Z26" s="21">
        <f t="shared" si="6"/>
        <v>-1.1705609626612574</v>
      </c>
      <c r="AA26" s="22">
        <f t="shared" si="7"/>
        <v>-1.1705609626612574</v>
      </c>
      <c r="AB26" s="21">
        <f t="shared" si="8"/>
        <v>-1.1186206896551727</v>
      </c>
      <c r="AC26" s="22">
        <f t="shared" si="9"/>
        <v>-1.1186206896551727</v>
      </c>
    </row>
    <row r="27" spans="4:29" ht="15.75" thickTop="1" x14ac:dyDescent="0.25">
      <c r="D27" s="1"/>
      <c r="E27" s="1"/>
      <c r="F27" s="18" t="s">
        <v>34</v>
      </c>
      <c r="G27" s="19" t="s">
        <v>15</v>
      </c>
      <c r="H27" s="20" t="s">
        <v>15</v>
      </c>
      <c r="I27" s="21">
        <v>-0.84</v>
      </c>
      <c r="J27" s="22">
        <v>-0.84</v>
      </c>
      <c r="Q27" s="18" t="s">
        <v>34</v>
      </c>
      <c r="R27" s="19" t="s">
        <v>9</v>
      </c>
      <c r="S27" s="20" t="s">
        <v>9</v>
      </c>
      <c r="T27" s="21">
        <f t="shared" si="0"/>
        <v>-1.7862410969337694</v>
      </c>
      <c r="U27" s="22">
        <f t="shared" si="1"/>
        <v>-1.7862410969337694</v>
      </c>
      <c r="V27" s="21">
        <f t="shared" si="2"/>
        <v>-2.1759717235029346</v>
      </c>
      <c r="W27" s="22">
        <f t="shared" si="3"/>
        <v>-2.1759717235029346</v>
      </c>
      <c r="X27" s="21">
        <f t="shared" si="4"/>
        <v>-1.3413327102745567</v>
      </c>
      <c r="Y27" s="22">
        <f t="shared" si="5"/>
        <v>-1.3413327102745567</v>
      </c>
      <c r="Z27" s="21">
        <f t="shared" si="6"/>
        <v>-2.0341618189297126</v>
      </c>
      <c r="AA27" s="22">
        <f t="shared" si="7"/>
        <v>-2.0341618189297126</v>
      </c>
      <c r="AB27" s="21">
        <f t="shared" si="8"/>
        <v>-2.378721723502935</v>
      </c>
      <c r="AC27" s="22">
        <f t="shared" si="9"/>
        <v>-2.378721723502935</v>
      </c>
    </row>
    <row r="28" spans="4:29" ht="15.75" thickBot="1" x14ac:dyDescent="0.3">
      <c r="D28" s="1"/>
      <c r="E28" s="1"/>
      <c r="F28" s="28" t="s">
        <v>35</v>
      </c>
      <c r="G28" s="26" t="s">
        <v>15</v>
      </c>
      <c r="H28" s="29" t="s">
        <v>15</v>
      </c>
      <c r="I28" s="30">
        <v>-0.84</v>
      </c>
      <c r="J28" s="31">
        <v>-0.84</v>
      </c>
      <c r="Q28" s="28" t="s">
        <v>35</v>
      </c>
      <c r="R28" s="26" t="s">
        <v>9</v>
      </c>
      <c r="S28" s="29" t="s">
        <v>9</v>
      </c>
      <c r="T28" s="30">
        <f t="shared" si="0"/>
        <v>-1.7862410969337694</v>
      </c>
      <c r="U28" s="31">
        <f t="shared" si="1"/>
        <v>-1.7862410969337694</v>
      </c>
      <c r="V28" s="30">
        <f t="shared" si="2"/>
        <v>-2.1759717235029346</v>
      </c>
      <c r="W28" s="31">
        <f t="shared" si="3"/>
        <v>-2.1759717235029346</v>
      </c>
      <c r="X28" s="30">
        <f t="shared" si="4"/>
        <v>-1.3413327102745567</v>
      </c>
      <c r="Y28" s="31">
        <f t="shared" si="5"/>
        <v>-1.3413327102745567</v>
      </c>
      <c r="Z28" s="30">
        <f t="shared" si="6"/>
        <v>-2.0341618189297126</v>
      </c>
      <c r="AA28" s="31">
        <f t="shared" si="7"/>
        <v>-2.0341618189297126</v>
      </c>
      <c r="AB28" s="30">
        <f t="shared" si="8"/>
        <v>-2.378721723502935</v>
      </c>
      <c r="AC28" s="31">
        <f t="shared" si="9"/>
        <v>-2.378721723502935</v>
      </c>
    </row>
    <row r="29" spans="4:29" ht="16.5" thickTop="1" thickBot="1" x14ac:dyDescent="0.3">
      <c r="M29" s="4" t="s">
        <v>54</v>
      </c>
    </row>
    <row r="30" spans="4:29" ht="16.5" thickTop="1" thickBot="1" x14ac:dyDescent="0.3">
      <c r="M30" s="13" t="s">
        <v>2</v>
      </c>
      <c r="N30" s="23" t="s">
        <v>53</v>
      </c>
    </row>
    <row r="31" spans="4:29" ht="15.75" thickTop="1" x14ac:dyDescent="0.25">
      <c r="M31" s="14" t="s">
        <v>9</v>
      </c>
      <c r="N31" s="24">
        <v>-2.0341618189297126</v>
      </c>
    </row>
    <row r="32" spans="4:29" x14ac:dyDescent="0.25">
      <c r="M32" s="19" t="s">
        <v>15</v>
      </c>
      <c r="N32" s="25">
        <v>-1.1705609626612574</v>
      </c>
    </row>
    <row r="33" spans="13:14" x14ac:dyDescent="0.25">
      <c r="M33" s="19" t="s">
        <v>17</v>
      </c>
      <c r="N33" s="25">
        <v>-0.77856096266125752</v>
      </c>
    </row>
    <row r="34" spans="13:14" ht="15.75" thickBot="1" x14ac:dyDescent="0.3">
      <c r="M34" s="26" t="s">
        <v>18</v>
      </c>
      <c r="N34" s="27">
        <v>-0.33056096266125756</v>
      </c>
    </row>
    <row r="35" spans="13:14" ht="15.75" thickTop="1" x14ac:dyDescent="0.25"/>
  </sheetData>
  <mergeCells count="10">
    <mergeCell ref="Z3:AA3"/>
    <mergeCell ref="AB3:AC3"/>
    <mergeCell ref="A1:J1"/>
    <mergeCell ref="G3:H3"/>
    <mergeCell ref="I3:J3"/>
    <mergeCell ref="R3:S3"/>
    <mergeCell ref="T3:U3"/>
    <mergeCell ref="Q1:X1"/>
    <mergeCell ref="V3:W3"/>
    <mergeCell ref="X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2017-08-15T12:08:10Z</dcterms:created>
  <dcterms:modified xsi:type="dcterms:W3CDTF">2017-08-16T19:41:16Z</dcterms:modified>
</cp:coreProperties>
</file>