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DK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Z61" i="162" l="1"/>
  <c r="Y61" i="162"/>
  <c r="Z52" i="162"/>
  <c r="Y52" i="162"/>
  <c r="Z33" i="162"/>
  <c r="Y33" i="162"/>
  <c r="Z27" i="162"/>
  <c r="Y27" i="162"/>
  <c r="Y26" i="162" s="1"/>
  <c r="Z26" i="162"/>
  <c r="Z22" i="162"/>
  <c r="Y22" i="162"/>
  <c r="Z17" i="162"/>
  <c r="Y17" i="162"/>
  <c r="Z11" i="162"/>
  <c r="Y11" i="162"/>
  <c r="Z8" i="162"/>
  <c r="Z3" i="162" s="1"/>
  <c r="Z2" i="162" s="1"/>
  <c r="Y8" i="162"/>
  <c r="Z4" i="162"/>
  <c r="Y4" i="162"/>
  <c r="Z61" i="164"/>
  <c r="Y61" i="164"/>
  <c r="Z52" i="164"/>
  <c r="Y52" i="164"/>
  <c r="Z33" i="164"/>
  <c r="Y33" i="164"/>
  <c r="Y26" i="164" s="1"/>
  <c r="Z27" i="164"/>
  <c r="Z26" i="164" s="1"/>
  <c r="Y27" i="164"/>
  <c r="Z22" i="164"/>
  <c r="Y22" i="164"/>
  <c r="Z17" i="164"/>
  <c r="Y17" i="164"/>
  <c r="Z11" i="164"/>
  <c r="Y11" i="164"/>
  <c r="Z8" i="164"/>
  <c r="Y8" i="164"/>
  <c r="Z4" i="164"/>
  <c r="Z3" i="164" s="1"/>
  <c r="Z2" i="164" s="1"/>
  <c r="Y4" i="164"/>
  <c r="Y3" i="164"/>
  <c r="B35" i="149"/>
  <c r="B15" i="149"/>
  <c r="B57" i="149"/>
  <c r="B19" i="149"/>
  <c r="B7" i="149"/>
  <c r="B13" i="149"/>
  <c r="B62" i="149"/>
  <c r="B36" i="149"/>
  <c r="B26" i="149"/>
  <c r="B75" i="149"/>
  <c r="B55" i="149"/>
  <c r="B87" i="149"/>
  <c r="B56" i="149"/>
  <c r="B60" i="149"/>
  <c r="B43" i="149"/>
  <c r="B28" i="149"/>
  <c r="B58" i="149"/>
  <c r="B47" i="149"/>
  <c r="B37" i="149"/>
  <c r="B82" i="149"/>
  <c r="B25" i="149"/>
  <c r="B95" i="149"/>
  <c r="B12" i="149"/>
  <c r="B86" i="149"/>
  <c r="B30" i="149"/>
  <c r="B93" i="149"/>
  <c r="B5" i="149"/>
  <c r="B67" i="149"/>
  <c r="B29" i="149"/>
  <c r="B49" i="149"/>
  <c r="B90" i="149"/>
  <c r="B78" i="149"/>
  <c r="B70" i="149"/>
  <c r="B71" i="149"/>
  <c r="B22" i="149"/>
  <c r="B80" i="149"/>
  <c r="B46" i="149"/>
  <c r="B39" i="149"/>
  <c r="B65" i="149"/>
  <c r="B77" i="149"/>
  <c r="B33" i="149"/>
  <c r="B64" i="149"/>
  <c r="B73" i="149"/>
  <c r="B21" i="149"/>
  <c r="B72" i="149"/>
  <c r="B92" i="149"/>
  <c r="B9" i="149"/>
  <c r="B14" i="149"/>
  <c r="B88" i="149"/>
  <c r="B54" i="149"/>
  <c r="B20" i="149"/>
  <c r="B81" i="149"/>
  <c r="B45" i="149"/>
  <c r="B52" i="149"/>
  <c r="B6" i="149"/>
  <c r="B61" i="149"/>
  <c r="B63" i="149"/>
  <c r="B10" i="149"/>
  <c r="B74" i="149"/>
  <c r="B44" i="149"/>
  <c r="B84" i="149"/>
  <c r="B4" i="149"/>
  <c r="B8" i="149"/>
  <c r="B40" i="149"/>
  <c r="B17" i="149"/>
  <c r="B23" i="149"/>
  <c r="B91" i="149"/>
  <c r="B51" i="149"/>
  <c r="B50" i="149"/>
  <c r="B76" i="149"/>
  <c r="B27" i="149"/>
  <c r="B66" i="149"/>
  <c r="B69" i="149"/>
  <c r="B31" i="149"/>
  <c r="B83" i="149"/>
  <c r="B11" i="149"/>
  <c r="B34" i="149"/>
  <c r="B89" i="149"/>
  <c r="B24" i="149"/>
  <c r="B32" i="149"/>
  <c r="B16" i="149"/>
  <c r="B59" i="149"/>
  <c r="B41" i="149"/>
  <c r="B38" i="149"/>
  <c r="B42" i="149"/>
  <c r="B48" i="149"/>
  <c r="B53" i="149"/>
  <c r="B85" i="149"/>
  <c r="B18" i="149"/>
  <c r="B79" i="149"/>
  <c r="B94" i="149"/>
  <c r="B68" i="149"/>
  <c r="Y3" i="162" l="1"/>
  <c r="Y2" i="162" s="1"/>
  <c r="Y2" i="164"/>
  <c r="Z69" i="149" l="1"/>
  <c r="Y69" i="149"/>
  <c r="Z67" i="149"/>
  <c r="Y67" i="149"/>
  <c r="Z15" i="104" l="1"/>
  <c r="Z15" i="106"/>
  <c r="Z15" i="119"/>
  <c r="Z15" i="120"/>
  <c r="Z20" i="16"/>
  <c r="Z20" i="105"/>
  <c r="Z20" i="103"/>
  <c r="Z20" i="111"/>
  <c r="Z20" i="119"/>
  <c r="Z20" i="117"/>
  <c r="Z25" i="103"/>
  <c r="Z25" i="120"/>
  <c r="Z25" i="119"/>
  <c r="Z36" i="8"/>
  <c r="Z36" i="104"/>
  <c r="Z36" i="111"/>
  <c r="Z36" i="120"/>
  <c r="Z36" i="118"/>
  <c r="Z40" i="8"/>
  <c r="Z40" i="16"/>
  <c r="Z40" i="104"/>
  <c r="Z40" i="103"/>
  <c r="Z40" i="125"/>
  <c r="Z44" i="8"/>
  <c r="Z44" i="119"/>
  <c r="Z44" i="111"/>
  <c r="Z44" i="120"/>
  <c r="Z44" i="124"/>
  <c r="Z48" i="8"/>
  <c r="Z48" i="104"/>
  <c r="Z48" i="118"/>
  <c r="Z48" i="120"/>
  <c r="Z64" i="8"/>
  <c r="Z64" i="103"/>
  <c r="Z64" i="111"/>
  <c r="Z64" i="119"/>
  <c r="Z72" i="8"/>
  <c r="Z72" i="16"/>
  <c r="Z72" i="117"/>
  <c r="Z72" i="111"/>
  <c r="Y6" i="8"/>
  <c r="Y6" i="104"/>
  <c r="Y6" i="103"/>
  <c r="Y6" i="111"/>
  <c r="Y6" i="117"/>
  <c r="Y6" i="124"/>
  <c r="Y16" i="106"/>
  <c r="Y16" i="125"/>
  <c r="Y21" i="103"/>
  <c r="Y21" i="119"/>
  <c r="Y21" i="125"/>
  <c r="Y32" i="103"/>
  <c r="Y32" i="111"/>
  <c r="Y32" i="117"/>
  <c r="Y32" i="119"/>
  <c r="Y32" i="125"/>
  <c r="Y32" i="120"/>
  <c r="Y37" i="8"/>
  <c r="Y37" i="117"/>
  <c r="Y37" i="104"/>
  <c r="Y37" i="118"/>
  <c r="Y37" i="125"/>
  <c r="Y37" i="124"/>
  <c r="Y41" i="106"/>
  <c r="Y41" i="117"/>
  <c r="Y41" i="104"/>
  <c r="Y41" i="118"/>
  <c r="Y45" i="103"/>
  <c r="Y45" i="118"/>
  <c r="Y49" i="104"/>
  <c r="Y49" i="117"/>
  <c r="Y54" i="8"/>
  <c r="Y54" i="106"/>
  <c r="Y54" i="104"/>
  <c r="Y54" i="105"/>
  <c r="Y54" i="120"/>
  <c r="Y65" i="103"/>
  <c r="Y65" i="106"/>
  <c r="Y69" i="8"/>
  <c r="Y69" i="16"/>
  <c r="Y69" i="117"/>
  <c r="Y69" i="111"/>
  <c r="Z6" i="103"/>
  <c r="Z6" i="120"/>
  <c r="Z16" i="111"/>
  <c r="Z16" i="120"/>
  <c r="Z21" i="8"/>
  <c r="Z21" i="103"/>
  <c r="Z21" i="111"/>
  <c r="Z21" i="120"/>
  <c r="Z21" i="119"/>
  <c r="Z32" i="10"/>
  <c r="Z32" i="104"/>
  <c r="Z32" i="111"/>
  <c r="Z32" i="119"/>
  <c r="Z37" i="16"/>
  <c r="Z37" i="103"/>
  <c r="Z37" i="119"/>
  <c r="Z41" i="10"/>
  <c r="Z41" i="111"/>
  <c r="Z41" i="124"/>
  <c r="Z45" i="117"/>
  <c r="Z49" i="8"/>
  <c r="Z49" i="103"/>
  <c r="Z49" i="118"/>
  <c r="Z49" i="119"/>
  <c r="Z49" i="124"/>
  <c r="Z52" i="161"/>
  <c r="Z54" i="8"/>
  <c r="Z52" i="189"/>
  <c r="Z52" i="198"/>
  <c r="Z52" i="195"/>
  <c r="Z52" i="168"/>
  <c r="Z52" i="112"/>
  <c r="Z54" i="117"/>
  <c r="Z54" i="120"/>
  <c r="Z52" i="203"/>
  <c r="Z65" i="103"/>
  <c r="Z65" i="105"/>
  <c r="Z65" i="118"/>
  <c r="Z65" i="120"/>
  <c r="Z69" i="103"/>
  <c r="Z69" i="106"/>
  <c r="Z69" i="117"/>
  <c r="Z69" i="118"/>
  <c r="Y13" i="8"/>
  <c r="Y13" i="103"/>
  <c r="Y13" i="104"/>
  <c r="Y29" i="8"/>
  <c r="Y38" i="10"/>
  <c r="Y38" i="119"/>
  <c r="Y42" i="16"/>
  <c r="Y42" i="103"/>
  <c r="Y42" i="106"/>
  <c r="Y42" i="117"/>
  <c r="Y42" i="124"/>
  <c r="Y46" i="10"/>
  <c r="Y46" i="105"/>
  <c r="Y46" i="104"/>
  <c r="Y46" i="125"/>
  <c r="Y50" i="103"/>
  <c r="Y50" i="106"/>
  <c r="Y50" i="125"/>
  <c r="Y66" i="103"/>
  <c r="Y66" i="106"/>
  <c r="Y66" i="117"/>
  <c r="Y66" i="120"/>
  <c r="Y70" i="75"/>
  <c r="Y70" i="117"/>
  <c r="Z4" i="153"/>
  <c r="Z7" i="120"/>
  <c r="Z7" i="119"/>
  <c r="Z7" i="125"/>
  <c r="Z4" i="172"/>
  <c r="Z46" i="10"/>
  <c r="Z46" i="16"/>
  <c r="Z46" i="105"/>
  <c r="Z46" i="117"/>
  <c r="Z46" i="120"/>
  <c r="Z46" i="125"/>
  <c r="Z66" i="111"/>
  <c r="Z66" i="119"/>
  <c r="Z13" i="104"/>
  <c r="Z13" i="117"/>
  <c r="Z29" i="111"/>
  <c r="Z38" i="8"/>
  <c r="Z38" i="111"/>
  <c r="Z38" i="117"/>
  <c r="Z38" i="120"/>
  <c r="Z42" i="106"/>
  <c r="Z42" i="117"/>
  <c r="Z50" i="103"/>
  <c r="Z50" i="104"/>
  <c r="Z50" i="117"/>
  <c r="Z70" i="104"/>
  <c r="Z70" i="117"/>
  <c r="Z70" i="118"/>
  <c r="Y14" i="16"/>
  <c r="Y14" i="111"/>
  <c r="Y19" i="117"/>
  <c r="Y19" i="120"/>
  <c r="Y19" i="125"/>
  <c r="Y24" i="16"/>
  <c r="Y22" i="85"/>
  <c r="Y22" i="89"/>
  <c r="Y24" i="104"/>
  <c r="Y22" i="115"/>
  <c r="Y22" i="168"/>
  <c r="Y22" i="170"/>
  <c r="Y24" i="120"/>
  <c r="Y22" i="203"/>
  <c r="Y30" i="8"/>
  <c r="Y30" i="103"/>
  <c r="Y30" i="106"/>
  <c r="Y30" i="120"/>
  <c r="Y35" i="103"/>
  <c r="Y35" i="117"/>
  <c r="Y35" i="119"/>
  <c r="Y39" i="16"/>
  <c r="Y39" i="104"/>
  <c r="Y43" i="103"/>
  <c r="Y43" i="120"/>
  <c r="Y43" i="119"/>
  <c r="Y47" i="119"/>
  <c r="Y51" i="120"/>
  <c r="Y51" i="117"/>
  <c r="Y67" i="104"/>
  <c r="Y67" i="120"/>
  <c r="Y71" i="106"/>
  <c r="Y71" i="119"/>
  <c r="Y71" i="111"/>
  <c r="Z14" i="8"/>
  <c r="Z11" i="161"/>
  <c r="Z14" i="120"/>
  <c r="Z14" i="125"/>
  <c r="Z17" i="153"/>
  <c r="Z19" i="16"/>
  <c r="Z17" i="199"/>
  <c r="Z17" i="165"/>
  <c r="Z17" i="121"/>
  <c r="Z19" i="118"/>
  <c r="Z19" i="106"/>
  <c r="Z17" i="109"/>
  <c r="Z24" i="8"/>
  <c r="Z22" i="154"/>
  <c r="Z22" i="192"/>
  <c r="Z24" i="106"/>
  <c r="Z24" i="111"/>
  <c r="Z22" i="110"/>
  <c r="Z24" i="103"/>
  <c r="Z22" i="113"/>
  <c r="Z22" i="170"/>
  <c r="Z24" i="119"/>
  <c r="Z22" i="115"/>
  <c r="Z22" i="203"/>
  <c r="Z30" i="120"/>
  <c r="Z35" i="10"/>
  <c r="Z35" i="105"/>
  <c r="Z35" i="120"/>
  <c r="Z39" i="117"/>
  <c r="Z39" i="120"/>
  <c r="Z39" i="119"/>
  <c r="Z43" i="10"/>
  <c r="Z43" i="103"/>
  <c r="Z43" i="124"/>
  <c r="Z47" i="104"/>
  <c r="Z47" i="117"/>
  <c r="Z47" i="119"/>
  <c r="Z51" i="10"/>
  <c r="Z51" i="106"/>
  <c r="Z51" i="117"/>
  <c r="Z51" i="111"/>
  <c r="Z51" i="120"/>
  <c r="Z51" i="119"/>
  <c r="Z63" i="8"/>
  <c r="Z63" i="16"/>
  <c r="Z63" i="124"/>
  <c r="Z71" i="8"/>
  <c r="Z71" i="104"/>
  <c r="Z71" i="103"/>
  <c r="Z71" i="119"/>
  <c r="Z71" i="120"/>
  <c r="Y4" i="152"/>
  <c r="Y4" i="154"/>
  <c r="Y4" i="80"/>
  <c r="Y4" i="18"/>
  <c r="Y4" i="78"/>
  <c r="Y4" i="81"/>
  <c r="Y4" i="19"/>
  <c r="Y4" i="161"/>
  <c r="Y4" i="84"/>
  <c r="Y4" i="85"/>
  <c r="Y4" i="90"/>
  <c r="Y4" i="185"/>
  <c r="Y4" i="86"/>
  <c r="Y4" i="88"/>
  <c r="Y4" i="89"/>
  <c r="Y4" i="190"/>
  <c r="Y4" i="193"/>
  <c r="Y4" i="196"/>
  <c r="Y4" i="110"/>
  <c r="Y4" i="107"/>
  <c r="Y4" i="82"/>
  <c r="Y4" i="189"/>
  <c r="Y4" i="199"/>
  <c r="Y4" i="198"/>
  <c r="Y4" i="109"/>
  <c r="Y4" i="165"/>
  <c r="Y4" i="112"/>
  <c r="Y4" i="169"/>
  <c r="Y4" i="168"/>
  <c r="Y4" i="113"/>
  <c r="Y4" i="159"/>
  <c r="Y4" i="121"/>
  <c r="Y4" i="167"/>
  <c r="Y4" i="170"/>
  <c r="Y4" i="201"/>
  <c r="Y4" i="204"/>
  <c r="Y4" i="183"/>
  <c r="Y4" i="173"/>
  <c r="Y4" i="174"/>
  <c r="Y8" i="153"/>
  <c r="Y8" i="83"/>
  <c r="Y8" i="192"/>
  <c r="Y8" i="195"/>
  <c r="Y10" i="111"/>
  <c r="Y8" i="108"/>
  <c r="Y8" i="114"/>
  <c r="Y8" i="87"/>
  <c r="Y10" i="120"/>
  <c r="Y8" i="203"/>
  <c r="Y15" i="103"/>
  <c r="Y11" i="190"/>
  <c r="Y15" i="104"/>
  <c r="Y15" i="120"/>
  <c r="Y20" i="8"/>
  <c r="Y17" i="79"/>
  <c r="Y20" i="111"/>
  <c r="Y25" i="8"/>
  <c r="Y25" i="105"/>
  <c r="Y25" i="118"/>
  <c r="Y25" i="117"/>
  <c r="Y25" i="120"/>
  <c r="Y31" i="103"/>
  <c r="Y31" i="117"/>
  <c r="Y36" i="104"/>
  <c r="Y36" i="103"/>
  <c r="Y40" i="111"/>
  <c r="Y40" i="120"/>
  <c r="Y44" i="103"/>
  <c r="Y44" i="117"/>
  <c r="Y48" i="8"/>
  <c r="Y52" i="154"/>
  <c r="Y52" i="78"/>
  <c r="Y52" i="161"/>
  <c r="Y52" i="152"/>
  <c r="Y52" i="19"/>
  <c r="Y52" i="84"/>
  <c r="Y52" i="79"/>
  <c r="Y52" i="82"/>
  <c r="Y52" i="85"/>
  <c r="Y52" i="88"/>
  <c r="Y52" i="18"/>
  <c r="Y52" i="83"/>
  <c r="Y52" i="86"/>
  <c r="Y52" i="80"/>
  <c r="Y52" i="90"/>
  <c r="Y52" i="81"/>
  <c r="Y52" i="89"/>
  <c r="Y52" i="185"/>
  <c r="Y52" i="189"/>
  <c r="Y52" i="190"/>
  <c r="Y52" i="110"/>
  <c r="Y52" i="107"/>
  <c r="Y52" i="192"/>
  <c r="Y52" i="193"/>
  <c r="Y52" i="196"/>
  <c r="Y52" i="112"/>
  <c r="Y52" i="198"/>
  <c r="Y52" i="109"/>
  <c r="Y52" i="115"/>
  <c r="Y52" i="113"/>
  <c r="Y52" i="170"/>
  <c r="Y52" i="199"/>
  <c r="Y52" i="165"/>
  <c r="Y52" i="114"/>
  <c r="Y52" i="166"/>
  <c r="Y52" i="169"/>
  <c r="Y52" i="159"/>
  <c r="Y52" i="168"/>
  <c r="Y52" i="202"/>
  <c r="Y52" i="183"/>
  <c r="Y52" i="173"/>
  <c r="Y52" i="174"/>
  <c r="Y52" i="121"/>
  <c r="Y52" i="204"/>
  <c r="Y61" i="153"/>
  <c r="Y64" i="103"/>
  <c r="Y64" i="111"/>
  <c r="Y68" i="16"/>
  <c r="Y68" i="103"/>
  <c r="Y68" i="120"/>
  <c r="Y72" i="111"/>
  <c r="Y72" i="120"/>
  <c r="Z8" i="161"/>
  <c r="Z8" i="152"/>
  <c r="Z8" i="195"/>
  <c r="Z8" i="108"/>
  <c r="Z8" i="165"/>
  <c r="Z8" i="112"/>
  <c r="Z8" i="168"/>
  <c r="Z31" i="16"/>
  <c r="Z31" i="119"/>
  <c r="Z68" i="103"/>
  <c r="Z68" i="120"/>
  <c r="Z68" i="124"/>
  <c r="C62" i="119"/>
  <c r="C63" i="119"/>
  <c r="Y37" i="123" l="1"/>
  <c r="Y10" i="105"/>
  <c r="Z68" i="105"/>
  <c r="Z68" i="16"/>
  <c r="Z31" i="75"/>
  <c r="Z10" i="75"/>
  <c r="Y31" i="104"/>
  <c r="Y25" i="103"/>
  <c r="Z68" i="119"/>
  <c r="Z31" i="106"/>
  <c r="Z10" i="111"/>
  <c r="Y25" i="16"/>
  <c r="Z10" i="106"/>
  <c r="Y31" i="118"/>
  <c r="Z68" i="111"/>
  <c r="Z8" i="203"/>
  <c r="Y8" i="172"/>
  <c r="Y10" i="103"/>
  <c r="Z67" i="117"/>
  <c r="Z11" i="183"/>
  <c r="Y67" i="103"/>
  <c r="Y51" i="119"/>
  <c r="Y22" i="110"/>
  <c r="Y16" i="105"/>
  <c r="Z36" i="119"/>
  <c r="Z25" i="111"/>
  <c r="Z15" i="111"/>
  <c r="Y51" i="104"/>
  <c r="Y30" i="16"/>
  <c r="Y21" i="124"/>
  <c r="Y21" i="123" s="1"/>
  <c r="Z48" i="119"/>
  <c r="Z48" i="103"/>
  <c r="Y64" i="105"/>
  <c r="Y40" i="10"/>
  <c r="Y31" i="125"/>
  <c r="Y31" i="120"/>
  <c r="Y31" i="10"/>
  <c r="Y10" i="10"/>
  <c r="Z51" i="104"/>
  <c r="Z47" i="103"/>
  <c r="Z43" i="125"/>
  <c r="Z43" i="104"/>
  <c r="Z39" i="106"/>
  <c r="Z30" i="117"/>
  <c r="Z19" i="117"/>
  <c r="Z19" i="116" s="1"/>
  <c r="Z17" i="196"/>
  <c r="Z14" i="111"/>
  <c r="Z14" i="106"/>
  <c r="Y71" i="117"/>
  <c r="Y67" i="10"/>
  <c r="Y51" i="105"/>
  <c r="Y43" i="125"/>
  <c r="Y22" i="174"/>
  <c r="Y19" i="124"/>
  <c r="Y19" i="123" s="1"/>
  <c r="Y19" i="8"/>
  <c r="Y14" i="120"/>
  <c r="Z13" i="118"/>
  <c r="Z13" i="16"/>
  <c r="Z13" i="10"/>
  <c r="Z66" i="106"/>
  <c r="Z7" i="103"/>
  <c r="Y70" i="119"/>
  <c r="Y42" i="119"/>
  <c r="Y38" i="105"/>
  <c r="Z69" i="119"/>
  <c r="Z65" i="119"/>
  <c r="Z54" i="104"/>
  <c r="Z45" i="103"/>
  <c r="Z41" i="125"/>
  <c r="Z41" i="123" s="1"/>
  <c r="Z41" i="16"/>
  <c r="Z37" i="120"/>
  <c r="Z16" i="105"/>
  <c r="Z16" i="16"/>
  <c r="Z6" i="106"/>
  <c r="Z6" i="10"/>
  <c r="Y6" i="106"/>
  <c r="Y6" i="10"/>
  <c r="Z20" i="125"/>
  <c r="Y8" i="115"/>
  <c r="Z17" i="169"/>
  <c r="Y48" i="103"/>
  <c r="Y15" i="117"/>
  <c r="Z30" i="104"/>
  <c r="Z11" i="91"/>
  <c r="Y71" i="120"/>
  <c r="Y67" i="111"/>
  <c r="Y39" i="117"/>
  <c r="Y35" i="120"/>
  <c r="Z66" i="104"/>
  <c r="Y50" i="104"/>
  <c r="Z69" i="111"/>
  <c r="Z41" i="117"/>
  <c r="Z21" i="117"/>
  <c r="Y69" i="125"/>
  <c r="Y69" i="119"/>
  <c r="Y69" i="10"/>
  <c r="Y65" i="105"/>
  <c r="Y65" i="75"/>
  <c r="Y65" i="10"/>
  <c r="Y54" i="124"/>
  <c r="Y54" i="117"/>
  <c r="Y45" i="106"/>
  <c r="Y41" i="120"/>
  <c r="Y21" i="104"/>
  <c r="Y64" i="120"/>
  <c r="Y36" i="75"/>
  <c r="Y36" i="106"/>
  <c r="Y20" i="120"/>
  <c r="Y20" i="103"/>
  <c r="Y20" i="16"/>
  <c r="Z67" i="105"/>
  <c r="Z47" i="125"/>
  <c r="Z43" i="118"/>
  <c r="Z19" i="120"/>
  <c r="Y63" i="119"/>
  <c r="Y51" i="16"/>
  <c r="Y24" i="106"/>
  <c r="Y14" i="105"/>
  <c r="Z50" i="118"/>
  <c r="Z42" i="125"/>
  <c r="Z38" i="119"/>
  <c r="Z38" i="104"/>
  <c r="Z29" i="106"/>
  <c r="Z46" i="118"/>
  <c r="Z7" i="10"/>
  <c r="Y50" i="105"/>
  <c r="Y46" i="120"/>
  <c r="Y46" i="103"/>
  <c r="Z37" i="104"/>
  <c r="Z16" i="125"/>
  <c r="Y65" i="125"/>
  <c r="Y54" i="111"/>
  <c r="Y45" i="16"/>
  <c r="Y6" i="16"/>
  <c r="Z10" i="120"/>
  <c r="Y72" i="104"/>
  <c r="Y72" i="124"/>
  <c r="Y72" i="16"/>
  <c r="Y68" i="118"/>
  <c r="Y68" i="10"/>
  <c r="Y48" i="119"/>
  <c r="Y44" i="120"/>
  <c r="Y44" i="8"/>
  <c r="Y40" i="117"/>
  <c r="Y40" i="16"/>
  <c r="Y36" i="117"/>
  <c r="Y25" i="10"/>
  <c r="Y20" i="10"/>
  <c r="Y15" i="118"/>
  <c r="Y10" i="106"/>
  <c r="Z71" i="125"/>
  <c r="Z67" i="103"/>
  <c r="Z51" i="105"/>
  <c r="Z47" i="120"/>
  <c r="Z43" i="117"/>
  <c r="Z39" i="10"/>
  <c r="Z35" i="119"/>
  <c r="Z30" i="119"/>
  <c r="Z30" i="103"/>
  <c r="Z24" i="117"/>
  <c r="Z24" i="104"/>
  <c r="Z17" i="81"/>
  <c r="Z19" i="8"/>
  <c r="Z14" i="104"/>
  <c r="Z14" i="103"/>
  <c r="Y71" i="104"/>
  <c r="Y71" i="10"/>
  <c r="Y67" i="16"/>
  <c r="Y63" i="118"/>
  <c r="Y63" i="8"/>
  <c r="Y63" i="10"/>
  <c r="Y47" i="124"/>
  <c r="Y47" i="8"/>
  <c r="Y43" i="117"/>
  <c r="Y39" i="125"/>
  <c r="Y39" i="120"/>
  <c r="Y39" i="103"/>
  <c r="Y39" i="8"/>
  <c r="Y35" i="118"/>
  <c r="Y30" i="124"/>
  <c r="Y30" i="117"/>
  <c r="Y24" i="105"/>
  <c r="Y19" i="106"/>
  <c r="Y14" i="119"/>
  <c r="Y14" i="104"/>
  <c r="Y14" i="103"/>
  <c r="Y14" i="8"/>
  <c r="Z42" i="16"/>
  <c r="Z42" i="10"/>
  <c r="Z29" i="16"/>
  <c r="Z13" i="119"/>
  <c r="Z66" i="120"/>
  <c r="Y66" i="16"/>
  <c r="Y50" i="119"/>
  <c r="Y50" i="10"/>
  <c r="Y46" i="118"/>
  <c r="Y42" i="104"/>
  <c r="Y42" i="10"/>
  <c r="Y38" i="106"/>
  <c r="Y38" i="117"/>
  <c r="Y29" i="125"/>
  <c r="Y29" i="119"/>
  <c r="Y13" i="119"/>
  <c r="Y13" i="105"/>
  <c r="Y13" i="106"/>
  <c r="Y13" i="10"/>
  <c r="Y7" i="117"/>
  <c r="Z69" i="75"/>
  <c r="Z54" i="125"/>
  <c r="Z54" i="105"/>
  <c r="Z45" i="125"/>
  <c r="Z37" i="125"/>
  <c r="Z37" i="75"/>
  <c r="Z32" i="124"/>
  <c r="Z32" i="118"/>
  <c r="Z32" i="16"/>
  <c r="Z16" i="8"/>
  <c r="Y16" i="119"/>
  <c r="Z72" i="119"/>
  <c r="Z68" i="117"/>
  <c r="Z68" i="104"/>
  <c r="Z31" i="125"/>
  <c r="Z31" i="120"/>
  <c r="Z31" i="111"/>
  <c r="Z31" i="104"/>
  <c r="Z10" i="118"/>
  <c r="Z10" i="104"/>
  <c r="Y72" i="125"/>
  <c r="Y68" i="106"/>
  <c r="Y68" i="75"/>
  <c r="Y64" i="124"/>
  <c r="Y64" i="117"/>
  <c r="Y53" i="105"/>
  <c r="Y52" i="105" s="1"/>
  <c r="Y52" i="187"/>
  <c r="Y53" i="104"/>
  <c r="Y52" i="104" s="1"/>
  <c r="Y52" i="191"/>
  <c r="Y52" i="77"/>
  <c r="Y53" i="75"/>
  <c r="Y48" i="124"/>
  <c r="Y48" i="117"/>
  <c r="Y48" i="111"/>
  <c r="Y48" i="106"/>
  <c r="Y44" i="125"/>
  <c r="Y44" i="118"/>
  <c r="Y44" i="105"/>
  <c r="Y40" i="103"/>
  <c r="Y36" i="125"/>
  <c r="Y25" i="125"/>
  <c r="Y20" i="118"/>
  <c r="Y20" i="106"/>
  <c r="Y15" i="10"/>
  <c r="Y5" i="103"/>
  <c r="Y4" i="186"/>
  <c r="Z71" i="75"/>
  <c r="Z67" i="125"/>
  <c r="Z67" i="118"/>
  <c r="Z67" i="10"/>
  <c r="Z63" i="125"/>
  <c r="Z63" i="123" s="1"/>
  <c r="Z63" i="117"/>
  <c r="Z43" i="119"/>
  <c r="Z39" i="105"/>
  <c r="Z39" i="75"/>
  <c r="Z33" i="196"/>
  <c r="Z27" i="171"/>
  <c r="Z30" i="125"/>
  <c r="Z30" i="124"/>
  <c r="Z30" i="111"/>
  <c r="Z27" i="79"/>
  <c r="Z9" i="125"/>
  <c r="Z8" i="173"/>
  <c r="Z9" i="119"/>
  <c r="Z8" i="156"/>
  <c r="Z8" i="170"/>
  <c r="Z8" i="197"/>
  <c r="Z9" i="111"/>
  <c r="Z8" i="111" s="1"/>
  <c r="Z8" i="190"/>
  <c r="Z8" i="80"/>
  <c r="Z8" i="17"/>
  <c r="Z9" i="16"/>
  <c r="Y71" i="124"/>
  <c r="Y71" i="105"/>
  <c r="Y71" i="75"/>
  <c r="Y67" i="106"/>
  <c r="Y67" i="8"/>
  <c r="Y63" i="124"/>
  <c r="Y63" i="104"/>
  <c r="Y51" i="111"/>
  <c r="Y51" i="106"/>
  <c r="Y51" i="103"/>
  <c r="Y51" i="10"/>
  <c r="Y47" i="125"/>
  <c r="Y43" i="124"/>
  <c r="Y43" i="106"/>
  <c r="Y39" i="119"/>
  <c r="Y39" i="111"/>
  <c r="Y39" i="105"/>
  <c r="Y33" i="167"/>
  <c r="Y35" i="111"/>
  <c r="Y35" i="106"/>
  <c r="Y33" i="186"/>
  <c r="Y30" i="125"/>
  <c r="Y24" i="119"/>
  <c r="Y24" i="10"/>
  <c r="Y17" i="173"/>
  <c r="Y17" i="199"/>
  <c r="Y19" i="104"/>
  <c r="Y17" i="88"/>
  <c r="Y8" i="204"/>
  <c r="Y8" i="202"/>
  <c r="Y8" i="197"/>
  <c r="Y9" i="111"/>
  <c r="Y8" i="111" s="1"/>
  <c r="Y9" i="104"/>
  <c r="Y8" i="191"/>
  <c r="Y8" i="86"/>
  <c r="Y8" i="18"/>
  <c r="Z70" i="124"/>
  <c r="Z70" i="75"/>
  <c r="Z61" i="173"/>
  <c r="Z62" i="119"/>
  <c r="Z61" i="155"/>
  <c r="Z61" i="198"/>
  <c r="Z61" i="185"/>
  <c r="Z62" i="103"/>
  <c r="Z61" i="189"/>
  <c r="Z62" i="105"/>
  <c r="Z61" i="187"/>
  <c r="Z61" i="85"/>
  <c r="Z61" i="78"/>
  <c r="Z50" i="105"/>
  <c r="Z42" i="120"/>
  <c r="Z42" i="8"/>
  <c r="Z38" i="125"/>
  <c r="Z38" i="118"/>
  <c r="Z38" i="116" s="1"/>
  <c r="Z38" i="103"/>
  <c r="Z33" i="172"/>
  <c r="Z33" i="159"/>
  <c r="Z33" i="163"/>
  <c r="Z34" i="117"/>
  <c r="Z33" i="165"/>
  <c r="Z33" i="91"/>
  <c r="Z33" i="83"/>
  <c r="Z33" i="19"/>
  <c r="Z27" i="158"/>
  <c r="Z29" i="120"/>
  <c r="Z29" i="103"/>
  <c r="Z29" i="8"/>
  <c r="Z17" i="203"/>
  <c r="Z18" i="106"/>
  <c r="Z17" i="194"/>
  <c r="Z17" i="186"/>
  <c r="Z17" i="86"/>
  <c r="Z17" i="17"/>
  <c r="Z18" i="16"/>
  <c r="Z11" i="114"/>
  <c r="Z13" i="8"/>
  <c r="Z66" i="103"/>
  <c r="Z46" i="103"/>
  <c r="Z22" i="173"/>
  <c r="Z22" i="156"/>
  <c r="Z22" i="199"/>
  <c r="Z22" i="89"/>
  <c r="Z22" i="189"/>
  <c r="Z22" i="190"/>
  <c r="Z22" i="88"/>
  <c r="Z22" i="83"/>
  <c r="Z7" i="117"/>
  <c r="Z7" i="111"/>
  <c r="Y70" i="120"/>
  <c r="Y66" i="105"/>
  <c r="Y61" i="173"/>
  <c r="Y62" i="120"/>
  <c r="Y61" i="159"/>
  <c r="Y61" i="168"/>
  <c r="Y61" i="198"/>
  <c r="Y61" i="190"/>
  <c r="Y61" i="87"/>
  <c r="Y61" i="84"/>
  <c r="Y61" i="18"/>
  <c r="Y50" i="75"/>
  <c r="Y46" i="117"/>
  <c r="Y46" i="111"/>
  <c r="Y38" i="120"/>
  <c r="Y38" i="104"/>
  <c r="Y38" i="75"/>
  <c r="Y33" i="172"/>
  <c r="Y33" i="163"/>
  <c r="Y34" i="117"/>
  <c r="Y33" i="166"/>
  <c r="Y34" i="118"/>
  <c r="Y33" i="108"/>
  <c r="Y33" i="193"/>
  <c r="Y33" i="91"/>
  <c r="Y33" i="80"/>
  <c r="Y33" i="154"/>
  <c r="Y29" i="105"/>
  <c r="Y27" i="77"/>
  <c r="Y29" i="75"/>
  <c r="Y22" i="171"/>
  <c r="Y23" i="125"/>
  <c r="Y22" i="121"/>
  <c r="Y22" i="166"/>
  <c r="Y23" i="111"/>
  <c r="Y22" i="197"/>
  <c r="Y22" i="108"/>
  <c r="Y22" i="188"/>
  <c r="Y22" i="90"/>
  <c r="Y23" i="16"/>
  <c r="Y22" i="17"/>
  <c r="Y23" i="8"/>
  <c r="Y17" i="204"/>
  <c r="Y17" i="202"/>
  <c r="Y17" i="187"/>
  <c r="Y18" i="105"/>
  <c r="Y17" i="163"/>
  <c r="Y18" i="117"/>
  <c r="Y17" i="110"/>
  <c r="Y17" i="186"/>
  <c r="Y17" i="82"/>
  <c r="Y17" i="18"/>
  <c r="Y11" i="183"/>
  <c r="Y13" i="117"/>
  <c r="Y7" i="119"/>
  <c r="Y7" i="111"/>
  <c r="Y4" i="79"/>
  <c r="Z69" i="125"/>
  <c r="Z69" i="16"/>
  <c r="Z65" i="125"/>
  <c r="Z65" i="111"/>
  <c r="Z54" i="111"/>
  <c r="Z49" i="104"/>
  <c r="Z49" i="105"/>
  <c r="Z45" i="120"/>
  <c r="Z45" i="104"/>
  <c r="Z41" i="104"/>
  <c r="Z41" i="103"/>
  <c r="Z32" i="117"/>
  <c r="Z32" i="103"/>
  <c r="Z27" i="203"/>
  <c r="Z28" i="120"/>
  <c r="Z27" i="159"/>
  <c r="Z27" i="197"/>
  <c r="Z28" i="111"/>
  <c r="Z27" i="185"/>
  <c r="Z28" i="103"/>
  <c r="Z27" i="85"/>
  <c r="Z27" i="84"/>
  <c r="Z27" i="154"/>
  <c r="Z21" i="124"/>
  <c r="Z21" i="75"/>
  <c r="Z16" i="119"/>
  <c r="Z16" i="124"/>
  <c r="Z16" i="104"/>
  <c r="Z16" i="10"/>
  <c r="Z11" i="156"/>
  <c r="Z11" i="112"/>
  <c r="Z11" i="113"/>
  <c r="Z11" i="192"/>
  <c r="Z11" i="189"/>
  <c r="Z11" i="79"/>
  <c r="Z11" i="78"/>
  <c r="Z6" i="117"/>
  <c r="Z6" i="105"/>
  <c r="Z4" i="112"/>
  <c r="Z3" i="112" s="1"/>
  <c r="Z6" i="104"/>
  <c r="Z4" i="152"/>
  <c r="Y65" i="124"/>
  <c r="Y65" i="123" s="1"/>
  <c r="Y65" i="120"/>
  <c r="Y52" i="195"/>
  <c r="Y54" i="103"/>
  <c r="Y54" i="102" s="1"/>
  <c r="Y54" i="16"/>
  <c r="Y49" i="106"/>
  <c r="Y49" i="8"/>
  <c r="Y45" i="124"/>
  <c r="Y45" i="117"/>
  <c r="Y45" i="104"/>
  <c r="Y45" i="8"/>
  <c r="Y41" i="103"/>
  <c r="Y41" i="8"/>
  <c r="Y32" i="105"/>
  <c r="Y27" i="174"/>
  <c r="Y27" i="156"/>
  <c r="Y27" i="113"/>
  <c r="Y27" i="112"/>
  <c r="Y27" i="110"/>
  <c r="Y27" i="189"/>
  <c r="Y27" i="85"/>
  <c r="Y27" i="151"/>
  <c r="Y28" i="10"/>
  <c r="Y21" i="118"/>
  <c r="Y21" i="16"/>
  <c r="Y16" i="118"/>
  <c r="Y16" i="111"/>
  <c r="Y16" i="75"/>
  <c r="Y11" i="173"/>
  <c r="Y11" i="198"/>
  <c r="Y11" i="167"/>
  <c r="Y12" i="106"/>
  <c r="Y11" i="194"/>
  <c r="Y11" i="189"/>
  <c r="Y11" i="84"/>
  <c r="Y11" i="85"/>
  <c r="Y12" i="16"/>
  <c r="Y4" i="172"/>
  <c r="Y4" i="108"/>
  <c r="Y4" i="166"/>
  <c r="Y6" i="118"/>
  <c r="Y6" i="105"/>
  <c r="Z72" i="124"/>
  <c r="Z72" i="120"/>
  <c r="Z72" i="105"/>
  <c r="Z64" i="75"/>
  <c r="Z52" i="183"/>
  <c r="Z52" i="196"/>
  <c r="Z53" i="118"/>
  <c r="Z52" i="166"/>
  <c r="Z52" i="167"/>
  <c r="Z52" i="197"/>
  <c r="Z53" i="111"/>
  <c r="Z52" i="193"/>
  <c r="Z52" i="86"/>
  <c r="Z52" i="84"/>
  <c r="Z52" i="154"/>
  <c r="Z48" i="16"/>
  <c r="Z40" i="119"/>
  <c r="Z25" i="125"/>
  <c r="Z25" i="104"/>
  <c r="Z17" i="189"/>
  <c r="Z17" i="192"/>
  <c r="Z20" i="8"/>
  <c r="Z15" i="124"/>
  <c r="Z15" i="105"/>
  <c r="Z4" i="204"/>
  <c r="Z4" i="203"/>
  <c r="Z4" i="194"/>
  <c r="Z5" i="106"/>
  <c r="Z4" i="169"/>
  <c r="Z4" i="109"/>
  <c r="Z4" i="193"/>
  <c r="Z4" i="87"/>
  <c r="Z4" i="80"/>
  <c r="Z10" i="103"/>
  <c r="Z31" i="105"/>
  <c r="Z31" i="10"/>
  <c r="Z10" i="8"/>
  <c r="Y72" i="105"/>
  <c r="Y72" i="106"/>
  <c r="Y72" i="10"/>
  <c r="Y68" i="105"/>
  <c r="Y64" i="125"/>
  <c r="Y64" i="10"/>
  <c r="Y53" i="117"/>
  <c r="Y52" i="163"/>
  <c r="Y48" i="120"/>
  <c r="Y48" i="16"/>
  <c r="Y44" i="75"/>
  <c r="Y40" i="124"/>
  <c r="Y40" i="119"/>
  <c r="Y36" i="105"/>
  <c r="Y31" i="8"/>
  <c r="Y20" i="105"/>
  <c r="Y15" i="111"/>
  <c r="Y8" i="155"/>
  <c r="Y10" i="119"/>
  <c r="Y4" i="158"/>
  <c r="Y5" i="120"/>
  <c r="Y4" i="194"/>
  <c r="Y5" i="106"/>
  <c r="Z71" i="118"/>
  <c r="Z71" i="16"/>
  <c r="Z67" i="124"/>
  <c r="Z67" i="123" s="1"/>
  <c r="Z67" i="120"/>
  <c r="Z67" i="111"/>
  <c r="Z67" i="8"/>
  <c r="Z61" i="107"/>
  <c r="Z63" i="10"/>
  <c r="Z63" i="75"/>
  <c r="Z51" i="103"/>
  <c r="Z51" i="102" s="1"/>
  <c r="Z51" i="8"/>
  <c r="Z47" i="105"/>
  <c r="Z47" i="75"/>
  <c r="Z43" i="106"/>
  <c r="Z43" i="8"/>
  <c r="Z39" i="118"/>
  <c r="Z39" i="116" s="1"/>
  <c r="Z39" i="8"/>
  <c r="Z35" i="124"/>
  <c r="Z35" i="103"/>
  <c r="Z35" i="8"/>
  <c r="Z30" i="118"/>
  <c r="Z30" i="106"/>
  <c r="Z24" i="105"/>
  <c r="Z19" i="119"/>
  <c r="Z14" i="124"/>
  <c r="Z14" i="123" s="1"/>
  <c r="Z14" i="117"/>
  <c r="Z14" i="105"/>
  <c r="Z14" i="10"/>
  <c r="Z8" i="109"/>
  <c r="Z8" i="107"/>
  <c r="Z8" i="110"/>
  <c r="Z8" i="188"/>
  <c r="Z8" i="84"/>
  <c r="Z8" i="83"/>
  <c r="Y67" i="125"/>
  <c r="Y61" i="183"/>
  <c r="Y61" i="169"/>
  <c r="Y61" i="187"/>
  <c r="Y63" i="105"/>
  <c r="Y61" i="19"/>
  <c r="Y51" i="124"/>
  <c r="Y47" i="120"/>
  <c r="Y47" i="105"/>
  <c r="Y47" i="10"/>
  <c r="Y43" i="111"/>
  <c r="Y39" i="10"/>
  <c r="Y33" i="204"/>
  <c r="Y24" i="111"/>
  <c r="Y17" i="113"/>
  <c r="Y19" i="105"/>
  <c r="Y14" i="124"/>
  <c r="Y14" i="75"/>
  <c r="Y11" i="153"/>
  <c r="Y8" i="174"/>
  <c r="Y8" i="167"/>
  <c r="Y8" i="169"/>
  <c r="Y8" i="189"/>
  <c r="Y8" i="193"/>
  <c r="Y8" i="185"/>
  <c r="Y8" i="84"/>
  <c r="Y8" i="17"/>
  <c r="Y9" i="16"/>
  <c r="Z70" i="16"/>
  <c r="Z61" i="172"/>
  <c r="Z61" i="163"/>
  <c r="Z61" i="170"/>
  <c r="Z61" i="110"/>
  <c r="Z61" i="195"/>
  <c r="Z61" i="91"/>
  <c r="Z61" i="84"/>
  <c r="Z50" i="111"/>
  <c r="Z50" i="8"/>
  <c r="Z42" i="75"/>
  <c r="Z38" i="124"/>
  <c r="Z38" i="123" s="1"/>
  <c r="Z38" i="105"/>
  <c r="Z33" i="174"/>
  <c r="Z33" i="114"/>
  <c r="Z33" i="198"/>
  <c r="Z33" i="194"/>
  <c r="Z34" i="106"/>
  <c r="Z33" i="90"/>
  <c r="Z33" i="79"/>
  <c r="Z33" i="77"/>
  <c r="Z34" i="75"/>
  <c r="Z29" i="125"/>
  <c r="Z29" i="119"/>
  <c r="Z27" i="107"/>
  <c r="Z29" i="10"/>
  <c r="Z17" i="204"/>
  <c r="Z17" i="155"/>
  <c r="Z18" i="119"/>
  <c r="Z17" i="168"/>
  <c r="Z18" i="104"/>
  <c r="Z17" i="191"/>
  <c r="Z17" i="80"/>
  <c r="Z11" i="167"/>
  <c r="Z13" i="105"/>
  <c r="Z11" i="190"/>
  <c r="Z66" i="125"/>
  <c r="Z66" i="124"/>
  <c r="Z66" i="118"/>
  <c r="Z66" i="117"/>
  <c r="Z66" i="16"/>
  <c r="Z46" i="124"/>
  <c r="Z46" i="123" s="1"/>
  <c r="Z22" i="155"/>
  <c r="Z23" i="119"/>
  <c r="Z22" i="119" s="1"/>
  <c r="Z22" i="114"/>
  <c r="Z23" i="117"/>
  <c r="Z22" i="165"/>
  <c r="Z22" i="194"/>
  <c r="Z23" i="106"/>
  <c r="Z22" i="106" s="1"/>
  <c r="Z22" i="188"/>
  <c r="Z22" i="85"/>
  <c r="Z22" i="17"/>
  <c r="Z23" i="16"/>
  <c r="Z7" i="124"/>
  <c r="Z7" i="123" s="1"/>
  <c r="Z7" i="8"/>
  <c r="Y70" i="124"/>
  <c r="Y70" i="104"/>
  <c r="Y66" i="75"/>
  <c r="Y66" i="10"/>
  <c r="Y61" i="170"/>
  <c r="Y61" i="112"/>
  <c r="Y61" i="195"/>
  <c r="Y61" i="192"/>
  <c r="Y61" i="89"/>
  <c r="Y62" i="16"/>
  <c r="Y50" i="124"/>
  <c r="Y50" i="123" s="1"/>
  <c r="Y46" i="8"/>
  <c r="Y42" i="125"/>
  <c r="Y42" i="123" s="1"/>
  <c r="Y38" i="111"/>
  <c r="Y38" i="16"/>
  <c r="Y33" i="201"/>
  <c r="Y34" i="124"/>
  <c r="Y33" i="170"/>
  <c r="Y33" i="198"/>
  <c r="Y33" i="107"/>
  <c r="Y33" i="188"/>
  <c r="Y33" i="90"/>
  <c r="Y33" i="79"/>
  <c r="Y33" i="153"/>
  <c r="Y29" i="111"/>
  <c r="Y29" i="104"/>
  <c r="Y27" i="86"/>
  <c r="Y22" i="159"/>
  <c r="Y22" i="114"/>
  <c r="Y22" i="195"/>
  <c r="Y22" i="185"/>
  <c r="Y23" i="103"/>
  <c r="Y22" i="88"/>
  <c r="Y22" i="152"/>
  <c r="Y22" i="19"/>
  <c r="Y18" i="125"/>
  <c r="Y17" i="171"/>
  <c r="Y17" i="167"/>
  <c r="Y17" i="168"/>
  <c r="Y17" i="197"/>
  <c r="Y18" i="111"/>
  <c r="Y17" i="189"/>
  <c r="Y17" i="86"/>
  <c r="Y13" i="118"/>
  <c r="Y11" i="86"/>
  <c r="Y13" i="75"/>
  <c r="Y11" i="161"/>
  <c r="Y7" i="16"/>
  <c r="Z65" i="104"/>
  <c r="Z54" i="118"/>
  <c r="Z27" i="201"/>
  <c r="Z28" i="124"/>
  <c r="Z27" i="88"/>
  <c r="Z27" i="166"/>
  <c r="Z28" i="118"/>
  <c r="Z27" i="199"/>
  <c r="Z27" i="91"/>
  <c r="Z26" i="91" s="1"/>
  <c r="Z27" i="83"/>
  <c r="Z26" i="83" s="1"/>
  <c r="Z27" i="153"/>
  <c r="Z21" i="118"/>
  <c r="Z21" i="106"/>
  <c r="Z16" i="106"/>
  <c r="Z11" i="168"/>
  <c r="Z11" i="195"/>
  <c r="Z11" i="199"/>
  <c r="Z11" i="90"/>
  <c r="Z11" i="87"/>
  <c r="Z11" i="18"/>
  <c r="Z4" i="161"/>
  <c r="Z3" i="161" s="1"/>
  <c r="Y69" i="75"/>
  <c r="Y65" i="119"/>
  <c r="Y61" i="154"/>
  <c r="Y45" i="75"/>
  <c r="Y32" i="124"/>
  <c r="Y32" i="123" s="1"/>
  <c r="Y32" i="104"/>
  <c r="Y32" i="10"/>
  <c r="Y27" i="173"/>
  <c r="Y27" i="193"/>
  <c r="Y27" i="109"/>
  <c r="Y28" i="105"/>
  <c r="Y27" i="187"/>
  <c r="Y27" i="198"/>
  <c r="Y26" i="198" s="1"/>
  <c r="Y28" i="106"/>
  <c r="Y27" i="194"/>
  <c r="Y27" i="84"/>
  <c r="Y27" i="160"/>
  <c r="Y28" i="8"/>
  <c r="Y11" i="203"/>
  <c r="Y11" i="168"/>
  <c r="Y11" i="114"/>
  <c r="Y11" i="196"/>
  <c r="Y11" i="90"/>
  <c r="Y11" i="83"/>
  <c r="Y4" i="195"/>
  <c r="Y4" i="188"/>
  <c r="Y4" i="91"/>
  <c r="Y6" i="75"/>
  <c r="Z64" i="106"/>
  <c r="Z52" i="204"/>
  <c r="Z53" i="119"/>
  <c r="Z52" i="156"/>
  <c r="Z52" i="169"/>
  <c r="Z53" i="117"/>
  <c r="Z52" i="163"/>
  <c r="Z52" i="187"/>
  <c r="Z53" i="105"/>
  <c r="Z52" i="188"/>
  <c r="Z52" i="83"/>
  <c r="Z52" i="19"/>
  <c r="Z36" i="124"/>
  <c r="Z36" i="103"/>
  <c r="Z25" i="16"/>
  <c r="Z15" i="16"/>
  <c r="Z5" i="124"/>
  <c r="Z4" i="202"/>
  <c r="Z4" i="158"/>
  <c r="Z5" i="120"/>
  <c r="Z4" i="120" s="1"/>
  <c r="Z5" i="119"/>
  <c r="Z4" i="156"/>
  <c r="Z3" i="156" s="1"/>
  <c r="Z5" i="117"/>
  <c r="Z4" i="163"/>
  <c r="Z4" i="199"/>
  <c r="Z4" i="192"/>
  <c r="Z4" i="86"/>
  <c r="Z4" i="19"/>
  <c r="Z5" i="8"/>
  <c r="Z4" i="160"/>
  <c r="Y72" i="118"/>
  <c r="Y72" i="8"/>
  <c r="Y68" i="104"/>
  <c r="Y61" i="108"/>
  <c r="Y64" i="8"/>
  <c r="Y53" i="103"/>
  <c r="Y52" i="186"/>
  <c r="Y48" i="104"/>
  <c r="Y40" i="106"/>
  <c r="Y36" i="118"/>
  <c r="Y20" i="119"/>
  <c r="Y20" i="75"/>
  <c r="Y15" i="119"/>
  <c r="Y15" i="75"/>
  <c r="Y10" i="117"/>
  <c r="Y10" i="75"/>
  <c r="Y5" i="118"/>
  <c r="Y5" i="104"/>
  <c r="Y4" i="191"/>
  <c r="Y4" i="17"/>
  <c r="Y5" i="16"/>
  <c r="Z71" i="117"/>
  <c r="Z71" i="116" s="1"/>
  <c r="Z71" i="106"/>
  <c r="Z71" i="10"/>
  <c r="Z67" i="119"/>
  <c r="Z67" i="116" s="1"/>
  <c r="Z61" i="193"/>
  <c r="Z63" i="104"/>
  <c r="Z51" i="125"/>
  <c r="Z51" i="118"/>
  <c r="Z51" i="116" s="1"/>
  <c r="Z51" i="16"/>
  <c r="Z47" i="118"/>
  <c r="Z47" i="16"/>
  <c r="Z43" i="111"/>
  <c r="Z35" i="125"/>
  <c r="Z33" i="121"/>
  <c r="Z33" i="109"/>
  <c r="Z35" i="106"/>
  <c r="Z30" i="10"/>
  <c r="Z24" i="16"/>
  <c r="Z19" i="111"/>
  <c r="Z19" i="75"/>
  <c r="Z8" i="204"/>
  <c r="Z8" i="198"/>
  <c r="Z9" i="104"/>
  <c r="Z8" i="104" s="1"/>
  <c r="Z8" i="191"/>
  <c r="Z8" i="199"/>
  <c r="Z8" i="87"/>
  <c r="Z8" i="86"/>
  <c r="Z8" i="77"/>
  <c r="Z9" i="75"/>
  <c r="Z8" i="75" s="1"/>
  <c r="Z8" i="19"/>
  <c r="Y71" i="16"/>
  <c r="Y67" i="119"/>
  <c r="Y63" i="117"/>
  <c r="Y61" i="86"/>
  <c r="Y61" i="17"/>
  <c r="Y63" i="16"/>
  <c r="Y47" i="16"/>
  <c r="Y43" i="104"/>
  <c r="Y33" i="199"/>
  <c r="Y33" i="191"/>
  <c r="Y35" i="104"/>
  <c r="Y33" i="88"/>
  <c r="Y33" i="84"/>
  <c r="Y30" i="104"/>
  <c r="Y24" i="117"/>
  <c r="Y24" i="75"/>
  <c r="Y17" i="121"/>
  <c r="Y19" i="16"/>
  <c r="Y14" i="125"/>
  <c r="Y11" i="82"/>
  <c r="Y8" i="109"/>
  <c r="Y8" i="112"/>
  <c r="Y9" i="105"/>
  <c r="Y8" i="105" s="1"/>
  <c r="Y8" i="187"/>
  <c r="Y8" i="90"/>
  <c r="Y8" i="79"/>
  <c r="Y8" i="154"/>
  <c r="Z61" i="166"/>
  <c r="Z62" i="118"/>
  <c r="Z62" i="120"/>
  <c r="Z61" i="159"/>
  <c r="Z61" i="114"/>
  <c r="Z61" i="113"/>
  <c r="Z61" i="197"/>
  <c r="Z62" i="111"/>
  <c r="Z61" i="86"/>
  <c r="Z61" i="83"/>
  <c r="Z61" i="154"/>
  <c r="Z50" i="124"/>
  <c r="Z33" i="203"/>
  <c r="Z33" i="155"/>
  <c r="Z34" i="119"/>
  <c r="Z33" i="108"/>
  <c r="Z33" i="189"/>
  <c r="Z33" i="18"/>
  <c r="Z33" i="84"/>
  <c r="Z33" i="17"/>
  <c r="Z34" i="16"/>
  <c r="Z27" i="114"/>
  <c r="Z27" i="193"/>
  <c r="Z17" i="201"/>
  <c r="Z18" i="124"/>
  <c r="Z17" i="115"/>
  <c r="Z18" i="117"/>
  <c r="Z17" i="163"/>
  <c r="Z17" i="90"/>
  <c r="Z17" i="89"/>
  <c r="Z17" i="79"/>
  <c r="Z17" i="78"/>
  <c r="Z46" i="8"/>
  <c r="Z22" i="204"/>
  <c r="Z22" i="169"/>
  <c r="Z22" i="81"/>
  <c r="Z22" i="186"/>
  <c r="Z22" i="84"/>
  <c r="Z22" i="19"/>
  <c r="Y62" i="124"/>
  <c r="Y61" i="201"/>
  <c r="Y61" i="189"/>
  <c r="Y61" i="109"/>
  <c r="Y62" i="104"/>
  <c r="Y61" i="191"/>
  <c r="Y61" i="186"/>
  <c r="Y61" i="83"/>
  <c r="Y61" i="77"/>
  <c r="Y62" i="75"/>
  <c r="Y50" i="120"/>
  <c r="Y46" i="106"/>
  <c r="Y46" i="16"/>
  <c r="Y34" i="125"/>
  <c r="Y33" i="171"/>
  <c r="Y33" i="169"/>
  <c r="Y33" i="195"/>
  <c r="Y33" i="189"/>
  <c r="Y33" i="190"/>
  <c r="Y33" i="86"/>
  <c r="Y33" i="77"/>
  <c r="Y34" i="75"/>
  <c r="Y33" i="152"/>
  <c r="Y27" i="183"/>
  <c r="Y22" i="173"/>
  <c r="Y22" i="156"/>
  <c r="Y22" i="169"/>
  <c r="Y22" i="109"/>
  <c r="Y22" i="199"/>
  <c r="Y22" i="189"/>
  <c r="Y22" i="83"/>
  <c r="Y23" i="10"/>
  <c r="Y22" i="151"/>
  <c r="Y22" i="153"/>
  <c r="Y17" i="174"/>
  <c r="Y17" i="165"/>
  <c r="Y17" i="115"/>
  <c r="Y17" i="109"/>
  <c r="Y17" i="185"/>
  <c r="Y18" i="103"/>
  <c r="Y17" i="87"/>
  <c r="Y17" i="153"/>
  <c r="Y11" i="169"/>
  <c r="Y13" i="111"/>
  <c r="Y7" i="124"/>
  <c r="Z69" i="120"/>
  <c r="Z69" i="116" s="1"/>
  <c r="Z69" i="10"/>
  <c r="Z54" i="124"/>
  <c r="Z54" i="123" s="1"/>
  <c r="Z54" i="10"/>
  <c r="Z49" i="125"/>
  <c r="Z49" i="123" s="1"/>
  <c r="Z49" i="75"/>
  <c r="Z45" i="111"/>
  <c r="Z41" i="119"/>
  <c r="Z37" i="117"/>
  <c r="Z32" i="106"/>
  <c r="Z28" i="125"/>
  <c r="Z27" i="172"/>
  <c r="Z27" i="121"/>
  <c r="Z27" i="168"/>
  <c r="Z27" i="192"/>
  <c r="Z27" i="196"/>
  <c r="Z26" i="196" s="1"/>
  <c r="Z27" i="188"/>
  <c r="Z27" i="86"/>
  <c r="Z27" i="82"/>
  <c r="Z27" i="160"/>
  <c r="Z28" i="8"/>
  <c r="Z21" i="125"/>
  <c r="Z21" i="104"/>
  <c r="Z21" i="16"/>
  <c r="Z12" i="125"/>
  <c r="Z11" i="172"/>
  <c r="Z11" i="169"/>
  <c r="Z11" i="170"/>
  <c r="Z12" i="106"/>
  <c r="Z11" i="194"/>
  <c r="Z11" i="88"/>
  <c r="Z11" i="82"/>
  <c r="Z11" i="151"/>
  <c r="Z12" i="10"/>
  <c r="Z4" i="155"/>
  <c r="Z6" i="119"/>
  <c r="Z6" i="75"/>
  <c r="Z6" i="8"/>
  <c r="Y69" i="103"/>
  <c r="Y54" i="10"/>
  <c r="Y49" i="103"/>
  <c r="Y45" i="125"/>
  <c r="Y37" i="120"/>
  <c r="Y27" i="171"/>
  <c r="Y27" i="202"/>
  <c r="Y27" i="166"/>
  <c r="Y28" i="118"/>
  <c r="Y27" i="195"/>
  <c r="Y27" i="199"/>
  <c r="Y26" i="199" s="1"/>
  <c r="Y27" i="17"/>
  <c r="Y28" i="16"/>
  <c r="Y21" i="111"/>
  <c r="Y16" i="16"/>
  <c r="Y12" i="119"/>
  <c r="Y11" i="119" s="1"/>
  <c r="Y11" i="155"/>
  <c r="Y11" i="202"/>
  <c r="Y11" i="166"/>
  <c r="Y12" i="118"/>
  <c r="Y11" i="109"/>
  <c r="Y11" i="91"/>
  <c r="Y11" i="79"/>
  <c r="Y11" i="160"/>
  <c r="Y12" i="8"/>
  <c r="Z72" i="106"/>
  <c r="Z64" i="124"/>
  <c r="Z52" i="171"/>
  <c r="Z52" i="202"/>
  <c r="Z52" i="165"/>
  <c r="Z52" i="108"/>
  <c r="Z52" i="88"/>
  <c r="Z52" i="87"/>
  <c r="Z52" i="18"/>
  <c r="Z52" i="152"/>
  <c r="Z48" i="10"/>
  <c r="Z44" i="118"/>
  <c r="Z44" i="103"/>
  <c r="Z44" i="75"/>
  <c r="Z40" i="124"/>
  <c r="Z40" i="123" s="1"/>
  <c r="Z40" i="105"/>
  <c r="Z40" i="10"/>
  <c r="Z33" i="173"/>
  <c r="Z25" i="105"/>
  <c r="Z20" i="106"/>
  <c r="Z17" i="106" s="1"/>
  <c r="Z20" i="10"/>
  <c r="Z15" i="10"/>
  <c r="Z4" i="201"/>
  <c r="Z4" i="167"/>
  <c r="Z4" i="198"/>
  <c r="Z5" i="105"/>
  <c r="Z4" i="187"/>
  <c r="Z4" i="79"/>
  <c r="Z4" i="154"/>
  <c r="Z5" i="10"/>
  <c r="Z4" i="151"/>
  <c r="Z31" i="103"/>
  <c r="Z31" i="124"/>
  <c r="Y68" i="124"/>
  <c r="Y64" i="106"/>
  <c r="Y64" i="16"/>
  <c r="Y53" i="118"/>
  <c r="Y52" i="167"/>
  <c r="Y52" i="197"/>
  <c r="Y53" i="111"/>
  <c r="Y52" i="111" s="1"/>
  <c r="Y44" i="16"/>
  <c r="Y40" i="104"/>
  <c r="Y40" i="8"/>
  <c r="Y31" i="111"/>
  <c r="Y31" i="105"/>
  <c r="Y25" i="75"/>
  <c r="Y20" i="117"/>
  <c r="Y8" i="166"/>
  <c r="Y10" i="118"/>
  <c r="Z67" i="106"/>
  <c r="Z61" i="167"/>
  <c r="Z63" i="105"/>
  <c r="Z43" i="123"/>
  <c r="Z33" i="169"/>
  <c r="Z33" i="199"/>
  <c r="Z24" i="124"/>
  <c r="Z14" i="118"/>
  <c r="Z14" i="75"/>
  <c r="Z9" i="118"/>
  <c r="Z8" i="118" s="1"/>
  <c r="Z8" i="166"/>
  <c r="Z8" i="196"/>
  <c r="Z8" i="194"/>
  <c r="Z9" i="106"/>
  <c r="Z8" i="106" s="1"/>
  <c r="Z9" i="103"/>
  <c r="Z8" i="185"/>
  <c r="Z8" i="82"/>
  <c r="Y67" i="105"/>
  <c r="Y67" i="102" s="1"/>
  <c r="Y67" i="75"/>
  <c r="Y51" i="8"/>
  <c r="Y47" i="118"/>
  <c r="Y43" i="123"/>
  <c r="Y43" i="105"/>
  <c r="Y43" i="8"/>
  <c r="Y39" i="118"/>
  <c r="Y39" i="116" s="1"/>
  <c r="Y39" i="106"/>
  <c r="Y35" i="124"/>
  <c r="Y33" i="121"/>
  <c r="Y35" i="105"/>
  <c r="Y35" i="8"/>
  <c r="Y27" i="82"/>
  <c r="Y24" i="124"/>
  <c r="Y22" i="160"/>
  <c r="Y24" i="8"/>
  <c r="Y19" i="103"/>
  <c r="Y8" i="201"/>
  <c r="Y9" i="124"/>
  <c r="Y8" i="158"/>
  <c r="Y9" i="120"/>
  <c r="Y8" i="120" s="1"/>
  <c r="Y8" i="168"/>
  <c r="Y8" i="88"/>
  <c r="Y8" i="19"/>
  <c r="Y8" i="152"/>
  <c r="Z70" i="105"/>
  <c r="Z70" i="8"/>
  <c r="Z62" i="124"/>
  <c r="Z61" i="201"/>
  <c r="Z61" i="108"/>
  <c r="Z61" i="194"/>
  <c r="Z62" i="106"/>
  <c r="Z62" i="75"/>
  <c r="Z61" i="80"/>
  <c r="Z61" i="18"/>
  <c r="Z50" i="125"/>
  <c r="Z50" i="120"/>
  <c r="Z50" i="10"/>
  <c r="Z42" i="104"/>
  <c r="Z38" i="10"/>
  <c r="Z33" i="202"/>
  <c r="Z33" i="170"/>
  <c r="Z33" i="112"/>
  <c r="Z34" i="104"/>
  <c r="Z33" i="191"/>
  <c r="Z34" i="103"/>
  <c r="Z33" i="185"/>
  <c r="Z33" i="80"/>
  <c r="Z33" i="154"/>
  <c r="Z27" i="165"/>
  <c r="Z26" i="165" s="1"/>
  <c r="Z17" i="170"/>
  <c r="Z17" i="156"/>
  <c r="Z17" i="110"/>
  <c r="Z17" i="113"/>
  <c r="Z17" i="185"/>
  <c r="Z18" i="103"/>
  <c r="Z17" i="19"/>
  <c r="Z17" i="152"/>
  <c r="Z66" i="10"/>
  <c r="Z46" i="111"/>
  <c r="Z22" i="167"/>
  <c r="Z23" i="118"/>
  <c r="Z22" i="166"/>
  <c r="Z22" i="168"/>
  <c r="Z22" i="87"/>
  <c r="Z22" i="77"/>
  <c r="Z23" i="75"/>
  <c r="Z23" i="8"/>
  <c r="Z22" i="160"/>
  <c r="Z7" i="118"/>
  <c r="Y70" i="125"/>
  <c r="Y70" i="103"/>
  <c r="Y70" i="8"/>
  <c r="Y66" i="118"/>
  <c r="Y61" i="172"/>
  <c r="Y61" i="121"/>
  <c r="Y61" i="165"/>
  <c r="Y61" i="196"/>
  <c r="Y62" i="105"/>
  <c r="Y61" i="185"/>
  <c r="Y62" i="103"/>
  <c r="Y61" i="81"/>
  <c r="Y61" i="160"/>
  <c r="Y62" i="8"/>
  <c r="Y50" i="111"/>
  <c r="Y50" i="102" s="1"/>
  <c r="Y42" i="111"/>
  <c r="Y42" i="75"/>
  <c r="Y33" i="174"/>
  <c r="Y33" i="159"/>
  <c r="Y33" i="165"/>
  <c r="Y33" i="85"/>
  <c r="Y34" i="103"/>
  <c r="Y33" i="185"/>
  <c r="Y33" i="81"/>
  <c r="Y33" i="161"/>
  <c r="Y27" i="107"/>
  <c r="Y26" i="107" s="1"/>
  <c r="Y29" i="106"/>
  <c r="Y29" i="10"/>
  <c r="Y22" i="155"/>
  <c r="Y23" i="119"/>
  <c r="Y22" i="163"/>
  <c r="Y23" i="117"/>
  <c r="Y22" i="198"/>
  <c r="Y22" i="79"/>
  <c r="Y22" i="87"/>
  <c r="Y23" i="75"/>
  <c r="Y22" i="77"/>
  <c r="Y22" i="154"/>
  <c r="Y17" i="172"/>
  <c r="Y17" i="158"/>
  <c r="Y18" i="120"/>
  <c r="Y17" i="198"/>
  <c r="Y18" i="104"/>
  <c r="Y17" i="191"/>
  <c r="Y17" i="195"/>
  <c r="Y17" i="90"/>
  <c r="Y17" i="17"/>
  <c r="Y18" i="16"/>
  <c r="Y17" i="19"/>
  <c r="Y13" i="124"/>
  <c r="Y11" i="81"/>
  <c r="Y11" i="152"/>
  <c r="Y7" i="75"/>
  <c r="Z69" i="124"/>
  <c r="Z69" i="123" s="1"/>
  <c r="Z65" i="16"/>
  <c r="Z65" i="8"/>
  <c r="Z54" i="75"/>
  <c r="Z49" i="16"/>
  <c r="Z45" i="8"/>
  <c r="Z37" i="8"/>
  <c r="Z32" i="125"/>
  <c r="Z28" i="119"/>
  <c r="Z27" i="155"/>
  <c r="Z27" i="169"/>
  <c r="Z28" i="117"/>
  <c r="Z27" i="163"/>
  <c r="Z26" i="163" s="1"/>
  <c r="Z28" i="104"/>
  <c r="Z27" i="191"/>
  <c r="Z27" i="186"/>
  <c r="Z27" i="81"/>
  <c r="Z27" i="19"/>
  <c r="Z27" i="151"/>
  <c r="Z28" i="10"/>
  <c r="Z16" i="118"/>
  <c r="Z16" i="103"/>
  <c r="Z16" i="102" s="1"/>
  <c r="Z11" i="173"/>
  <c r="Z12" i="124"/>
  <c r="Z11" i="201"/>
  <c r="Z12" i="117"/>
  <c r="Z11" i="163"/>
  <c r="Z11" i="197"/>
  <c r="Z12" i="111"/>
  <c r="Z11" i="110"/>
  <c r="Z12" i="75"/>
  <c r="Z11" i="80"/>
  <c r="Z11" i="160"/>
  <c r="Z12" i="8"/>
  <c r="Z4" i="168"/>
  <c r="Z4" i="108"/>
  <c r="Y69" i="106"/>
  <c r="Y65" i="117"/>
  <c r="Y65" i="8"/>
  <c r="Y52" i="91"/>
  <c r="Y49" i="10"/>
  <c r="Y45" i="111"/>
  <c r="Y41" i="119"/>
  <c r="Y41" i="116" s="1"/>
  <c r="Y41" i="105"/>
  <c r="Y41" i="10"/>
  <c r="Y37" i="111"/>
  <c r="Y32" i="106"/>
  <c r="Y32" i="102" s="1"/>
  <c r="Y32" i="16"/>
  <c r="Y28" i="125"/>
  <c r="Y27" i="125" s="1"/>
  <c r="Y27" i="172"/>
  <c r="Y26" i="172" s="1"/>
  <c r="Y28" i="124"/>
  <c r="Y27" i="201"/>
  <c r="Y27" i="185"/>
  <c r="Y28" i="103"/>
  <c r="Y27" i="114"/>
  <c r="Y27" i="91"/>
  <c r="Y27" i="83"/>
  <c r="Y27" i="154"/>
  <c r="Y26" i="154" s="1"/>
  <c r="Y21" i="106"/>
  <c r="Y21" i="8"/>
  <c r="Y11" i="174"/>
  <c r="Y3" i="174" s="1"/>
  <c r="Y11" i="195"/>
  <c r="Y12" i="103"/>
  <c r="Y11" i="185"/>
  <c r="Y12" i="104"/>
  <c r="Y11" i="191"/>
  <c r="Y11" i="87"/>
  <c r="Y11" i="80"/>
  <c r="Y11" i="151"/>
  <c r="Y12" i="10"/>
  <c r="Y4" i="83"/>
  <c r="Z72" i="125"/>
  <c r="Z72" i="104"/>
  <c r="Z72" i="10"/>
  <c r="Z64" i="120"/>
  <c r="Z52" i="201"/>
  <c r="Z53" i="124"/>
  <c r="Z52" i="158"/>
  <c r="Z53" i="120"/>
  <c r="Z52" i="120" s="1"/>
  <c r="Z52" i="115"/>
  <c r="Z52" i="186"/>
  <c r="Z52" i="190"/>
  <c r="Z52" i="85"/>
  <c r="Z52" i="80"/>
  <c r="Z53" i="10"/>
  <c r="Z52" i="151"/>
  <c r="Z44" i="117"/>
  <c r="Z44" i="106"/>
  <c r="Z40" i="120"/>
  <c r="Z36" i="106"/>
  <c r="Z36" i="10"/>
  <c r="Z4" i="174"/>
  <c r="Z4" i="170"/>
  <c r="Z4" i="165"/>
  <c r="Z4" i="186"/>
  <c r="Z4" i="190"/>
  <c r="Z4" i="91"/>
  <c r="Z4" i="185"/>
  <c r="Z5" i="103"/>
  <c r="Z4" i="78"/>
  <c r="Z68" i="125"/>
  <c r="Z68" i="123" s="1"/>
  <c r="Z68" i="10"/>
  <c r="Y53" i="119"/>
  <c r="Y52" i="156"/>
  <c r="Z68" i="8"/>
  <c r="Z31" i="117"/>
  <c r="Z10" i="125"/>
  <c r="Z10" i="117"/>
  <c r="Z10" i="105"/>
  <c r="Z10" i="16"/>
  <c r="Y72" i="119"/>
  <c r="Y72" i="117"/>
  <c r="Y72" i="103"/>
  <c r="Y72" i="102" s="1"/>
  <c r="Y72" i="75"/>
  <c r="Y68" i="117"/>
  <c r="Y64" i="119"/>
  <c r="Y52" i="201"/>
  <c r="Y53" i="124"/>
  <c r="Y52" i="17"/>
  <c r="Y53" i="16"/>
  <c r="Y48" i="105"/>
  <c r="Y44" i="124"/>
  <c r="Y44" i="119"/>
  <c r="Y40" i="118"/>
  <c r="Y40" i="75"/>
  <c r="Y36" i="119"/>
  <c r="Y36" i="124"/>
  <c r="Y36" i="123" s="1"/>
  <c r="Y36" i="111"/>
  <c r="Y31" i="119"/>
  <c r="Y31" i="116" s="1"/>
  <c r="Y31" i="75"/>
  <c r="Y25" i="119"/>
  <c r="Y25" i="116" s="1"/>
  <c r="Y20" i="125"/>
  <c r="Y20" i="124"/>
  <c r="Y20" i="104"/>
  <c r="Y15" i="8"/>
  <c r="Y10" i="125"/>
  <c r="Y10" i="8"/>
  <c r="Y5" i="124"/>
  <c r="Y4" i="202"/>
  <c r="Y5" i="119"/>
  <c r="Y4" i="156"/>
  <c r="Y4" i="187"/>
  <c r="Y5" i="105"/>
  <c r="Y3" i="86"/>
  <c r="Y5" i="10"/>
  <c r="Y4" i="151"/>
  <c r="Z71" i="105"/>
  <c r="Z67" i="75"/>
  <c r="Z61" i="171"/>
  <c r="Z63" i="118"/>
  <c r="Z63" i="103"/>
  <c r="Z51" i="75"/>
  <c r="Z47" i="106"/>
  <c r="Z47" i="8"/>
  <c r="Z43" i="120"/>
  <c r="Z43" i="116" s="1"/>
  <c r="Z43" i="105"/>
  <c r="Z43" i="75"/>
  <c r="Z39" i="124"/>
  <c r="Z35" i="118"/>
  <c r="Z35" i="104"/>
  <c r="Z35" i="75"/>
  <c r="Z27" i="183"/>
  <c r="Z30" i="8"/>
  <c r="Z30" i="75"/>
  <c r="Z14" i="16"/>
  <c r="Z8" i="183"/>
  <c r="Z8" i="201"/>
  <c r="Z9" i="124"/>
  <c r="Z8" i="202"/>
  <c r="Z8" i="186"/>
  <c r="Z8" i="91"/>
  <c r="Z8" i="90"/>
  <c r="Z8" i="79"/>
  <c r="Z9" i="10"/>
  <c r="Z8" i="151"/>
  <c r="Y71" i="103"/>
  <c r="Y71" i="8"/>
  <c r="Y67" i="118"/>
  <c r="Y63" i="111"/>
  <c r="Y63" i="106"/>
  <c r="Y47" i="117"/>
  <c r="Y47" i="106"/>
  <c r="Y47" i="103"/>
  <c r="Y43" i="75"/>
  <c r="Y39" i="124"/>
  <c r="Y39" i="123" s="1"/>
  <c r="Y33" i="113"/>
  <c r="Y35" i="75"/>
  <c r="Y30" i="118"/>
  <c r="Y30" i="105"/>
  <c r="Y30" i="10"/>
  <c r="Y17" i="112"/>
  <c r="Y19" i="111"/>
  <c r="Y17" i="84"/>
  <c r="Y17" i="77"/>
  <c r="Y19" i="75"/>
  <c r="Y14" i="106"/>
  <c r="Y14" i="102" s="1"/>
  <c r="Y14" i="10"/>
  <c r="Y8" i="171"/>
  <c r="Y9" i="125"/>
  <c r="Y8" i="121"/>
  <c r="Y8" i="170"/>
  <c r="Y8" i="196"/>
  <c r="Y8" i="107"/>
  <c r="Y8" i="190"/>
  <c r="Y8" i="81"/>
  <c r="Y8" i="82"/>
  <c r="Y9" i="10"/>
  <c r="Y8" i="151"/>
  <c r="Z70" i="125"/>
  <c r="Z70" i="103"/>
  <c r="Z70" i="10"/>
  <c r="Z61" i="156"/>
  <c r="Z61" i="190"/>
  <c r="Z61" i="188"/>
  <c r="Z61" i="186"/>
  <c r="Z61" i="82"/>
  <c r="Z61" i="81"/>
  <c r="Z61" i="151"/>
  <c r="Z62" i="10"/>
  <c r="Z50" i="106"/>
  <c r="Z50" i="102" s="1"/>
  <c r="Z50" i="75"/>
  <c r="Z42" i="105"/>
  <c r="Z42" i="103"/>
  <c r="Z38" i="106"/>
  <c r="Z38" i="16"/>
  <c r="Z33" i="183"/>
  <c r="Z33" i="158"/>
  <c r="Z34" i="120"/>
  <c r="Z33" i="156"/>
  <c r="Z33" i="115"/>
  <c r="Z33" i="110"/>
  <c r="Z33" i="187"/>
  <c r="Z34" i="105"/>
  <c r="Z33" i="186"/>
  <c r="Z33" i="82"/>
  <c r="Z29" i="124"/>
  <c r="Z29" i="117"/>
  <c r="Z29" i="118"/>
  <c r="Z27" i="190"/>
  <c r="Z17" i="174"/>
  <c r="Z17" i="171"/>
  <c r="Z18" i="125"/>
  <c r="Z17" i="202"/>
  <c r="Z17" i="88"/>
  <c r="Z17" i="193"/>
  <c r="Z17" i="84"/>
  <c r="Z17" i="83"/>
  <c r="Z18" i="10"/>
  <c r="Z17" i="151"/>
  <c r="Z11" i="107"/>
  <c r="Z23" i="125"/>
  <c r="Z22" i="171"/>
  <c r="Z23" i="111"/>
  <c r="Z22" i="111" s="1"/>
  <c r="Z22" i="197"/>
  <c r="Z22" i="112"/>
  <c r="Z22" i="109"/>
  <c r="Z22" i="187"/>
  <c r="Z23" i="105"/>
  <c r="Z22" i="105" s="1"/>
  <c r="Z22" i="79"/>
  <c r="Z22" i="82"/>
  <c r="Z7" i="106"/>
  <c r="Z7" i="104"/>
  <c r="Y66" i="124"/>
  <c r="Y66" i="111"/>
  <c r="Y66" i="8"/>
  <c r="Y61" i="156"/>
  <c r="Y61" i="163"/>
  <c r="Y62" i="117"/>
  <c r="Y61" i="113"/>
  <c r="Y61" i="199"/>
  <c r="Y61" i="91"/>
  <c r="Y61" i="82"/>
  <c r="Y50" i="118"/>
  <c r="Y50" i="16"/>
  <c r="Y38" i="118"/>
  <c r="Y38" i="116" s="1"/>
  <c r="Y38" i="8"/>
  <c r="Y33" i="203"/>
  <c r="Y33" i="115"/>
  <c r="Y34" i="104"/>
  <c r="Y33" i="192"/>
  <c r="Y33" i="197"/>
  <c r="Y34" i="111"/>
  <c r="Y33" i="78"/>
  <c r="Y33" i="18"/>
  <c r="Y29" i="124"/>
  <c r="Y29" i="123" s="1"/>
  <c r="Y29" i="117"/>
  <c r="Y29" i="103"/>
  <c r="Y29" i="16"/>
  <c r="Y27" i="161"/>
  <c r="Y22" i="183"/>
  <c r="Y22" i="112"/>
  <c r="Y22" i="196"/>
  <c r="Y22" i="192"/>
  <c r="Y22" i="86"/>
  <c r="Y22" i="18"/>
  <c r="Y17" i="201"/>
  <c r="Y18" i="124"/>
  <c r="Y17" i="169"/>
  <c r="Y17" i="80"/>
  <c r="Y17" i="89"/>
  <c r="Y17" i="78"/>
  <c r="Y17" i="154"/>
  <c r="Y11" i="204"/>
  <c r="Y11" i="107"/>
  <c r="Y11" i="19"/>
  <c r="Y3" i="19" s="1"/>
  <c r="Y7" i="120"/>
  <c r="Y7" i="105"/>
  <c r="Y7" i="103"/>
  <c r="Z69" i="104"/>
  <c r="Z65" i="117"/>
  <c r="Z65" i="116" s="1"/>
  <c r="Z49" i="111"/>
  <c r="Z45" i="118"/>
  <c r="Z45" i="10"/>
  <c r="Z41" i="120"/>
  <c r="Z37" i="111"/>
  <c r="Z37" i="105"/>
  <c r="Z37" i="10"/>
  <c r="Z32" i="105"/>
  <c r="Z27" i="115"/>
  <c r="Z27" i="90"/>
  <c r="Z26" i="90" s="1"/>
  <c r="Z27" i="189"/>
  <c r="Z28" i="16"/>
  <c r="Z27" i="17"/>
  <c r="Z28" i="75"/>
  <c r="Z27" i="80"/>
  <c r="Z21" i="10"/>
  <c r="Z16" i="117"/>
  <c r="Z11" i="121"/>
  <c r="Z12" i="120"/>
  <c r="Z11" i="159"/>
  <c r="Z11" i="108"/>
  <c r="Z11" i="109"/>
  <c r="Z12" i="105"/>
  <c r="Z11" i="187"/>
  <c r="Z11" i="191"/>
  <c r="Z12" i="104"/>
  <c r="Z11" i="104" s="1"/>
  <c r="Z11" i="81"/>
  <c r="Z11" i="152"/>
  <c r="Z6" i="111"/>
  <c r="Z4" i="195"/>
  <c r="Z6" i="16"/>
  <c r="Y69" i="120"/>
  <c r="Y69" i="104"/>
  <c r="Y65" i="111"/>
  <c r="Y54" i="125"/>
  <c r="Y52" i="188"/>
  <c r="Y49" i="124"/>
  <c r="Y49" i="119"/>
  <c r="Y49" i="111"/>
  <c r="Y45" i="105"/>
  <c r="Y45" i="120"/>
  <c r="Y41" i="124"/>
  <c r="Y41" i="111"/>
  <c r="Y41" i="75"/>
  <c r="Y37" i="16"/>
  <c r="Y27" i="203"/>
  <c r="Y27" i="121"/>
  <c r="Y27" i="108"/>
  <c r="Y27" i="192"/>
  <c r="Y27" i="196"/>
  <c r="Y27" i="188"/>
  <c r="Y28" i="75"/>
  <c r="Y27" i="78"/>
  <c r="Y27" i="80"/>
  <c r="Y26" i="80" s="1"/>
  <c r="Y21" i="120"/>
  <c r="Y21" i="10"/>
  <c r="Y16" i="124"/>
  <c r="Y16" i="123" s="1"/>
  <c r="Y16" i="117"/>
  <c r="Y11" i="121"/>
  <c r="Y11" i="156"/>
  <c r="Y11" i="108"/>
  <c r="Y11" i="110"/>
  <c r="Y4" i="203"/>
  <c r="Y6" i="125"/>
  <c r="Y6" i="123" s="1"/>
  <c r="Y6" i="120"/>
  <c r="Z72" i="75"/>
  <c r="Z61" i="183"/>
  <c r="Z64" i="118"/>
  <c r="Z61" i="79"/>
  <c r="Z64" i="16"/>
  <c r="Z52" i="174"/>
  <c r="Z52" i="170"/>
  <c r="Z52" i="109"/>
  <c r="Z52" i="199"/>
  <c r="Z52" i="78"/>
  <c r="Z52" i="79"/>
  <c r="Z48" i="75"/>
  <c r="Z44" i="10"/>
  <c r="Z40" i="118"/>
  <c r="Z40" i="111"/>
  <c r="Z40" i="75"/>
  <c r="Z36" i="125"/>
  <c r="Z36" i="105"/>
  <c r="Z33" i="192"/>
  <c r="Z25" i="10"/>
  <c r="Z17" i="173"/>
  <c r="Z20" i="124"/>
  <c r="Z20" i="123" s="1"/>
  <c r="Z20" i="104"/>
  <c r="Z20" i="102" s="1"/>
  <c r="Z15" i="117"/>
  <c r="Z15" i="103"/>
  <c r="Z15" i="8"/>
  <c r="Z5" i="125"/>
  <c r="Z4" i="173"/>
  <c r="Z5" i="118"/>
  <c r="Z4" i="166"/>
  <c r="Z4" i="107"/>
  <c r="Z4" i="189"/>
  <c r="Z4" i="197"/>
  <c r="Z5" i="111"/>
  <c r="Z4" i="188"/>
  <c r="Z4" i="85"/>
  <c r="Z4" i="18"/>
  <c r="Z8" i="155"/>
  <c r="Z10" i="119"/>
  <c r="Z68" i="118"/>
  <c r="Z68" i="75"/>
  <c r="Z31" i="118"/>
  <c r="Z31" i="8"/>
  <c r="Z10" i="124"/>
  <c r="Z10" i="10"/>
  <c r="Y68" i="125"/>
  <c r="Y68" i="119"/>
  <c r="Y64" i="104"/>
  <c r="Y64" i="75"/>
  <c r="Y52" i="171"/>
  <c r="Y53" i="125"/>
  <c r="Y52" i="158"/>
  <c r="Y53" i="120"/>
  <c r="Y52" i="120" s="1"/>
  <c r="Y48" i="125"/>
  <c r="Y48" i="118"/>
  <c r="Y48" i="10"/>
  <c r="Y44" i="106"/>
  <c r="Y44" i="10"/>
  <c r="Y40" i="125"/>
  <c r="Y40" i="105"/>
  <c r="Y36" i="120"/>
  <c r="Y36" i="10"/>
  <c r="Y31" i="124"/>
  <c r="Y31" i="123" s="1"/>
  <c r="Y31" i="16"/>
  <c r="Y25" i="111"/>
  <c r="Y25" i="106"/>
  <c r="Y15" i="116"/>
  <c r="Y15" i="105"/>
  <c r="Y15" i="16"/>
  <c r="Y10" i="124"/>
  <c r="Y4" i="163"/>
  <c r="Y5" i="117"/>
  <c r="Z71" i="124"/>
  <c r="Z71" i="123" s="1"/>
  <c r="Z71" i="111"/>
  <c r="Z67" i="104"/>
  <c r="Z63" i="106"/>
  <c r="Z47" i="111"/>
  <c r="Z43" i="16"/>
  <c r="Z39" i="104"/>
  <c r="Z39" i="103"/>
  <c r="Z35" i="111"/>
  <c r="Z35" i="117"/>
  <c r="Z35" i="16"/>
  <c r="Z27" i="204"/>
  <c r="Z24" i="120"/>
  <c r="Z19" i="125"/>
  <c r="Z19" i="124"/>
  <c r="Z19" i="104"/>
  <c r="Z19" i="103"/>
  <c r="Z14" i="119"/>
  <c r="Z8" i="174"/>
  <c r="Z8" i="121"/>
  <c r="Z8" i="167"/>
  <c r="Z8" i="169"/>
  <c r="Z9" i="117"/>
  <c r="Z8" i="163"/>
  <c r="Z8" i="193"/>
  <c r="Z8" i="88"/>
  <c r="Z8" i="153"/>
  <c r="Y71" i="118"/>
  <c r="Y71" i="116" s="1"/>
  <c r="Y63" i="125"/>
  <c r="Y61" i="158"/>
  <c r="Y63" i="120"/>
  <c r="Y61" i="193"/>
  <c r="Y63" i="103"/>
  <c r="Y61" i="161"/>
  <c r="Y51" i="125"/>
  <c r="Y51" i="118"/>
  <c r="Y51" i="116" s="1"/>
  <c r="Y51" i="75"/>
  <c r="Y47" i="111"/>
  <c r="Y43" i="10"/>
  <c r="Y33" i="173"/>
  <c r="Y35" i="116"/>
  <c r="Y35" i="16"/>
  <c r="Y30" i="119"/>
  <c r="Y30" i="111"/>
  <c r="Y30" i="75"/>
  <c r="Y24" i="125"/>
  <c r="Y24" i="118"/>
  <c r="Y19" i="119"/>
  <c r="Y17" i="196"/>
  <c r="Y17" i="190"/>
  <c r="Y14" i="118"/>
  <c r="Y14" i="117"/>
  <c r="Y8" i="173"/>
  <c r="Y3" i="173" s="1"/>
  <c r="Y8" i="159"/>
  <c r="Y9" i="118"/>
  <c r="Y8" i="194"/>
  <c r="Y9" i="106"/>
  <c r="Y8" i="106" s="1"/>
  <c r="Y8" i="110"/>
  <c r="Y3" i="110" s="1"/>
  <c r="Y8" i="188"/>
  <c r="Y8" i="91"/>
  <c r="Y9" i="75"/>
  <c r="Y8" i="77"/>
  <c r="Y9" i="8"/>
  <c r="Y8" i="160"/>
  <c r="Z70" i="111"/>
  <c r="Z62" i="125"/>
  <c r="Z61" i="169"/>
  <c r="Z61" i="168"/>
  <c r="Z61" i="199"/>
  <c r="Z61" i="109"/>
  <c r="Z61" i="90"/>
  <c r="Z61" i="89"/>
  <c r="Z61" i="153"/>
  <c r="Z62" i="16"/>
  <c r="Z61" i="17"/>
  <c r="Z50" i="119"/>
  <c r="Z50" i="16"/>
  <c r="Z42" i="124"/>
  <c r="Z42" i="123" s="1"/>
  <c r="Z33" i="204"/>
  <c r="Z33" i="201"/>
  <c r="Z34" i="124"/>
  <c r="Z33" i="107"/>
  <c r="Z33" i="85"/>
  <c r="Z33" i="86"/>
  <c r="Z33" i="89"/>
  <c r="Z34" i="8"/>
  <c r="Z33" i="160"/>
  <c r="Z33" i="152"/>
  <c r="Z29" i="104"/>
  <c r="Z29" i="75"/>
  <c r="Z17" i="187"/>
  <c r="Z18" i="105"/>
  <c r="Z17" i="158"/>
  <c r="Z18" i="120"/>
  <c r="Z17" i="114"/>
  <c r="Z17" i="195"/>
  <c r="Z17" i="87"/>
  <c r="Z17" i="91"/>
  <c r="Z17" i="82"/>
  <c r="Z17" i="18"/>
  <c r="Z13" i="124"/>
  <c r="Z13" i="106"/>
  <c r="Z11" i="193"/>
  <c r="Z13" i="75"/>
  <c r="Z46" i="106"/>
  <c r="Z46" i="75"/>
  <c r="Z22" i="183"/>
  <c r="Z23" i="124"/>
  <c r="Z22" i="201"/>
  <c r="Z22" i="202"/>
  <c r="Z22" i="196"/>
  <c r="Z22" i="108"/>
  <c r="Z22" i="86"/>
  <c r="Z22" i="185"/>
  <c r="Z23" i="103"/>
  <c r="Z22" i="80"/>
  <c r="Z22" i="152"/>
  <c r="Z7" i="16"/>
  <c r="Y70" i="10"/>
  <c r="Y61" i="204"/>
  <c r="Y61" i="203"/>
  <c r="Y61" i="115"/>
  <c r="Y62" i="106"/>
  <c r="Y61" i="194"/>
  <c r="Y61" i="79"/>
  <c r="Y61" i="151"/>
  <c r="Y62" i="10"/>
  <c r="Y50" i="117"/>
  <c r="Y46" i="124"/>
  <c r="Y46" i="123" s="1"/>
  <c r="Y42" i="120"/>
  <c r="Y42" i="118"/>
  <c r="Y38" i="103"/>
  <c r="Y33" i="183"/>
  <c r="Y33" i="109"/>
  <c r="Y33" i="114"/>
  <c r="Y33" i="89"/>
  <c r="Y33" i="17"/>
  <c r="Y34" i="16"/>
  <c r="Y27" i="90"/>
  <c r="Y26" i="90" s="1"/>
  <c r="Y27" i="152"/>
  <c r="Y22" i="204"/>
  <c r="Y22" i="113"/>
  <c r="Y23" i="118"/>
  <c r="Y22" i="167"/>
  <c r="Y22" i="191"/>
  <c r="Y23" i="104"/>
  <c r="Y22" i="104" s="1"/>
  <c r="Y23" i="105"/>
  <c r="Y22" i="105" s="1"/>
  <c r="Y22" i="187"/>
  <c r="Y22" i="82"/>
  <c r="Y22" i="80"/>
  <c r="Y17" i="183"/>
  <c r="Y17" i="155"/>
  <c r="Y18" i="119"/>
  <c r="Y17" i="170"/>
  <c r="Y17" i="107"/>
  <c r="Y17" i="108"/>
  <c r="Y17" i="193"/>
  <c r="Y17" i="91"/>
  <c r="Y17" i="81"/>
  <c r="Y18" i="8"/>
  <c r="Y17" i="160"/>
  <c r="Y11" i="193"/>
  <c r="Y11" i="17"/>
  <c r="Y13" i="16"/>
  <c r="Y7" i="125"/>
  <c r="Y7" i="123" s="1"/>
  <c r="Y7" i="118"/>
  <c r="Y7" i="116" s="1"/>
  <c r="Y7" i="8"/>
  <c r="Z69" i="105"/>
  <c r="Z69" i="8"/>
  <c r="Z65" i="106"/>
  <c r="Z65" i="102" s="1"/>
  <c r="Z65" i="75"/>
  <c r="Z52" i="155"/>
  <c r="Z54" i="119"/>
  <c r="Z54" i="116" s="1"/>
  <c r="Z54" i="106"/>
  <c r="Z49" i="120"/>
  <c r="Z49" i="10"/>
  <c r="Z45" i="124"/>
  <c r="Z45" i="123" s="1"/>
  <c r="Z45" i="119"/>
  <c r="Z45" i="106"/>
  <c r="Z45" i="105"/>
  <c r="Z45" i="75"/>
  <c r="Z41" i="105"/>
  <c r="Z37" i="124"/>
  <c r="Z37" i="123" s="1"/>
  <c r="Z37" i="118"/>
  <c r="Z32" i="120"/>
  <c r="Z27" i="174"/>
  <c r="Z27" i="156"/>
  <c r="Z27" i="170"/>
  <c r="Z27" i="112"/>
  <c r="Z28" i="106"/>
  <c r="Z27" i="106" s="1"/>
  <c r="Z27" i="194"/>
  <c r="Z27" i="161"/>
  <c r="Z21" i="116"/>
  <c r="Z21" i="105"/>
  <c r="Z21" i="102" s="1"/>
  <c r="Z11" i="174"/>
  <c r="Z12" i="119"/>
  <c r="Z11" i="155"/>
  <c r="Z11" i="166"/>
  <c r="Z12" i="118"/>
  <c r="Z11" i="89"/>
  <c r="Z11" i="85"/>
  <c r="Z12" i="16"/>
  <c r="Z11" i="17"/>
  <c r="Z11" i="84"/>
  <c r="Z11" i="154"/>
  <c r="Z6" i="124"/>
  <c r="Y52" i="172"/>
  <c r="Y54" i="123"/>
  <c r="Y52" i="153"/>
  <c r="Y49" i="118"/>
  <c r="Y49" i="75"/>
  <c r="Y41" i="16"/>
  <c r="Y37" i="106"/>
  <c r="Y37" i="105"/>
  <c r="Y28" i="119"/>
  <c r="Y27" i="155"/>
  <c r="Y27" i="167"/>
  <c r="Y26" i="167" s="1"/>
  <c r="Y28" i="111"/>
  <c r="Y27" i="197"/>
  <c r="Y27" i="186"/>
  <c r="Y26" i="186" s="1"/>
  <c r="Y27" i="81"/>
  <c r="Y27" i="19"/>
  <c r="Y21" i="117"/>
  <c r="Y21" i="75"/>
  <c r="Y16" i="120"/>
  <c r="Y11" i="171"/>
  <c r="Y11" i="165"/>
  <c r="Y11" i="170"/>
  <c r="Y11" i="112"/>
  <c r="Y3" i="112" s="1"/>
  <c r="Y11" i="192"/>
  <c r="Y12" i="105"/>
  <c r="Y11" i="187"/>
  <c r="Y11" i="78"/>
  <c r="Y11" i="77"/>
  <c r="Y12" i="75"/>
  <c r="Y4" i="87"/>
  <c r="Z53" i="125"/>
  <c r="Z52" i="125" s="1"/>
  <c r="Z52" i="173"/>
  <c r="Z52" i="113"/>
  <c r="Z52" i="91"/>
  <c r="Z53" i="103"/>
  <c r="Z52" i="185"/>
  <c r="Z52" i="82"/>
  <c r="Z52" i="17"/>
  <c r="Z53" i="16"/>
  <c r="Z48" i="124"/>
  <c r="Z48" i="117"/>
  <c r="Z48" i="116" s="1"/>
  <c r="Z44" i="104"/>
  <c r="Z40" i="117"/>
  <c r="Z20" i="75"/>
  <c r="Z4" i="171"/>
  <c r="Z4" i="121"/>
  <c r="Z4" i="82"/>
  <c r="Z4" i="196"/>
  <c r="Z4" i="90"/>
  <c r="Z4" i="84"/>
  <c r="Z5" i="16"/>
  <c r="Z4" i="17"/>
  <c r="Y68" i="111"/>
  <c r="Y68" i="8"/>
  <c r="Y64" i="118"/>
  <c r="Y53" i="106"/>
  <c r="Y52" i="106" s="1"/>
  <c r="Y52" i="194"/>
  <c r="Y52" i="151"/>
  <c r="Y53" i="10"/>
  <c r="Y53" i="8"/>
  <c r="Y52" i="160"/>
  <c r="Y44" i="104"/>
  <c r="Y36" i="16"/>
  <c r="Y25" i="104"/>
  <c r="Y15" i="125"/>
  <c r="Y15" i="124"/>
  <c r="Y10" i="16"/>
  <c r="Y3" i="109"/>
  <c r="Y4" i="77"/>
  <c r="Y5" i="75"/>
  <c r="Z67" i="16"/>
  <c r="Z61" i="158"/>
  <c r="Z63" i="120"/>
  <c r="Z47" i="124"/>
  <c r="Z39" i="125"/>
  <c r="Z39" i="111"/>
  <c r="Z39" i="16"/>
  <c r="Z33" i="81"/>
  <c r="Z30" i="105"/>
  <c r="Z30" i="16"/>
  <c r="Z24" i="125"/>
  <c r="Z24" i="118"/>
  <c r="Z19" i="105"/>
  <c r="Z19" i="10"/>
  <c r="Z8" i="171"/>
  <c r="Z8" i="159"/>
  <c r="Z8" i="113"/>
  <c r="Z8" i="115"/>
  <c r="Z8" i="189"/>
  <c r="Z9" i="105"/>
  <c r="Z8" i="187"/>
  <c r="Z8" i="81"/>
  <c r="Z8" i="78"/>
  <c r="Z8" i="154"/>
  <c r="Y71" i="125"/>
  <c r="Y67" i="124"/>
  <c r="Y61" i="90"/>
  <c r="Y63" i="75"/>
  <c r="Y61" i="152"/>
  <c r="Y47" i="104"/>
  <c r="Y47" i="75"/>
  <c r="Y43" i="118"/>
  <c r="Y43" i="116" s="1"/>
  <c r="Y43" i="16"/>
  <c r="Y39" i="75"/>
  <c r="Y35" i="125"/>
  <c r="Y33" i="196"/>
  <c r="Y35" i="10"/>
  <c r="Y27" i="153"/>
  <c r="Y19" i="118"/>
  <c r="Y8" i="183"/>
  <c r="Y9" i="119"/>
  <c r="Y8" i="156"/>
  <c r="Y8" i="165"/>
  <c r="Y8" i="199"/>
  <c r="Y9" i="103"/>
  <c r="Y8" i="186"/>
  <c r="Y8" i="85"/>
  <c r="Y8" i="80"/>
  <c r="Y3" i="80" s="1"/>
  <c r="Z70" i="119"/>
  <c r="Z70" i="106"/>
  <c r="Z61" i="203"/>
  <c r="Z61" i="115"/>
  <c r="Z61" i="112"/>
  <c r="Z61" i="196"/>
  <c r="Z61" i="192"/>
  <c r="Z61" i="88"/>
  <c r="Z61" i="77"/>
  <c r="Z61" i="161"/>
  <c r="Z42" i="119"/>
  <c r="Z33" i="167"/>
  <c r="Z33" i="190"/>
  <c r="Z33" i="113"/>
  <c r="Z33" i="195"/>
  <c r="Z33" i="193"/>
  <c r="Z33" i="88"/>
  <c r="Z33" i="161"/>
  <c r="Z29" i="105"/>
  <c r="Z17" i="172"/>
  <c r="Z17" i="159"/>
  <c r="Z17" i="112"/>
  <c r="Z17" i="107"/>
  <c r="Z17" i="108"/>
  <c r="Z17" i="190"/>
  <c r="Z17" i="85"/>
  <c r="Z18" i="8"/>
  <c r="Z17" i="160"/>
  <c r="Z11" i="158"/>
  <c r="Z13" i="120"/>
  <c r="Z13" i="111"/>
  <c r="Z66" i="105"/>
  <c r="Z66" i="102" s="1"/>
  <c r="Z22" i="174"/>
  <c r="Z22" i="121"/>
  <c r="Z23" i="120"/>
  <c r="Z22" i="120" s="1"/>
  <c r="Z22" i="158"/>
  <c r="Z22" i="198"/>
  <c r="Z22" i="191"/>
  <c r="Z23" i="104"/>
  <c r="Z22" i="104" s="1"/>
  <c r="Z22" i="78"/>
  <c r="Z22" i="91"/>
  <c r="Z22" i="161"/>
  <c r="Z23" i="10"/>
  <c r="Z22" i="151"/>
  <c r="Z7" i="75"/>
  <c r="Y70" i="118"/>
  <c r="Y70" i="116" s="1"/>
  <c r="Y70" i="111"/>
  <c r="Y70" i="105"/>
  <c r="Y70" i="16"/>
  <c r="Y66" i="125"/>
  <c r="Y66" i="119"/>
  <c r="Y66" i="116" s="1"/>
  <c r="Y66" i="104"/>
  <c r="Y62" i="125"/>
  <c r="Y61" i="171"/>
  <c r="Y61" i="202"/>
  <c r="Y61" i="167"/>
  <c r="Y61" i="114"/>
  <c r="Y61" i="110"/>
  <c r="Y61" i="188"/>
  <c r="Y61" i="85"/>
  <c r="Y61" i="78"/>
  <c r="Y50" i="8"/>
  <c r="Y46" i="102"/>
  <c r="Y46" i="75"/>
  <c r="Y42" i="8"/>
  <c r="Y38" i="125"/>
  <c r="Y38" i="124"/>
  <c r="Y33" i="202"/>
  <c r="Y33" i="155"/>
  <c r="Y34" i="119"/>
  <c r="Y33" i="168"/>
  <c r="Y33" i="194"/>
  <c r="Y34" i="106"/>
  <c r="Y33" i="83"/>
  <c r="Y34" i="8"/>
  <c r="Y33" i="160"/>
  <c r="Y26" i="160" s="1"/>
  <c r="Y27" i="158"/>
  <c r="Y29" i="120"/>
  <c r="Y27" i="169"/>
  <c r="Y27" i="79"/>
  <c r="Y26" i="79" s="1"/>
  <c r="Y22" i="172"/>
  <c r="Y22" i="202"/>
  <c r="Y22" i="165"/>
  <c r="Y22" i="107"/>
  <c r="Y22" i="193"/>
  <c r="Y22" i="186"/>
  <c r="Y22" i="84"/>
  <c r="Y22" i="78"/>
  <c r="Y17" i="203"/>
  <c r="Y17" i="194"/>
  <c r="Y18" i="106"/>
  <c r="Y17" i="83"/>
  <c r="Y17" i="161"/>
  <c r="Y13" i="125"/>
  <c r="Y11" i="158"/>
  <c r="Y13" i="120"/>
  <c r="Y7" i="104"/>
  <c r="Y7" i="10"/>
  <c r="Z65" i="124"/>
  <c r="Z65" i="123" s="1"/>
  <c r="Z65" i="10"/>
  <c r="Z54" i="103"/>
  <c r="Z54" i="16"/>
  <c r="Z49" i="117"/>
  <c r="Z49" i="106"/>
  <c r="Z45" i="16"/>
  <c r="Z41" i="118"/>
  <c r="Z41" i="75"/>
  <c r="Z37" i="106"/>
  <c r="Z32" i="75"/>
  <c r="Z32" i="8"/>
  <c r="Z27" i="173"/>
  <c r="Z26" i="173" s="1"/>
  <c r="Z27" i="202"/>
  <c r="Z27" i="113"/>
  <c r="Z27" i="187"/>
  <c r="Z28" i="105"/>
  <c r="Z27" i="110"/>
  <c r="Z27" i="87"/>
  <c r="Z27" i="77"/>
  <c r="Z26" i="77" s="1"/>
  <c r="Z27" i="152"/>
  <c r="Z11" i="203"/>
  <c r="Z3" i="203" s="1"/>
  <c r="Z11" i="202"/>
  <c r="Z11" i="165"/>
  <c r="Z11" i="198"/>
  <c r="Z12" i="103"/>
  <c r="Z11" i="185"/>
  <c r="Z11" i="188"/>
  <c r="Z11" i="86"/>
  <c r="Z11" i="19"/>
  <c r="Z6" i="125"/>
  <c r="Y69" i="118"/>
  <c r="Y52" i="203"/>
  <c r="Y52" i="155"/>
  <c r="Y54" i="119"/>
  <c r="Y49" i="125"/>
  <c r="Y49" i="105"/>
  <c r="Y49" i="16"/>
  <c r="Y45" i="119"/>
  <c r="Y41" i="125"/>
  <c r="Y37" i="103"/>
  <c r="Y32" i="8"/>
  <c r="Y28" i="120"/>
  <c r="Y27" i="159"/>
  <c r="Y27" i="168"/>
  <c r="Y27" i="165"/>
  <c r="Y27" i="163"/>
  <c r="Y26" i="163" s="1"/>
  <c r="Y28" i="117"/>
  <c r="Y28" i="104"/>
  <c r="Y27" i="104" s="1"/>
  <c r="Y27" i="191"/>
  <c r="Y26" i="191" s="1"/>
  <c r="Y27" i="89"/>
  <c r="Y27" i="88"/>
  <c r="Y26" i="88" s="1"/>
  <c r="Y21" i="105"/>
  <c r="Y16" i="103"/>
  <c r="Y16" i="8"/>
  <c r="Y11" i="115"/>
  <c r="Y12" i="124"/>
  <c r="Y11" i="201"/>
  <c r="Y11" i="163"/>
  <c r="Y12" i="117"/>
  <c r="Y11" i="199"/>
  <c r="Y11" i="188"/>
  <c r="Y11" i="18"/>
  <c r="Y11" i="154"/>
  <c r="Y4" i="153"/>
  <c r="Y3" i="153" s="1"/>
  <c r="Z72" i="118"/>
  <c r="Z72" i="116" s="1"/>
  <c r="Z64" i="125"/>
  <c r="Z64" i="117"/>
  <c r="Z64" i="105"/>
  <c r="Z61" i="152"/>
  <c r="Z52" i="172"/>
  <c r="Z52" i="159"/>
  <c r="Z52" i="90"/>
  <c r="Z52" i="107"/>
  <c r="Z53" i="106"/>
  <c r="Z52" i="194"/>
  <c r="Z52" i="77"/>
  <c r="Z53" i="75"/>
  <c r="Z52" i="75" s="1"/>
  <c r="Z53" i="8"/>
  <c r="Z52" i="160"/>
  <c r="Z48" i="125"/>
  <c r="Z44" i="125"/>
  <c r="Z44" i="123" s="1"/>
  <c r="Z44" i="16"/>
  <c r="Z36" i="16"/>
  <c r="Z25" i="117"/>
  <c r="Z25" i="118"/>
  <c r="Z25" i="75"/>
  <c r="Z25" i="8"/>
  <c r="Z15" i="125"/>
  <c r="Z15" i="75"/>
  <c r="Z4" i="159"/>
  <c r="Z4" i="113"/>
  <c r="Z4" i="114"/>
  <c r="Z4" i="89"/>
  <c r="Z4" i="83"/>
  <c r="Z5" i="75"/>
  <c r="Z4" i="77"/>
  <c r="Z68" i="106"/>
  <c r="Y48" i="75"/>
  <c r="Y44" i="111"/>
  <c r="Y36" i="8"/>
  <c r="Y31" i="106"/>
  <c r="Y25" i="124"/>
  <c r="Y15" i="106"/>
  <c r="Y10" i="104"/>
  <c r="Y10" i="102" s="1"/>
  <c r="Y4" i="171"/>
  <c r="Y5" i="125"/>
  <c r="Y3" i="167"/>
  <c r="Y4" i="197"/>
  <c r="Y5" i="111"/>
  <c r="Y4" i="111" s="1"/>
  <c r="Y3" i="190"/>
  <c r="Y3" i="90"/>
  <c r="Y4" i="160"/>
  <c r="Y5" i="8"/>
  <c r="Z63" i="119"/>
  <c r="Z63" i="111"/>
  <c r="Z51" i="124"/>
  <c r="Z47" i="10"/>
  <c r="Z33" i="153"/>
  <c r="Z24" i="75"/>
  <c r="Z24" i="10"/>
  <c r="Z8" i="172"/>
  <c r="Z8" i="114"/>
  <c r="Z8" i="158"/>
  <c r="Z9" i="120"/>
  <c r="Z8" i="120" s="1"/>
  <c r="Z8" i="89"/>
  <c r="Z8" i="192"/>
  <c r="Z8" i="85"/>
  <c r="Z8" i="18"/>
  <c r="Z9" i="8"/>
  <c r="Z8" i="160"/>
  <c r="Y67" i="117"/>
  <c r="Y67" i="116" s="1"/>
  <c r="Y61" i="107"/>
  <c r="Y33" i="112"/>
  <c r="Y35" i="102"/>
  <c r="Y33" i="19"/>
  <c r="Y30" i="123"/>
  <c r="Y24" i="103"/>
  <c r="Y19" i="10"/>
  <c r="Y8" i="113"/>
  <c r="Y8" i="163"/>
  <c r="Y9" i="117"/>
  <c r="Y8" i="198"/>
  <c r="Y3" i="198" s="1"/>
  <c r="Y8" i="89"/>
  <c r="Y8" i="78"/>
  <c r="Y8" i="161"/>
  <c r="Y3" i="161" s="1"/>
  <c r="Z70" i="120"/>
  <c r="Z61" i="174"/>
  <c r="Z61" i="202"/>
  <c r="Z61" i="121"/>
  <c r="Z62" i="117"/>
  <c r="Z61" i="165"/>
  <c r="Z62" i="104"/>
  <c r="Z61" i="191"/>
  <c r="Z61" i="87"/>
  <c r="Z61" i="19"/>
  <c r="Z61" i="160"/>
  <c r="Z62" i="8"/>
  <c r="Z42" i="118"/>
  <c r="Z42" i="111"/>
  <c r="Z38" i="75"/>
  <c r="Z33" i="171"/>
  <c r="Z34" i="125"/>
  <c r="Z34" i="118"/>
  <c r="Z33" i="166"/>
  <c r="Z26" i="166" s="1"/>
  <c r="Z33" i="168"/>
  <c r="Z34" i="111"/>
  <c r="Z33" i="197"/>
  <c r="Z33" i="188"/>
  <c r="Z33" i="87"/>
  <c r="Z33" i="78"/>
  <c r="Z34" i="10"/>
  <c r="Z33" i="151"/>
  <c r="Z27" i="167"/>
  <c r="Z17" i="183"/>
  <c r="Z18" i="118"/>
  <c r="Z17" i="166"/>
  <c r="Z17" i="167"/>
  <c r="Z18" i="111"/>
  <c r="Z17" i="111" s="1"/>
  <c r="Z17" i="197"/>
  <c r="Z17" i="198"/>
  <c r="Z17" i="188"/>
  <c r="Z17" i="77"/>
  <c r="Z18" i="75"/>
  <c r="Z17" i="154"/>
  <c r="Z17" i="161"/>
  <c r="Z11" i="171"/>
  <c r="Z13" i="125"/>
  <c r="Z13" i="103"/>
  <c r="Z66" i="75"/>
  <c r="Z66" i="8"/>
  <c r="Z46" i="119"/>
  <c r="Z46" i="116" s="1"/>
  <c r="Z46" i="104"/>
  <c r="Z22" i="172"/>
  <c r="Z22" i="159"/>
  <c r="Z22" i="163"/>
  <c r="Z22" i="195"/>
  <c r="Z22" i="107"/>
  <c r="Z22" i="193"/>
  <c r="Z22" i="90"/>
  <c r="Z22" i="18"/>
  <c r="Z22" i="153"/>
  <c r="Z7" i="105"/>
  <c r="Z7" i="102" s="1"/>
  <c r="Y70" i="106"/>
  <c r="Y61" i="174"/>
  <c r="Y62" i="119"/>
  <c r="Y61" i="155"/>
  <c r="Y61" i="166"/>
  <c r="Y62" i="118"/>
  <c r="Y62" i="111"/>
  <c r="Y61" i="197"/>
  <c r="Y61" i="88"/>
  <c r="Y61" i="80"/>
  <c r="Y46" i="119"/>
  <c r="Y42" i="105"/>
  <c r="Y42" i="102" s="1"/>
  <c r="Y33" i="158"/>
  <c r="Y34" i="120"/>
  <c r="Y33" i="156"/>
  <c r="Y26" i="156" s="1"/>
  <c r="Y33" i="110"/>
  <c r="Y26" i="110" s="1"/>
  <c r="Y34" i="105"/>
  <c r="Y33" i="187"/>
  <c r="Y33" i="87"/>
  <c r="Y33" i="82"/>
  <c r="Y33" i="151"/>
  <c r="Y34" i="10"/>
  <c r="Y29" i="118"/>
  <c r="Y27" i="190"/>
  <c r="Y22" i="201"/>
  <c r="Y23" i="124"/>
  <c r="Y23" i="120"/>
  <c r="Y22" i="120" s="1"/>
  <c r="Y22" i="158"/>
  <c r="Y22" i="194"/>
  <c r="Y23" i="106"/>
  <c r="Y22" i="106" s="1"/>
  <c r="Y22" i="190"/>
  <c r="Y22" i="91"/>
  <c r="Y22" i="81"/>
  <c r="Y22" i="161"/>
  <c r="Y17" i="159"/>
  <c r="Y17" i="156"/>
  <c r="Y17" i="192"/>
  <c r="Y18" i="118"/>
  <c r="Y17" i="166"/>
  <c r="Y17" i="114"/>
  <c r="Y17" i="188"/>
  <c r="Y17" i="85"/>
  <c r="Y18" i="75"/>
  <c r="Y17" i="151"/>
  <c r="Y18" i="10"/>
  <c r="Y13" i="102"/>
  <c r="Y7" i="106"/>
  <c r="Z41" i="106"/>
  <c r="Z41" i="8"/>
  <c r="Z32" i="123"/>
  <c r="Z27" i="195"/>
  <c r="Z27" i="109"/>
  <c r="Z26" i="109" s="1"/>
  <c r="Z27" i="108"/>
  <c r="Z27" i="198"/>
  <c r="Z26" i="198" s="1"/>
  <c r="Z27" i="89"/>
  <c r="Z27" i="78"/>
  <c r="Z27" i="18"/>
  <c r="Z16" i="75"/>
  <c r="Z11" i="204"/>
  <c r="Z11" i="115"/>
  <c r="Z11" i="196"/>
  <c r="Z11" i="186"/>
  <c r="Z11" i="83"/>
  <c r="Z11" i="77"/>
  <c r="Z11" i="153"/>
  <c r="Z6" i="118"/>
  <c r="Y69" i="124"/>
  <c r="Y69" i="123" s="1"/>
  <c r="Y69" i="105"/>
  <c r="Y65" i="118"/>
  <c r="Y65" i="104"/>
  <c r="Y65" i="16"/>
  <c r="Y54" i="118"/>
  <c r="Y52" i="118" s="1"/>
  <c r="Y52" i="108"/>
  <c r="Y52" i="87"/>
  <c r="Y54" i="75"/>
  <c r="Y49" i="120"/>
  <c r="Y45" i="10"/>
  <c r="Y37" i="119"/>
  <c r="Y37" i="116" s="1"/>
  <c r="Y37" i="75"/>
  <c r="Y37" i="10"/>
  <c r="Y32" i="118"/>
  <c r="Y32" i="116" s="1"/>
  <c r="Y32" i="75"/>
  <c r="Y27" i="204"/>
  <c r="Y27" i="170"/>
  <c r="Y26" i="170" s="1"/>
  <c r="Y27" i="115"/>
  <c r="Y27" i="87"/>
  <c r="Y27" i="18"/>
  <c r="Y17" i="152"/>
  <c r="Y16" i="104"/>
  <c r="Y16" i="10"/>
  <c r="Y12" i="125"/>
  <c r="Y11" i="172"/>
  <c r="Y12" i="120"/>
  <c r="Y11" i="159"/>
  <c r="Y11" i="113"/>
  <c r="Y11" i="197"/>
  <c r="Y12" i="111"/>
  <c r="Y11" i="111" s="1"/>
  <c r="Y11" i="186"/>
  <c r="Y11" i="89"/>
  <c r="Y11" i="88"/>
  <c r="Y4" i="155"/>
  <c r="Y3" i="155" s="1"/>
  <c r="Y6" i="119"/>
  <c r="Y4" i="115"/>
  <c r="Y4" i="114"/>
  <c r="Y3" i="114" s="1"/>
  <c r="Y4" i="192"/>
  <c r="Z72" i="103"/>
  <c r="Z72" i="102" s="1"/>
  <c r="Z61" i="204"/>
  <c r="Z64" i="104"/>
  <c r="Z64" i="10"/>
  <c r="Z52" i="121"/>
  <c r="Z52" i="191"/>
  <c r="Z53" i="104"/>
  <c r="Z52" i="104" s="1"/>
  <c r="Z52" i="192"/>
  <c r="Z52" i="114"/>
  <c r="Z52" i="110"/>
  <c r="Z52" i="89"/>
  <c r="Z52" i="81"/>
  <c r="Z52" i="153"/>
  <c r="Z48" i="111"/>
  <c r="Z48" i="105"/>
  <c r="Z48" i="106"/>
  <c r="Z44" i="105"/>
  <c r="Z40" i="106"/>
  <c r="Z36" i="117"/>
  <c r="Z36" i="75"/>
  <c r="Z25" i="124"/>
  <c r="Z25" i="123" s="1"/>
  <c r="Z25" i="106"/>
  <c r="Z20" i="120"/>
  <c r="Z20" i="118"/>
  <c r="Z15" i="118"/>
  <c r="Z4" i="183"/>
  <c r="Z4" i="115"/>
  <c r="Z4" i="110"/>
  <c r="Z5" i="104"/>
  <c r="Z4" i="191"/>
  <c r="Z4" i="88"/>
  <c r="Z4" i="81"/>
  <c r="C5" i="119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Y21" i="102" l="1"/>
  <c r="Y69" i="116"/>
  <c r="Y4" i="124"/>
  <c r="Y31" i="102"/>
  <c r="Y26" i="159"/>
  <c r="Z26" i="191"/>
  <c r="Z26" i="115"/>
  <c r="Z43" i="102"/>
  <c r="Y3" i="78"/>
  <c r="Y3" i="152"/>
  <c r="Z50" i="116"/>
  <c r="Z3" i="172"/>
  <c r="Z29" i="123"/>
  <c r="Y11" i="75"/>
  <c r="Z26" i="108"/>
  <c r="Y26" i="121"/>
  <c r="Z64" i="116"/>
  <c r="Y26" i="115"/>
  <c r="Y3" i="154"/>
  <c r="Y2" i="154" s="1"/>
  <c r="Y26" i="169"/>
  <c r="Y48" i="116"/>
  <c r="Y2" i="198"/>
  <c r="Z31" i="102"/>
  <c r="Z14" i="102"/>
  <c r="Y72" i="123"/>
  <c r="Y3" i="192"/>
  <c r="Y2" i="192" s="1"/>
  <c r="Y49" i="102"/>
  <c r="Z4" i="75"/>
  <c r="Z41" i="116"/>
  <c r="Y3" i="185"/>
  <c r="Z49" i="116"/>
  <c r="Y3" i="170"/>
  <c r="Y13" i="116"/>
  <c r="Y26" i="91"/>
  <c r="Y46" i="116"/>
  <c r="Y26" i="192"/>
  <c r="Y3" i="204"/>
  <c r="Y71" i="123"/>
  <c r="Y17" i="106"/>
  <c r="Y43" i="102"/>
  <c r="Y43" i="93" s="1"/>
  <c r="Y43" i="11" s="1"/>
  <c r="Y43" i="9" s="1"/>
  <c r="Y43" i="7" s="1"/>
  <c r="Z8" i="105"/>
  <c r="Z26" i="17"/>
  <c r="Y26" i="190"/>
  <c r="Y2" i="190" s="1"/>
  <c r="Y44" i="123"/>
  <c r="Y3" i="183"/>
  <c r="Z27" i="119"/>
  <c r="Z47" i="116"/>
  <c r="Y26" i="78"/>
  <c r="Y2" i="78" s="1"/>
  <c r="Z26" i="170"/>
  <c r="Z11" i="120"/>
  <c r="Z3" i="120" s="1"/>
  <c r="Y25" i="102"/>
  <c r="Z16" i="116"/>
  <c r="Y2" i="80"/>
  <c r="Z3" i="183"/>
  <c r="Y4" i="119"/>
  <c r="Z36" i="116"/>
  <c r="Z42" i="116"/>
  <c r="Y21" i="116"/>
  <c r="Y21" i="93" s="1"/>
  <c r="Y21" i="11" s="1"/>
  <c r="Y21" i="9" s="1"/>
  <c r="Y21" i="7" s="1"/>
  <c r="Z26" i="152"/>
  <c r="Z26" i="159"/>
  <c r="Y26" i="201"/>
  <c r="Z68" i="102"/>
  <c r="Z26" i="156"/>
  <c r="Z2" i="156" s="1"/>
  <c r="Y30" i="102"/>
  <c r="Z26" i="89"/>
  <c r="Z24" i="116"/>
  <c r="Z52" i="105"/>
  <c r="Y3" i="82"/>
  <c r="Y3" i="203"/>
  <c r="Y48" i="102"/>
  <c r="Y3" i="85"/>
  <c r="Z69" i="102"/>
  <c r="Z69" i="93" s="1"/>
  <c r="Z69" i="11" s="1"/>
  <c r="Z69" i="9" s="1"/>
  <c r="Z69" i="7" s="1"/>
  <c r="Z26" i="78"/>
  <c r="Z30" i="116"/>
  <c r="Y6" i="102"/>
  <c r="Y3" i="107"/>
  <c r="Y2" i="107" s="1"/>
  <c r="Z26" i="167"/>
  <c r="Y26" i="204"/>
  <c r="Y26" i="197"/>
  <c r="Y14" i="116"/>
  <c r="Z26" i="202"/>
  <c r="Z10" i="116"/>
  <c r="Y26" i="108"/>
  <c r="Y20" i="102"/>
  <c r="Z26" i="174"/>
  <c r="Y26" i="203"/>
  <c r="Z51" i="123"/>
  <c r="Z51" i="93" s="1"/>
  <c r="Z51" i="11" s="1"/>
  <c r="Z51" i="9" s="1"/>
  <c r="Z51" i="7" s="1"/>
  <c r="Z3" i="113"/>
  <c r="Z3" i="197"/>
  <c r="Y36" i="102"/>
  <c r="Y26" i="195"/>
  <c r="Y24" i="102"/>
  <c r="Y3" i="83"/>
  <c r="Z3" i="159"/>
  <c r="Y3" i="186"/>
  <c r="Y2" i="186" s="1"/>
  <c r="Z3" i="107"/>
  <c r="Y26" i="166"/>
  <c r="Y17" i="75"/>
  <c r="Y3" i="160"/>
  <c r="Y2" i="160" s="1"/>
  <c r="Z26" i="161"/>
  <c r="Z2" i="161" s="1"/>
  <c r="Y19" i="116"/>
  <c r="Z30" i="102"/>
  <c r="Z3" i="173"/>
  <c r="Z2" i="173" s="1"/>
  <c r="Z26" i="169"/>
  <c r="Y3" i="168"/>
  <c r="Z3" i="17"/>
  <c r="Y11" i="105"/>
  <c r="Y45" i="123"/>
  <c r="Y35" i="123"/>
  <c r="Y35" i="93" s="1"/>
  <c r="Y35" i="11" s="1"/>
  <c r="Y35" i="9" s="1"/>
  <c r="Y35" i="7" s="1"/>
  <c r="Y26" i="161"/>
  <c r="Y2" i="161" s="1"/>
  <c r="Z3" i="110"/>
  <c r="Z27" i="104"/>
  <c r="Z15" i="102"/>
  <c r="Z26" i="172"/>
  <c r="Y51" i="123"/>
  <c r="Y52" i="125"/>
  <c r="Y29" i="102"/>
  <c r="Z3" i="168"/>
  <c r="Y26" i="89"/>
  <c r="Y22" i="118"/>
  <c r="Y3" i="196"/>
  <c r="Z16" i="123"/>
  <c r="Z3" i="81"/>
  <c r="Y13" i="123"/>
  <c r="Y13" i="93" s="1"/>
  <c r="Y13" i="11" s="1"/>
  <c r="Y13" i="9" s="1"/>
  <c r="Y13" i="7" s="1"/>
  <c r="Z47" i="123"/>
  <c r="Z3" i="82"/>
  <c r="Y22" i="119"/>
  <c r="Z24" i="102"/>
  <c r="Z13" i="123"/>
  <c r="Y11" i="106"/>
  <c r="Y64" i="102"/>
  <c r="Z3" i="195"/>
  <c r="Z3" i="80"/>
  <c r="Z4" i="119"/>
  <c r="Y2" i="167"/>
  <c r="Y61" i="120"/>
  <c r="Z67" i="102"/>
  <c r="Z67" i="93" s="1"/>
  <c r="Z67" i="11" s="1"/>
  <c r="Z67" i="9" s="1"/>
  <c r="Z67" i="7" s="1"/>
  <c r="Y8" i="125"/>
  <c r="Z44" i="116"/>
  <c r="Z66" i="116"/>
  <c r="Y42" i="116"/>
  <c r="Y42" i="93" s="1"/>
  <c r="Y42" i="11" s="1"/>
  <c r="Y42" i="9" s="1"/>
  <c r="Y42" i="7" s="1"/>
  <c r="Y37" i="102"/>
  <c r="Y37" i="93" s="1"/>
  <c r="Y37" i="11" s="1"/>
  <c r="Y37" i="9" s="1"/>
  <c r="Y37" i="7" s="1"/>
  <c r="Y3" i="77"/>
  <c r="Z26" i="114"/>
  <c r="Y66" i="102"/>
  <c r="Z20" i="116"/>
  <c r="Z20" i="93" s="1"/>
  <c r="Z20" i="11" s="1"/>
  <c r="Z20" i="9" s="1"/>
  <c r="Z20" i="7" s="1"/>
  <c r="Z26" i="112"/>
  <c r="Z2" i="112" s="1"/>
  <c r="Z19" i="123"/>
  <c r="Z25" i="116"/>
  <c r="Y26" i="87"/>
  <c r="Y65" i="102"/>
  <c r="Y10" i="123"/>
  <c r="Y22" i="75"/>
  <c r="Z3" i="84"/>
  <c r="Z40" i="116"/>
  <c r="Y20" i="116"/>
  <c r="Y3" i="169"/>
  <c r="Y61" i="111"/>
  <c r="Y27" i="119"/>
  <c r="Z35" i="116"/>
  <c r="Z26" i="121"/>
  <c r="Z17" i="119"/>
  <c r="Y61" i="118"/>
  <c r="Z26" i="110"/>
  <c r="Y8" i="118"/>
  <c r="Y26" i="171"/>
  <c r="Y3" i="113"/>
  <c r="Z43" i="93"/>
  <c r="Z43" i="11" s="1"/>
  <c r="Z43" i="9" s="1"/>
  <c r="Z43" i="7" s="1"/>
  <c r="Z70" i="116"/>
  <c r="Z54" i="102"/>
  <c r="Z54" i="93" s="1"/>
  <c r="Z54" i="11" s="1"/>
  <c r="Z54" i="9" s="1"/>
  <c r="Z54" i="7" s="1"/>
  <c r="Z17" i="120"/>
  <c r="Y20" i="123"/>
  <c r="Y3" i="187"/>
  <c r="Y3" i="191"/>
  <c r="Y2" i="191" s="1"/>
  <c r="Z3" i="199"/>
  <c r="Z3" i="194"/>
  <c r="Z52" i="111"/>
  <c r="Y26" i="85"/>
  <c r="Z6" i="102"/>
  <c r="Z26" i="84"/>
  <c r="Z7" i="116"/>
  <c r="Z7" i="93" s="1"/>
  <c r="Z7" i="11" s="1"/>
  <c r="Z7" i="9" s="1"/>
  <c r="Z7" i="7" s="1"/>
  <c r="Y33" i="120"/>
  <c r="Y3" i="159"/>
  <c r="Y2" i="159" s="1"/>
  <c r="Z3" i="167"/>
  <c r="Y4" i="104"/>
  <c r="Y44" i="102"/>
  <c r="Y3" i="171"/>
  <c r="Y49" i="116"/>
  <c r="Z39" i="102"/>
  <c r="Y16" i="116"/>
  <c r="Y41" i="123"/>
  <c r="Z45" i="116"/>
  <c r="Y3" i="121"/>
  <c r="Y2" i="121" s="1"/>
  <c r="Y68" i="116"/>
  <c r="Y3" i="88"/>
  <c r="Y2" i="88" s="1"/>
  <c r="Y27" i="105"/>
  <c r="Y40" i="123"/>
  <c r="Z48" i="102"/>
  <c r="Y3" i="115"/>
  <c r="Z45" i="102"/>
  <c r="Y61" i="106"/>
  <c r="Z3" i="189"/>
  <c r="Y66" i="123"/>
  <c r="Z26" i="190"/>
  <c r="Y3" i="84"/>
  <c r="Z47" i="102"/>
  <c r="Y3" i="189"/>
  <c r="Y3" i="18"/>
  <c r="Y47" i="123"/>
  <c r="Y3" i="89"/>
  <c r="Y26" i="155"/>
  <c r="Y2" i="155" s="1"/>
  <c r="Y54" i="116"/>
  <c r="Z65" i="93"/>
  <c r="Z65" i="11" s="1"/>
  <c r="Z65" i="9" s="1"/>
  <c r="Z65" i="7" s="1"/>
  <c r="Z11" i="106"/>
  <c r="Z52" i="118"/>
  <c r="Z27" i="111"/>
  <c r="Z30" i="123"/>
  <c r="Y16" i="102"/>
  <c r="Y38" i="123"/>
  <c r="Y3" i="199"/>
  <c r="Y2" i="199" s="1"/>
  <c r="Y2" i="110"/>
  <c r="Z3" i="196"/>
  <c r="Z2" i="196" s="1"/>
  <c r="Z26" i="186"/>
  <c r="Z3" i="79"/>
  <c r="Y3" i="193"/>
  <c r="Z64" i="102"/>
  <c r="Y26" i="168"/>
  <c r="Z3" i="153"/>
  <c r="Z4" i="118"/>
  <c r="Z37" i="102"/>
  <c r="Y30" i="116"/>
  <c r="Y32" i="93"/>
  <c r="Y32" i="11" s="1"/>
  <c r="Y32" i="9" s="1"/>
  <c r="Y32" i="7" s="1"/>
  <c r="Y17" i="125"/>
  <c r="Z6" i="123"/>
  <c r="Z22" i="125"/>
  <c r="Z71" i="102"/>
  <c r="Z71" i="93" s="1"/>
  <c r="Z71" i="11" s="1"/>
  <c r="Z71" i="9" s="1"/>
  <c r="Z71" i="7" s="1"/>
  <c r="Y3" i="81"/>
  <c r="Y3" i="201"/>
  <c r="Z26" i="201"/>
  <c r="Z4" i="106"/>
  <c r="Z26" i="154"/>
  <c r="Y4" i="8"/>
  <c r="Z13" i="102"/>
  <c r="Z3" i="88"/>
  <c r="Z3" i="191"/>
  <c r="Z2" i="191" s="1"/>
  <c r="Y26" i="18"/>
  <c r="Y23" i="123"/>
  <c r="Y22" i="124"/>
  <c r="Z33" i="125"/>
  <c r="Y33" i="125"/>
  <c r="Y26" i="125" s="1"/>
  <c r="Z3" i="18"/>
  <c r="Y2" i="90"/>
  <c r="Z3" i="114"/>
  <c r="Y26" i="165"/>
  <c r="Z12" i="102"/>
  <c r="Z11" i="103"/>
  <c r="Z26" i="87"/>
  <c r="Y26" i="158"/>
  <c r="Z61" i="120"/>
  <c r="Z3" i="90"/>
  <c r="Z2" i="90" s="1"/>
  <c r="Y26" i="152"/>
  <c r="Y2" i="152" s="1"/>
  <c r="Y38" i="102"/>
  <c r="Z23" i="123"/>
  <c r="Z22" i="124"/>
  <c r="Z17" i="105"/>
  <c r="Y8" i="75"/>
  <c r="Z10" i="123"/>
  <c r="Z3" i="166"/>
  <c r="Z2" i="166" s="1"/>
  <c r="Z11" i="105"/>
  <c r="Z26" i="80"/>
  <c r="Z29" i="116"/>
  <c r="Y47" i="116"/>
  <c r="Y52" i="16"/>
  <c r="Y72" i="116"/>
  <c r="Z3" i="190"/>
  <c r="Z44" i="102"/>
  <c r="Y11" i="104"/>
  <c r="Y26" i="83"/>
  <c r="Z3" i="201"/>
  <c r="Z26" i="19"/>
  <c r="Z26" i="155"/>
  <c r="Y17" i="120"/>
  <c r="Y62" i="102"/>
  <c r="Y61" i="103"/>
  <c r="Z22" i="75"/>
  <c r="Y24" i="123"/>
  <c r="Y10" i="116"/>
  <c r="Z4" i="10"/>
  <c r="Z11" i="10"/>
  <c r="Z26" i="86"/>
  <c r="Y17" i="103"/>
  <c r="Y18" i="102"/>
  <c r="Y22" i="10"/>
  <c r="Y26" i="183"/>
  <c r="Y2" i="183" s="1"/>
  <c r="Y62" i="123"/>
  <c r="Y61" i="124"/>
  <c r="Z17" i="117"/>
  <c r="Z18" i="116"/>
  <c r="Z3" i="86"/>
  <c r="Z3" i="158"/>
  <c r="Y3" i="195"/>
  <c r="Y26" i="187"/>
  <c r="Z28" i="123"/>
  <c r="Z27" i="124"/>
  <c r="Z22" i="117"/>
  <c r="Z23" i="116"/>
  <c r="Z66" i="123"/>
  <c r="Z33" i="75"/>
  <c r="Z3" i="204"/>
  <c r="Z72" i="123"/>
  <c r="Z72" i="93" s="1"/>
  <c r="Z72" i="11" s="1"/>
  <c r="Z72" i="9" s="1"/>
  <c r="Z72" i="7" s="1"/>
  <c r="Z27" i="103"/>
  <c r="Z28" i="102"/>
  <c r="Z32" i="116"/>
  <c r="Y26" i="77"/>
  <c r="Z70" i="123"/>
  <c r="Z26" i="79"/>
  <c r="Y31" i="93"/>
  <c r="Y31" i="11" s="1"/>
  <c r="Y31" i="9" s="1"/>
  <c r="Y31" i="7" s="1"/>
  <c r="Z11" i="16"/>
  <c r="Z23" i="102"/>
  <c r="Z22" i="103"/>
  <c r="Z8" i="117"/>
  <c r="Z9" i="116"/>
  <c r="Z27" i="75"/>
  <c r="Y7" i="102"/>
  <c r="Y7" i="93" s="1"/>
  <c r="Y7" i="11" s="1"/>
  <c r="Y7" i="9" s="1"/>
  <c r="Y7" i="7" s="1"/>
  <c r="Y62" i="116"/>
  <c r="Y61" i="117"/>
  <c r="Z33" i="120"/>
  <c r="Z3" i="186"/>
  <c r="Z12" i="123"/>
  <c r="Z11" i="124"/>
  <c r="Z26" i="81"/>
  <c r="Y17" i="16"/>
  <c r="Y22" i="117"/>
  <c r="Y23" i="116"/>
  <c r="Y70" i="102"/>
  <c r="Z33" i="104"/>
  <c r="Z62" i="123"/>
  <c r="Z61" i="124"/>
  <c r="Y26" i="82"/>
  <c r="Z3" i="154"/>
  <c r="Z11" i="125"/>
  <c r="Z26" i="188"/>
  <c r="Z37" i="116"/>
  <c r="Z26" i="18"/>
  <c r="Z50" i="123"/>
  <c r="Z50" i="93" s="1"/>
  <c r="Z50" i="11" s="1"/>
  <c r="Z50" i="9" s="1"/>
  <c r="Z50" i="7" s="1"/>
  <c r="Y4" i="16"/>
  <c r="Z3" i="192"/>
  <c r="Z3" i="202"/>
  <c r="Y6" i="116"/>
  <c r="Z26" i="153"/>
  <c r="Z22" i="16"/>
  <c r="Y4" i="106"/>
  <c r="Z3" i="87"/>
  <c r="Y26" i="112"/>
  <c r="Y2" i="112" s="1"/>
  <c r="Y45" i="102"/>
  <c r="Z26" i="185"/>
  <c r="Z41" i="102"/>
  <c r="Y33" i="117"/>
  <c r="Y34" i="116"/>
  <c r="Z62" i="102"/>
  <c r="Z61" i="103"/>
  <c r="Z63" i="116"/>
  <c r="Z48" i="123"/>
  <c r="Y33" i="16"/>
  <c r="Y5" i="116"/>
  <c r="Y4" i="117"/>
  <c r="Z3" i="85"/>
  <c r="Z61" i="10"/>
  <c r="Y3" i="156"/>
  <c r="Y2" i="156" s="1"/>
  <c r="Y52" i="124"/>
  <c r="Y53" i="123"/>
  <c r="Y52" i="123" s="1"/>
  <c r="Z3" i="165"/>
  <c r="Z2" i="165" s="1"/>
  <c r="Y12" i="102"/>
  <c r="Y11" i="103"/>
  <c r="Y26" i="114"/>
  <c r="Y2" i="114" s="1"/>
  <c r="Y61" i="105"/>
  <c r="Z13" i="116"/>
  <c r="Y8" i="124"/>
  <c r="Y9" i="123"/>
  <c r="Z9" i="102"/>
  <c r="Z8" i="103"/>
  <c r="Y11" i="8"/>
  <c r="Y27" i="118"/>
  <c r="Y33" i="75"/>
  <c r="Z17" i="124"/>
  <c r="Z18" i="123"/>
  <c r="Y24" i="116"/>
  <c r="Z61" i="104"/>
  <c r="Y3" i="17"/>
  <c r="Y36" i="116"/>
  <c r="Y36" i="93" s="1"/>
  <c r="Y36" i="11" s="1"/>
  <c r="Y36" i="9" s="1"/>
  <c r="Y36" i="7" s="1"/>
  <c r="Z5" i="123"/>
  <c r="Z4" i="124"/>
  <c r="Z52" i="119"/>
  <c r="Y27" i="8"/>
  <c r="Y26" i="109"/>
  <c r="Y2" i="109" s="1"/>
  <c r="Y14" i="123"/>
  <c r="Y67" i="123"/>
  <c r="Y67" i="93" s="1"/>
  <c r="Y67" i="11" s="1"/>
  <c r="Y67" i="9" s="1"/>
  <c r="Y67" i="7" s="1"/>
  <c r="Z35" i="102"/>
  <c r="Y3" i="194"/>
  <c r="Z3" i="193"/>
  <c r="Z15" i="123"/>
  <c r="Y26" i="113"/>
  <c r="Y45" i="116"/>
  <c r="Y22" i="111"/>
  <c r="Z33" i="117"/>
  <c r="Z34" i="116"/>
  <c r="Y17" i="104"/>
  <c r="Y11" i="120"/>
  <c r="Y3" i="111"/>
  <c r="Y12" i="116"/>
  <c r="Y11" i="117"/>
  <c r="Z27" i="105"/>
  <c r="Z3" i="115"/>
  <c r="Z2" i="115" s="1"/>
  <c r="Y2" i="170"/>
  <c r="Z17" i="75"/>
  <c r="Z17" i="118"/>
  <c r="Y3" i="197"/>
  <c r="Z52" i="106"/>
  <c r="Y49" i="123"/>
  <c r="Z26" i="187"/>
  <c r="Y9" i="102"/>
  <c r="Y8" i="103"/>
  <c r="Z3" i="121"/>
  <c r="Z52" i="16"/>
  <c r="Y26" i="19"/>
  <c r="Y2" i="19" s="1"/>
  <c r="Y17" i="119"/>
  <c r="Z34" i="123"/>
  <c r="Z33" i="124"/>
  <c r="Z61" i="16"/>
  <c r="Z61" i="125"/>
  <c r="Y61" i="125"/>
  <c r="Y3" i="163"/>
  <c r="Y2" i="163" s="1"/>
  <c r="Z3" i="188"/>
  <c r="Z4" i="125"/>
  <c r="Z27" i="16"/>
  <c r="Y33" i="111"/>
  <c r="Z17" i="125"/>
  <c r="Z70" i="102"/>
  <c r="Z26" i="183"/>
  <c r="Y3" i="151"/>
  <c r="Z3" i="170"/>
  <c r="Z52" i="10"/>
  <c r="Z52" i="124"/>
  <c r="Z53" i="123"/>
  <c r="Z52" i="123" s="1"/>
  <c r="Y11" i="10"/>
  <c r="Y28" i="102"/>
  <c r="Y27" i="103"/>
  <c r="Y65" i="116"/>
  <c r="Y34" i="102"/>
  <c r="Y33" i="103"/>
  <c r="Y33" i="105"/>
  <c r="Y68" i="123"/>
  <c r="Z3" i="187"/>
  <c r="Z26" i="192"/>
  <c r="Z61" i="118"/>
  <c r="Z3" i="163"/>
  <c r="Z2" i="163" s="1"/>
  <c r="Y26" i="193"/>
  <c r="Z14" i="116"/>
  <c r="Z35" i="123"/>
  <c r="Z3" i="109"/>
  <c r="Z2" i="109" s="1"/>
  <c r="Y3" i="166"/>
  <c r="Z3" i="152"/>
  <c r="Z26" i="197"/>
  <c r="Y22" i="8"/>
  <c r="Z17" i="16"/>
  <c r="Z29" i="102"/>
  <c r="Y51" i="102"/>
  <c r="Y71" i="102"/>
  <c r="Z27" i="125"/>
  <c r="Y4" i="103"/>
  <c r="Y5" i="102"/>
  <c r="Y25" i="123"/>
  <c r="Y64" i="116"/>
  <c r="Y33" i="8"/>
  <c r="Y11" i="125"/>
  <c r="Y69" i="102"/>
  <c r="Y69" i="93" s="1"/>
  <c r="Y69" i="11" s="1"/>
  <c r="Y69" i="9" s="1"/>
  <c r="Y69" i="7" s="1"/>
  <c r="Y17" i="118"/>
  <c r="Y61" i="119"/>
  <c r="Z33" i="111"/>
  <c r="Z3" i="77"/>
  <c r="Z2" i="77" s="1"/>
  <c r="Y52" i="119"/>
  <c r="Z26" i="113"/>
  <c r="Y33" i="106"/>
  <c r="Y4" i="75"/>
  <c r="Y15" i="123"/>
  <c r="Y68" i="102"/>
  <c r="Z3" i="171"/>
  <c r="Y3" i="87"/>
  <c r="Y26" i="81"/>
  <c r="Z11" i="118"/>
  <c r="Z26" i="194"/>
  <c r="Y17" i="8"/>
  <c r="Z11" i="75"/>
  <c r="Z26" i="204"/>
  <c r="Z4" i="111"/>
  <c r="Y26" i="188"/>
  <c r="Z26" i="189"/>
  <c r="Y18" i="123"/>
  <c r="Y17" i="124"/>
  <c r="Y50" i="116"/>
  <c r="Y50" i="93" s="1"/>
  <c r="Y50" i="11" s="1"/>
  <c r="Y50" i="9" s="1"/>
  <c r="Y50" i="7" s="1"/>
  <c r="Z33" i="105"/>
  <c r="Y4" i="10"/>
  <c r="Y3" i="202"/>
  <c r="Y40" i="116"/>
  <c r="Z3" i="78"/>
  <c r="Z3" i="174"/>
  <c r="Y26" i="185"/>
  <c r="Z11" i="111"/>
  <c r="Y19" i="102"/>
  <c r="Z24" i="123"/>
  <c r="Z31" i="123"/>
  <c r="Z4" i="105"/>
  <c r="Y26" i="202"/>
  <c r="Z26" i="168"/>
  <c r="Y61" i="104"/>
  <c r="Z26" i="193"/>
  <c r="Z33" i="119"/>
  <c r="Z26" i="119" s="1"/>
  <c r="Z4" i="117"/>
  <c r="Z5" i="116"/>
  <c r="Y26" i="84"/>
  <c r="Y26" i="173"/>
  <c r="Y2" i="173" s="1"/>
  <c r="Z26" i="199"/>
  <c r="Y26" i="86"/>
  <c r="Y2" i="86" s="1"/>
  <c r="Z33" i="106"/>
  <c r="Z26" i="106" s="1"/>
  <c r="Z61" i="75"/>
  <c r="Y4" i="120"/>
  <c r="Y53" i="116"/>
  <c r="Y52" i="117"/>
  <c r="Z3" i="169"/>
  <c r="Y3" i="108"/>
  <c r="Y27" i="10"/>
  <c r="Y26" i="174"/>
  <c r="Y2" i="174" s="1"/>
  <c r="Z21" i="123"/>
  <c r="Z21" i="93" s="1"/>
  <c r="Z21" i="11" s="1"/>
  <c r="Z21" i="9" s="1"/>
  <c r="Z21" i="7" s="1"/>
  <c r="Y3" i="79"/>
  <c r="Y2" i="79" s="1"/>
  <c r="Z27" i="120"/>
  <c r="Y8" i="104"/>
  <c r="Y39" i="102"/>
  <c r="Y39" i="93" s="1"/>
  <c r="Y39" i="11" s="1"/>
  <c r="Y39" i="9" s="1"/>
  <c r="Y39" i="7" s="1"/>
  <c r="Z26" i="171"/>
  <c r="Y48" i="123"/>
  <c r="Y64" i="123"/>
  <c r="Y33" i="10"/>
  <c r="Y11" i="124"/>
  <c r="Y12" i="123"/>
  <c r="Z22" i="10"/>
  <c r="Z17" i="8"/>
  <c r="Y52" i="8"/>
  <c r="Y3" i="165"/>
  <c r="Y61" i="10"/>
  <c r="Y26" i="196"/>
  <c r="Z17" i="10"/>
  <c r="Z8" i="124"/>
  <c r="Z9" i="123"/>
  <c r="Z5" i="102"/>
  <c r="Z4" i="103"/>
  <c r="Z3" i="108"/>
  <c r="Z2" i="108" s="1"/>
  <c r="Y61" i="8"/>
  <c r="Z22" i="118"/>
  <c r="Z17" i="103"/>
  <c r="Z18" i="102"/>
  <c r="Z61" i="106"/>
  <c r="Y27" i="111"/>
  <c r="Z3" i="198"/>
  <c r="Z2" i="198" s="1"/>
  <c r="Z33" i="10"/>
  <c r="Z27" i="8"/>
  <c r="Z61" i="111"/>
  <c r="Z3" i="160"/>
  <c r="Y26" i="194"/>
  <c r="Z27" i="118"/>
  <c r="Y17" i="111"/>
  <c r="Y61" i="16"/>
  <c r="Z26" i="107"/>
  <c r="Y3" i="158"/>
  <c r="Y3" i="172"/>
  <c r="Y2" i="172" s="1"/>
  <c r="Y26" i="151"/>
  <c r="Y17" i="117"/>
  <c r="Y18" i="116"/>
  <c r="Y22" i="16"/>
  <c r="Y22" i="125"/>
  <c r="Z26" i="158"/>
  <c r="Z61" i="119"/>
  <c r="Z8" i="16"/>
  <c r="Z8" i="119"/>
  <c r="Y40" i="102"/>
  <c r="Y52" i="75"/>
  <c r="Z61" i="8"/>
  <c r="Y9" i="116"/>
  <c r="Y8" i="117"/>
  <c r="Z3" i="83"/>
  <c r="Z2" i="83" s="1"/>
  <c r="Y27" i="117"/>
  <c r="Y28" i="116"/>
  <c r="Z33" i="8"/>
  <c r="Y8" i="8"/>
  <c r="Z15" i="116"/>
  <c r="Y8" i="10"/>
  <c r="Z63" i="102"/>
  <c r="Z31" i="116"/>
  <c r="Z3" i="185"/>
  <c r="Y28" i="123"/>
  <c r="Y27" i="123" s="1"/>
  <c r="Y27" i="124"/>
  <c r="Z27" i="10"/>
  <c r="Z27" i="117"/>
  <c r="Z28" i="116"/>
  <c r="Z40" i="102"/>
  <c r="Z40" i="93" s="1"/>
  <c r="Z40" i="11" s="1"/>
  <c r="Z40" i="9" s="1"/>
  <c r="Z40" i="7" s="1"/>
  <c r="Z64" i="123"/>
  <c r="Y27" i="16"/>
  <c r="Z26" i="160"/>
  <c r="Z33" i="16"/>
  <c r="Y33" i="104"/>
  <c r="Y26" i="104" s="1"/>
  <c r="Y52" i="103"/>
  <c r="Y53" i="102"/>
  <c r="Z4" i="8"/>
  <c r="Z36" i="102"/>
  <c r="Y3" i="91"/>
  <c r="Y2" i="91" s="1"/>
  <c r="Y27" i="106"/>
  <c r="Y23" i="102"/>
  <c r="Y22" i="103"/>
  <c r="Y33" i="124"/>
  <c r="Y34" i="123"/>
  <c r="Y70" i="123"/>
  <c r="Y63" i="102"/>
  <c r="Y8" i="119"/>
  <c r="Z10" i="102"/>
  <c r="Z25" i="102"/>
  <c r="Y11" i="16"/>
  <c r="Z26" i="203"/>
  <c r="Z2" i="203" s="1"/>
  <c r="Z49" i="102"/>
  <c r="Z38" i="102"/>
  <c r="Z38" i="93" s="1"/>
  <c r="Z38" i="11" s="1"/>
  <c r="Z38" i="9" s="1"/>
  <c r="Z38" i="7" s="1"/>
  <c r="Y17" i="10"/>
  <c r="Z61" i="117"/>
  <c r="Z62" i="116"/>
  <c r="Y73" i="149"/>
  <c r="Z26" i="195"/>
  <c r="Z2" i="195" s="1"/>
  <c r="Y5" i="123"/>
  <c r="Y4" i="123" s="1"/>
  <c r="Y4" i="125"/>
  <c r="Y52" i="10"/>
  <c r="Z4" i="16"/>
  <c r="Z33" i="118"/>
  <c r="Z8" i="8"/>
  <c r="Z3" i="89"/>
  <c r="Z52" i="8"/>
  <c r="Y27" i="120"/>
  <c r="Y33" i="119"/>
  <c r="Y26" i="119" s="1"/>
  <c r="Y46" i="93"/>
  <c r="Y46" i="11" s="1"/>
  <c r="Y46" i="9" s="1"/>
  <c r="Y46" i="7" s="1"/>
  <c r="Z52" i="103"/>
  <c r="Z53" i="102"/>
  <c r="Z11" i="119"/>
  <c r="Z19" i="102"/>
  <c r="Z19" i="93" s="1"/>
  <c r="Z19" i="11" s="1"/>
  <c r="Z19" i="9" s="1"/>
  <c r="Z19" i="7" s="1"/>
  <c r="Y15" i="102"/>
  <c r="Y29" i="116"/>
  <c r="Z4" i="104"/>
  <c r="Z3" i="104" s="1"/>
  <c r="Z42" i="102"/>
  <c r="Y47" i="102"/>
  <c r="Z8" i="10"/>
  <c r="Z39" i="123"/>
  <c r="Y4" i="105"/>
  <c r="Z3" i="91"/>
  <c r="Z2" i="91" s="1"/>
  <c r="Z11" i="8"/>
  <c r="Z11" i="117"/>
  <c r="Z12" i="116"/>
  <c r="Z26" i="151"/>
  <c r="Z22" i="8"/>
  <c r="Z33" i="103"/>
  <c r="Z34" i="102"/>
  <c r="Z3" i="151"/>
  <c r="Y11" i="118"/>
  <c r="Y26" i="17"/>
  <c r="Z3" i="155"/>
  <c r="Z26" i="82"/>
  <c r="Y61" i="75"/>
  <c r="Y63" i="116"/>
  <c r="Y4" i="118"/>
  <c r="Z3" i="19"/>
  <c r="Z36" i="123"/>
  <c r="Z53" i="116"/>
  <c r="Z52" i="116" s="1"/>
  <c r="Z52" i="117"/>
  <c r="Y3" i="188"/>
  <c r="Z26" i="88"/>
  <c r="Y26" i="153"/>
  <c r="Y2" i="153" s="1"/>
  <c r="Z17" i="104"/>
  <c r="Y8" i="16"/>
  <c r="Y26" i="189"/>
  <c r="Y41" i="102"/>
  <c r="Y54" i="93"/>
  <c r="Y54" i="11" s="1"/>
  <c r="Y54" i="9" s="1"/>
  <c r="Y54" i="7" s="1"/>
  <c r="Z6" i="116"/>
  <c r="Z26" i="85"/>
  <c r="Z32" i="102"/>
  <c r="Y17" i="105"/>
  <c r="Y27" i="75"/>
  <c r="Y33" i="118"/>
  <c r="Z46" i="102"/>
  <c r="Z46" i="93" s="1"/>
  <c r="Z46" i="11" s="1"/>
  <c r="Z46" i="9" s="1"/>
  <c r="Z46" i="7" s="1"/>
  <c r="Z61" i="105"/>
  <c r="Y63" i="123"/>
  <c r="Z8" i="125"/>
  <c r="Y44" i="116"/>
  <c r="Y44" i="93" s="1"/>
  <c r="Y44" i="11" s="1"/>
  <c r="Y44" i="9" s="1"/>
  <c r="Y44" i="7" s="1"/>
  <c r="Z68" i="116"/>
  <c r="Z68" i="93" s="1"/>
  <c r="Z68" i="11" s="1"/>
  <c r="Z68" i="9" s="1"/>
  <c r="Z68" i="7" s="1"/>
  <c r="R4" i="16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Y72" i="93" l="1"/>
  <c r="Y72" i="11" s="1"/>
  <c r="Y72" i="9" s="1"/>
  <c r="Y72" i="7" s="1"/>
  <c r="Z3" i="75"/>
  <c r="Y55" i="149"/>
  <c r="Z41" i="93"/>
  <c r="Z41" i="11" s="1"/>
  <c r="Z41" i="9" s="1"/>
  <c r="Z41" i="7" s="1"/>
  <c r="Z2" i="172"/>
  <c r="Y2" i="185"/>
  <c r="Y2" i="82"/>
  <c r="Z2" i="78"/>
  <c r="Y2" i="115"/>
  <c r="Y57" i="149"/>
  <c r="Z2" i="183"/>
  <c r="Z14" i="93"/>
  <c r="Z14" i="11" s="1"/>
  <c r="Z14" i="9" s="1"/>
  <c r="Z14" i="7" s="1"/>
  <c r="Z2" i="113"/>
  <c r="Y19" i="93"/>
  <c r="Y19" i="11" s="1"/>
  <c r="Y19" i="9" s="1"/>
  <c r="Y19" i="7" s="1"/>
  <c r="Y29" i="93"/>
  <c r="Y29" i="11" s="1"/>
  <c r="Y29" i="9" s="1"/>
  <c r="Y29" i="7" s="1"/>
  <c r="Y3" i="119"/>
  <c r="Y2" i="169"/>
  <c r="Z2" i="84"/>
  <c r="Z32" i="93"/>
  <c r="Z32" i="11" s="1"/>
  <c r="Z32" i="9" s="1"/>
  <c r="Z32" i="7" s="1"/>
  <c r="Y71" i="93"/>
  <c r="Y71" i="11" s="1"/>
  <c r="Y71" i="9" s="1"/>
  <c r="Y71" i="7" s="1"/>
  <c r="Z6" i="93"/>
  <c r="Z6" i="11" s="1"/>
  <c r="Z6" i="9" s="1"/>
  <c r="Z6" i="7" s="1"/>
  <c r="Y2" i="196"/>
  <c r="Z2" i="17"/>
  <c r="Y2" i="204"/>
  <c r="Y2" i="165"/>
  <c r="Z49" i="93"/>
  <c r="Z49" i="11" s="1"/>
  <c r="Z49" i="9" s="1"/>
  <c r="Z49" i="7" s="1"/>
  <c r="Y2" i="158"/>
  <c r="Z42" i="93"/>
  <c r="Z42" i="11" s="1"/>
  <c r="Z42" i="9" s="1"/>
  <c r="Z42" i="7" s="1"/>
  <c r="Z25" i="93"/>
  <c r="Z25" i="11" s="1"/>
  <c r="Z25" i="9" s="1"/>
  <c r="Z25" i="7" s="1"/>
  <c r="Y47" i="93"/>
  <c r="Y47" i="11" s="1"/>
  <c r="Y47" i="9" s="1"/>
  <c r="Y47" i="7" s="1"/>
  <c r="Z64" i="93"/>
  <c r="Z64" i="11" s="1"/>
  <c r="Z64" i="9" s="1"/>
  <c r="Z64" i="7" s="1"/>
  <c r="Z44" i="93"/>
  <c r="Z44" i="11" s="1"/>
  <c r="Z44" i="9" s="1"/>
  <c r="Z44" i="7" s="1"/>
  <c r="Y41" i="93"/>
  <c r="Y41" i="11" s="1"/>
  <c r="Y41" i="9" s="1"/>
  <c r="Y41" i="7" s="1"/>
  <c r="Y3" i="125"/>
  <c r="Y2" i="125" s="1"/>
  <c r="Y26" i="16"/>
  <c r="Z2" i="170"/>
  <c r="Z22" i="116"/>
  <c r="Y25" i="93"/>
  <c r="Y25" i="11" s="1"/>
  <c r="Y25" i="9" s="1"/>
  <c r="Y25" i="7" s="1"/>
  <c r="Z26" i="16"/>
  <c r="Y23" i="149"/>
  <c r="Z3" i="106"/>
  <c r="Z2" i="106" s="1"/>
  <c r="Z2" i="167"/>
  <c r="Y3" i="118"/>
  <c r="Z26" i="104"/>
  <c r="Z2" i="104" s="1"/>
  <c r="Y2" i="168"/>
  <c r="Y66" i="93"/>
  <c r="Y66" i="11" s="1"/>
  <c r="Y66" i="9" s="1"/>
  <c r="Y66" i="7" s="1"/>
  <c r="Y52" i="116"/>
  <c r="Y2" i="197"/>
  <c r="Y2" i="83"/>
  <c r="Z2" i="159"/>
  <c r="Y2" i="195"/>
  <c r="Z17" i="116"/>
  <c r="Z2" i="110"/>
  <c r="Z2" i="197"/>
  <c r="Z2" i="152"/>
  <c r="Z2" i="19"/>
  <c r="Y2" i="201"/>
  <c r="Z2" i="89"/>
  <c r="Z26" i="120"/>
  <c r="Z2" i="120" s="1"/>
  <c r="Z2" i="174"/>
  <c r="Y2" i="77"/>
  <c r="Y26" i="105"/>
  <c r="Y2" i="203"/>
  <c r="Y30" i="93"/>
  <c r="Y30" i="11" s="1"/>
  <c r="Y30" i="9" s="1"/>
  <c r="Y30" i="7" s="1"/>
  <c r="Z16" i="93"/>
  <c r="Z16" i="11" s="1"/>
  <c r="Z16" i="9" s="1"/>
  <c r="Z16" i="7" s="1"/>
  <c r="Z47" i="93"/>
  <c r="Z47" i="11" s="1"/>
  <c r="Z47" i="9" s="1"/>
  <c r="Z47" i="7" s="1"/>
  <c r="Y2" i="85"/>
  <c r="Z4" i="123"/>
  <c r="Z3" i="118"/>
  <c r="Y2" i="166"/>
  <c r="Z2" i="82"/>
  <c r="Z2" i="168"/>
  <c r="Y13" i="149"/>
  <c r="Z2" i="80"/>
  <c r="Y48" i="93"/>
  <c r="Y48" i="11" s="1"/>
  <c r="Y48" i="9" s="1"/>
  <c r="Y48" i="7" s="1"/>
  <c r="Y2" i="193"/>
  <c r="Y2" i="113"/>
  <c r="Y3" i="105"/>
  <c r="Y14" i="93"/>
  <c r="Y14" i="11" s="1"/>
  <c r="Y14" i="9" s="1"/>
  <c r="Y14" i="7" s="1"/>
  <c r="Z39" i="93"/>
  <c r="Z39" i="11" s="1"/>
  <c r="Z39" i="9" s="1"/>
  <c r="Z39" i="7" s="1"/>
  <c r="Y2" i="108"/>
  <c r="Z8" i="123"/>
  <c r="Y49" i="93"/>
  <c r="Y49" i="11" s="1"/>
  <c r="Y49" i="9" s="1"/>
  <c r="Y49" i="7" s="1"/>
  <c r="Z10" i="93"/>
  <c r="Z10" i="11" s="1"/>
  <c r="Z10" i="9" s="1"/>
  <c r="Z10" i="7" s="1"/>
  <c r="Z26" i="111"/>
  <c r="Y11" i="116"/>
  <c r="Z2" i="87"/>
  <c r="Y2" i="18"/>
  <c r="Y2" i="87"/>
  <c r="Y26" i="117"/>
  <c r="Y8" i="123"/>
  <c r="Z2" i="188"/>
  <c r="Z2" i="153"/>
  <c r="Y6" i="93"/>
  <c r="Y6" i="11" s="1"/>
  <c r="Y6" i="9" s="1"/>
  <c r="Y6" i="7" s="1"/>
  <c r="Y8" i="116"/>
  <c r="Z2" i="202"/>
  <c r="Z8" i="116"/>
  <c r="Y16" i="93"/>
  <c r="Y16" i="11" s="1"/>
  <c r="Y16" i="9" s="1"/>
  <c r="Y16" i="7" s="1"/>
  <c r="Y56" i="149"/>
  <c r="Z24" i="93"/>
  <c r="Z24" i="11" s="1"/>
  <c r="Z24" i="9" s="1"/>
  <c r="Z24" i="7" s="1"/>
  <c r="Y2" i="189"/>
  <c r="Y3" i="106"/>
  <c r="Y3" i="104"/>
  <c r="Y2" i="104" s="1"/>
  <c r="Y20" i="93"/>
  <c r="Y20" i="11" s="1"/>
  <c r="Y20" i="9" s="1"/>
  <c r="Y20" i="7" s="1"/>
  <c r="Y15" i="93"/>
  <c r="Y15" i="11" s="1"/>
  <c r="Y15" i="9" s="1"/>
  <c r="Y15" i="7" s="1"/>
  <c r="Z26" i="117"/>
  <c r="Z26" i="10"/>
  <c r="Y17" i="116"/>
  <c r="Z2" i="169"/>
  <c r="Z52" i="149"/>
  <c r="Z2" i="185"/>
  <c r="Y21" i="149"/>
  <c r="Q3" i="161"/>
  <c r="Z30" i="93"/>
  <c r="Z30" i="11" s="1"/>
  <c r="Z30" i="9" s="1"/>
  <c r="Z30" i="7" s="1"/>
  <c r="Y17" i="123"/>
  <c r="Y65" i="93"/>
  <c r="Y65" i="11" s="1"/>
  <c r="Y65" i="9" s="1"/>
  <c r="Y65" i="7" s="1"/>
  <c r="Y10" i="93"/>
  <c r="Y10" i="11" s="1"/>
  <c r="Y10" i="9" s="1"/>
  <c r="Y10" i="7" s="1"/>
  <c r="Z2" i="189"/>
  <c r="Y4" i="116"/>
  <c r="Y26" i="120"/>
  <c r="Z2" i="107"/>
  <c r="Z2" i="199"/>
  <c r="Y2" i="171"/>
  <c r="Y2" i="84"/>
  <c r="Y24" i="93"/>
  <c r="Y24" i="11" s="1"/>
  <c r="Y24" i="9" s="1"/>
  <c r="Y24" i="7" s="1"/>
  <c r="Y2" i="89"/>
  <c r="Z2" i="81"/>
  <c r="Z2" i="194"/>
  <c r="Y51" i="93"/>
  <c r="Y51" i="11" s="1"/>
  <c r="Y51" i="9" s="1"/>
  <c r="Y51" i="7" s="1"/>
  <c r="Z66" i="93"/>
  <c r="Z66" i="11" s="1"/>
  <c r="Z66" i="9" s="1"/>
  <c r="Z66" i="7" s="1"/>
  <c r="Z2" i="114"/>
  <c r="Y68" i="93"/>
  <c r="Y68" i="11" s="1"/>
  <c r="Y68" i="9" s="1"/>
  <c r="Y68" i="7" s="1"/>
  <c r="Z2" i="79"/>
  <c r="Y2" i="187"/>
  <c r="Z2" i="201"/>
  <c r="Z27" i="116"/>
  <c r="Z3" i="105"/>
  <c r="Z70" i="93"/>
  <c r="Z70" i="11" s="1"/>
  <c r="Z70" i="9" s="1"/>
  <c r="Z70" i="7" s="1"/>
  <c r="Z2" i="121"/>
  <c r="Y82" i="149"/>
  <c r="Z15" i="93"/>
  <c r="Z15" i="11" s="1"/>
  <c r="Z15" i="9" s="1"/>
  <c r="Z15" i="7" s="1"/>
  <c r="Z37" i="93"/>
  <c r="Z37" i="11" s="1"/>
  <c r="Z37" i="9" s="1"/>
  <c r="Z37" i="7" s="1"/>
  <c r="Z2" i="186"/>
  <c r="Y31" i="149"/>
  <c r="Z92" i="149"/>
  <c r="Y39" i="149"/>
  <c r="Y7" i="149"/>
  <c r="Y38" i="93"/>
  <c r="Y38" i="11" s="1"/>
  <c r="Y38" i="9" s="1"/>
  <c r="Y38" i="7" s="1"/>
  <c r="Z3" i="8"/>
  <c r="Y83" i="149"/>
  <c r="Z2" i="151"/>
  <c r="Y33" i="123"/>
  <c r="Y26" i="123" s="1"/>
  <c r="Z2" i="154"/>
  <c r="Z13" i="93"/>
  <c r="Z13" i="11" s="1"/>
  <c r="Z13" i="9" s="1"/>
  <c r="Z13" i="7" s="1"/>
  <c r="Y44" i="149"/>
  <c r="Z2" i="187"/>
  <c r="Z33" i="116"/>
  <c r="Y2" i="81"/>
  <c r="Y64" i="93"/>
  <c r="Y64" i="11" s="1"/>
  <c r="Y64" i="9" s="1"/>
  <c r="Y64" i="7" s="1"/>
  <c r="Z27" i="123"/>
  <c r="Z4" i="116"/>
  <c r="Y63" i="93"/>
  <c r="Y63" i="11" s="1"/>
  <c r="Y63" i="9" s="1"/>
  <c r="Y63" i="7" s="1"/>
  <c r="Y2" i="188"/>
  <c r="Y40" i="93"/>
  <c r="Y40" i="11" s="1"/>
  <c r="Y40" i="9" s="1"/>
  <c r="Y40" i="7" s="1"/>
  <c r="Y3" i="103"/>
  <c r="Y26" i="103"/>
  <c r="Y26" i="124"/>
  <c r="Z3" i="119"/>
  <c r="Z2" i="119" s="1"/>
  <c r="Y3" i="124"/>
  <c r="Y22" i="116"/>
  <c r="Z2" i="190"/>
  <c r="Z61" i="116"/>
  <c r="Z3" i="103"/>
  <c r="Z48" i="93"/>
  <c r="Z48" i="11" s="1"/>
  <c r="Z48" i="9" s="1"/>
  <c r="Z48" i="7" s="1"/>
  <c r="Z31" i="93"/>
  <c r="Z31" i="11" s="1"/>
  <c r="Z31" i="9" s="1"/>
  <c r="Z31" i="7" s="1"/>
  <c r="Z29" i="93"/>
  <c r="Z29" i="11" s="1"/>
  <c r="Z29" i="9" s="1"/>
  <c r="Z29" i="7" s="1"/>
  <c r="Z26" i="124"/>
  <c r="Z45" i="93"/>
  <c r="Z45" i="11" s="1"/>
  <c r="Z45" i="9" s="1"/>
  <c r="Z45" i="7" s="1"/>
  <c r="Y38" i="149"/>
  <c r="Y12" i="149"/>
  <c r="Y2" i="119"/>
  <c r="Y93" i="149"/>
  <c r="Z63" i="149"/>
  <c r="Y22" i="149"/>
  <c r="Z51" i="149"/>
  <c r="Z88" i="149"/>
  <c r="Y34" i="149"/>
  <c r="Y94" i="149"/>
  <c r="Z26" i="149"/>
  <c r="Y52" i="149"/>
  <c r="Y11" i="149"/>
  <c r="Z53" i="93"/>
  <c r="Z52" i="102"/>
  <c r="Y29" i="149"/>
  <c r="Y11" i="123"/>
  <c r="Y2" i="202"/>
  <c r="Y26" i="106"/>
  <c r="Z68" i="149"/>
  <c r="Y34" i="93"/>
  <c r="Y33" i="102"/>
  <c r="Y3" i="117"/>
  <c r="Y70" i="93"/>
  <c r="Y70" i="11" s="1"/>
  <c r="Y70" i="9" s="1"/>
  <c r="Y70" i="7" s="1"/>
  <c r="Z11" i="123"/>
  <c r="Y61" i="116"/>
  <c r="Z33" i="149"/>
  <c r="Y22" i="123"/>
  <c r="Y3" i="8"/>
  <c r="Y23" i="93"/>
  <c r="Y22" i="102"/>
  <c r="Y52" i="102"/>
  <c r="Y53" i="93"/>
  <c r="Y92" i="149"/>
  <c r="Z26" i="118"/>
  <c r="Z17" i="102"/>
  <c r="Z18" i="93"/>
  <c r="Z2" i="193"/>
  <c r="Y26" i="8"/>
  <c r="Y3" i="16"/>
  <c r="Z2" i="158"/>
  <c r="Z62" i="149"/>
  <c r="Y95" i="149"/>
  <c r="Y62" i="149"/>
  <c r="Z3" i="16"/>
  <c r="Y27" i="116"/>
  <c r="Z26" i="8"/>
  <c r="Z4" i="102"/>
  <c r="Z5" i="93"/>
  <c r="Y26" i="10"/>
  <c r="Y3" i="10"/>
  <c r="Z3" i="111"/>
  <c r="Y2" i="194"/>
  <c r="Y79" i="149"/>
  <c r="Y78" i="149"/>
  <c r="Y45" i="93"/>
  <c r="Y45" i="11" s="1"/>
  <c r="Y45" i="9" s="1"/>
  <c r="Y45" i="7" s="1"/>
  <c r="Z26" i="75"/>
  <c r="Z2" i="75" s="1"/>
  <c r="Z2" i="86"/>
  <c r="Y18" i="93"/>
  <c r="Y17" i="102"/>
  <c r="Y33" i="149"/>
  <c r="Z46" i="149"/>
  <c r="Z11" i="116"/>
  <c r="Z27" i="149"/>
  <c r="Z7" i="149"/>
  <c r="Y27" i="102"/>
  <c r="Y28" i="93"/>
  <c r="Y2" i="151"/>
  <c r="Z33" i="123"/>
  <c r="Y8" i="102"/>
  <c r="Y9" i="93"/>
  <c r="Z35" i="93"/>
  <c r="Z35" i="11" s="1"/>
  <c r="Z35" i="9" s="1"/>
  <c r="Z35" i="7" s="1"/>
  <c r="Z3" i="124"/>
  <c r="Z17" i="123"/>
  <c r="Z63" i="93"/>
  <c r="Z63" i="11" s="1"/>
  <c r="Z63" i="9" s="1"/>
  <c r="Z63" i="7" s="1"/>
  <c r="Y25" i="149"/>
  <c r="Z2" i="88"/>
  <c r="Z33" i="102"/>
  <c r="Z34" i="93"/>
  <c r="Z79" i="149"/>
  <c r="Y18" i="149"/>
  <c r="Z2" i="171"/>
  <c r="Z20" i="149"/>
  <c r="Z95" i="149"/>
  <c r="Y76" i="149"/>
  <c r="Z8" i="102"/>
  <c r="Z9" i="93"/>
  <c r="Y12" i="93"/>
  <c r="Y11" i="102"/>
  <c r="Z23" i="93"/>
  <c r="Z22" i="102"/>
  <c r="Z27" i="102"/>
  <c r="Z28" i="93"/>
  <c r="Z22" i="123"/>
  <c r="Z2" i="18"/>
  <c r="Y64" i="149"/>
  <c r="Y47" i="149"/>
  <c r="Z2" i="160"/>
  <c r="Z55" i="149"/>
  <c r="Y5" i="93"/>
  <c r="Y4" i="102"/>
  <c r="Y68" i="149"/>
  <c r="Z64" i="149"/>
  <c r="Y26" i="75"/>
  <c r="Z62" i="93"/>
  <c r="Z61" i="102"/>
  <c r="Z61" i="123"/>
  <c r="Z26" i="103"/>
  <c r="Y6" i="149"/>
  <c r="Y61" i="149"/>
  <c r="Z36" i="93"/>
  <c r="Z36" i="11" s="1"/>
  <c r="Z36" i="9" s="1"/>
  <c r="Z36" i="7" s="1"/>
  <c r="Y46" i="149"/>
  <c r="Z21" i="149"/>
  <c r="Z26" i="105"/>
  <c r="Z70" i="149"/>
  <c r="Z93" i="149"/>
  <c r="Y33" i="116"/>
  <c r="Y61" i="123"/>
  <c r="Z3" i="10"/>
  <c r="Z12" i="93"/>
  <c r="Z11" i="102"/>
  <c r="Z2" i="155"/>
  <c r="Z34" i="149"/>
  <c r="Y60" i="149"/>
  <c r="Z61" i="149"/>
  <c r="Z59" i="149"/>
  <c r="Y3" i="120"/>
  <c r="Z3" i="117"/>
  <c r="Y3" i="75"/>
  <c r="Z26" i="125"/>
  <c r="Y26" i="111"/>
  <c r="Y2" i="111" s="1"/>
  <c r="Y2" i="17"/>
  <c r="Y26" i="118"/>
  <c r="Z2" i="85"/>
  <c r="Z2" i="192"/>
  <c r="Z3" i="125"/>
  <c r="Y58" i="149"/>
  <c r="Z2" i="204"/>
  <c r="Y61" i="102"/>
  <c r="Y62" i="93"/>
  <c r="Z72" i="149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Y70" i="149" l="1"/>
  <c r="Y89" i="149"/>
  <c r="Z18" i="149"/>
  <c r="Z76" i="149"/>
  <c r="Y75" i="149"/>
  <c r="Y54" i="149"/>
  <c r="Y26" i="149"/>
  <c r="Z16" i="149"/>
  <c r="Y81" i="149"/>
  <c r="Z26" i="116"/>
  <c r="Y74" i="149"/>
  <c r="Z2" i="16"/>
  <c r="Z73" i="149"/>
  <c r="Y2" i="118"/>
  <c r="Y2" i="16"/>
  <c r="Z82" i="149"/>
  <c r="Y51" i="149"/>
  <c r="Z32" i="149"/>
  <c r="Z74" i="149"/>
  <c r="Y20" i="149"/>
  <c r="Y2" i="105"/>
  <c r="Z2" i="111"/>
  <c r="Z86" i="149"/>
  <c r="Z94" i="149"/>
  <c r="Z2" i="10"/>
  <c r="Z11" i="149"/>
  <c r="Z57" i="149"/>
  <c r="Y86" i="149"/>
  <c r="Z54" i="149"/>
  <c r="Y59" i="149"/>
  <c r="Y63" i="149"/>
  <c r="Z23" i="149"/>
  <c r="Z25" i="149"/>
  <c r="Y72" i="149"/>
  <c r="Y28" i="149"/>
  <c r="Y48" i="149"/>
  <c r="Z3" i="123"/>
  <c r="Z2" i="118"/>
  <c r="Y88" i="149"/>
  <c r="Y3" i="123"/>
  <c r="Y30" i="149"/>
  <c r="Z75" i="149"/>
  <c r="Z2" i="117"/>
  <c r="Y17" i="149"/>
  <c r="Y41" i="149"/>
  <c r="Z24" i="149"/>
  <c r="Y3" i="116"/>
  <c r="Y43" i="149"/>
  <c r="Z10" i="149"/>
  <c r="Y2" i="117"/>
  <c r="Z87" i="149"/>
  <c r="Z12" i="149"/>
  <c r="Z50" i="149"/>
  <c r="Z42" i="149"/>
  <c r="Z30" i="149"/>
  <c r="Z45" i="149"/>
  <c r="Z60" i="149"/>
  <c r="Z41" i="149"/>
  <c r="Y2" i="106"/>
  <c r="Z13" i="149"/>
  <c r="Y2" i="10"/>
  <c r="Y32" i="149"/>
  <c r="Y91" i="149"/>
  <c r="Z43" i="149"/>
  <c r="Z58" i="149"/>
  <c r="Y2" i="120"/>
  <c r="Y27" i="149"/>
  <c r="Y2" i="123"/>
  <c r="Y42" i="149"/>
  <c r="Z83" i="149"/>
  <c r="Z77" i="149"/>
  <c r="Z38" i="149"/>
  <c r="Z56" i="149"/>
  <c r="Z2" i="105"/>
  <c r="Z26" i="123"/>
  <c r="Z3" i="116"/>
  <c r="Z2" i="116" s="1"/>
  <c r="Z22" i="149"/>
  <c r="Z39" i="149"/>
  <c r="Z44" i="149"/>
  <c r="Z2" i="8"/>
  <c r="Y24" i="149"/>
  <c r="Y2" i="103"/>
  <c r="Z2" i="125"/>
  <c r="Z26" i="102"/>
  <c r="Y2" i="124"/>
  <c r="Z2" i="103"/>
  <c r="Y26" i="102"/>
  <c r="Z2" i="124"/>
  <c r="Z3" i="102"/>
  <c r="Z19" i="149"/>
  <c r="Y53" i="149"/>
  <c r="Z78" i="149"/>
  <c r="Y4" i="93"/>
  <c r="Y5" i="11"/>
  <c r="Z8" i="93"/>
  <c r="Z9" i="11"/>
  <c r="Z47" i="149"/>
  <c r="Y2" i="75"/>
  <c r="Z27" i="93"/>
  <c r="Z28" i="11"/>
  <c r="Z31" i="149"/>
  <c r="Y50" i="149"/>
  <c r="Z4" i="93"/>
  <c r="Z5" i="11"/>
  <c r="Y3" i="102"/>
  <c r="Y27" i="93"/>
  <c r="Y28" i="11"/>
  <c r="Y90" i="149"/>
  <c r="Z6" i="149"/>
  <c r="Z28" i="149"/>
  <c r="Z11" i="93"/>
  <c r="Z12" i="11"/>
  <c r="Y52" i="93"/>
  <c r="Y53" i="11"/>
  <c r="Y87" i="149"/>
  <c r="Y61" i="93"/>
  <c r="Y62" i="11"/>
  <c r="Y17" i="93"/>
  <c r="Y18" i="11"/>
  <c r="Z89" i="149"/>
  <c r="Y8" i="93"/>
  <c r="Y9" i="11"/>
  <c r="Y16" i="149"/>
  <c r="Z61" i="93"/>
  <c r="Z62" i="11"/>
  <c r="Z22" i="93"/>
  <c r="Z23" i="11"/>
  <c r="Z91" i="149"/>
  <c r="Y45" i="149"/>
  <c r="Z29" i="149"/>
  <c r="Z49" i="149"/>
  <c r="Y33" i="93"/>
  <c r="Y34" i="11"/>
  <c r="Z52" i="93"/>
  <c r="Z53" i="11"/>
  <c r="Y10" i="149"/>
  <c r="Y26" i="116"/>
  <c r="Z17" i="93"/>
  <c r="Z18" i="11"/>
  <c r="Y22" i="93"/>
  <c r="Y23" i="11"/>
  <c r="Y11" i="93"/>
  <c r="Y12" i="11"/>
  <c r="Y2" i="8"/>
  <c r="Z17" i="149"/>
  <c r="Z33" i="93"/>
  <c r="Z34" i="11"/>
  <c r="Z81" i="149"/>
  <c r="Z48" i="149"/>
  <c r="Z80" i="149"/>
  <c r="Z15" i="149"/>
  <c r="Y77" i="149"/>
  <c r="X54" i="8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Y15" i="149" l="1"/>
  <c r="Z53" i="149"/>
  <c r="Z9" i="149"/>
  <c r="Y71" i="149"/>
  <c r="Y40" i="149"/>
  <c r="Z66" i="149"/>
  <c r="Y80" i="149"/>
  <c r="Z71" i="149"/>
  <c r="Z2" i="123"/>
  <c r="Y66" i="149"/>
  <c r="Y2" i="116"/>
  <c r="Y49" i="149"/>
  <c r="Y9" i="149"/>
  <c r="Z65" i="149"/>
  <c r="Z2" i="102"/>
  <c r="Z40" i="149"/>
  <c r="Y84" i="149"/>
  <c r="Z90" i="149"/>
  <c r="Y37" i="149"/>
  <c r="Z5" i="149"/>
  <c r="Y2" i="102"/>
  <c r="Z37" i="149"/>
  <c r="Y85" i="149"/>
  <c r="Z85" i="149"/>
  <c r="Y26" i="93"/>
  <c r="Z3" i="93"/>
  <c r="Z33" i="11"/>
  <c r="Z34" i="9"/>
  <c r="Z22" i="11"/>
  <c r="Z23" i="9"/>
  <c r="Y8" i="11"/>
  <c r="Y9" i="9"/>
  <c r="Z11" i="11"/>
  <c r="Z12" i="9"/>
  <c r="Y27" i="11"/>
  <c r="Y28" i="9"/>
  <c r="Y22" i="11"/>
  <c r="Y23" i="9"/>
  <c r="Y52" i="11"/>
  <c r="Y53" i="9"/>
  <c r="Z84" i="149"/>
  <c r="Z8" i="11"/>
  <c r="Z9" i="9"/>
  <c r="Z61" i="11"/>
  <c r="Z62" i="9"/>
  <c r="Z27" i="11"/>
  <c r="Z28" i="9"/>
  <c r="Y11" i="11"/>
  <c r="Y12" i="9"/>
  <c r="Z17" i="11"/>
  <c r="Z18" i="9"/>
  <c r="Y61" i="11"/>
  <c r="Y62" i="9"/>
  <c r="Z4" i="11"/>
  <c r="Z5" i="9"/>
  <c r="Z26" i="93"/>
  <c r="Y4" i="11"/>
  <c r="Y5" i="9"/>
  <c r="Z52" i="11"/>
  <c r="Z53" i="9"/>
  <c r="Y19" i="149"/>
  <c r="Y3" i="93"/>
  <c r="Y5" i="149"/>
  <c r="Y33" i="11"/>
  <c r="Y34" i="9"/>
  <c r="Y17" i="11"/>
  <c r="Y18" i="9"/>
  <c r="X3" i="164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Y65" i="149" l="1"/>
  <c r="Z36" i="149"/>
  <c r="Y36" i="149"/>
  <c r="Z2" i="93"/>
  <c r="Y2" i="93"/>
  <c r="Y26" i="11"/>
  <c r="Z4" i="9"/>
  <c r="Z5" i="7"/>
  <c r="Z4" i="7" s="1"/>
  <c r="Z27" i="9"/>
  <c r="Z28" i="7"/>
  <c r="Z27" i="7" s="1"/>
  <c r="Z11" i="9"/>
  <c r="Z12" i="7"/>
  <c r="Z11" i="7" s="1"/>
  <c r="Z3" i="11"/>
  <c r="Z26" i="11"/>
  <c r="Y61" i="9"/>
  <c r="Y62" i="7"/>
  <c r="Y61" i="7" s="1"/>
  <c r="Y52" i="9"/>
  <c r="Y53" i="7"/>
  <c r="Y52" i="7" s="1"/>
  <c r="Y8" i="9"/>
  <c r="Y9" i="7"/>
  <c r="Y8" i="7" s="1"/>
  <c r="Y33" i="9"/>
  <c r="Y34" i="7"/>
  <c r="Y33" i="7" s="1"/>
  <c r="Z52" i="9"/>
  <c r="Z53" i="7"/>
  <c r="Z52" i="7" s="1"/>
  <c r="Z17" i="9"/>
  <c r="Z18" i="7"/>
  <c r="Z17" i="7" s="1"/>
  <c r="Z61" i="9"/>
  <c r="Z62" i="7"/>
  <c r="Z61" i="7" s="1"/>
  <c r="Y22" i="9"/>
  <c r="Y23" i="7"/>
  <c r="Y22" i="7" s="1"/>
  <c r="Z22" i="9"/>
  <c r="Z23" i="7"/>
  <c r="Z22" i="7" s="1"/>
  <c r="Y17" i="9"/>
  <c r="Y18" i="7"/>
  <c r="Y17" i="7" s="1"/>
  <c r="Y4" i="9"/>
  <c r="Y5" i="7"/>
  <c r="Y4" i="7" s="1"/>
  <c r="Y3" i="11"/>
  <c r="Y11" i="9"/>
  <c r="Y12" i="7"/>
  <c r="Y11" i="7" s="1"/>
  <c r="Z8" i="9"/>
  <c r="Z9" i="7"/>
  <c r="Z8" i="7" s="1"/>
  <c r="Y27" i="9"/>
  <c r="Y28" i="7"/>
  <c r="Y27" i="7" s="1"/>
  <c r="Z33" i="9"/>
  <c r="Z34" i="7"/>
  <c r="Z33" i="7" s="1"/>
  <c r="X2" i="162"/>
  <c r="X2" i="164"/>
  <c r="X67" i="149"/>
  <c r="X3" i="120"/>
  <c r="X3" i="8"/>
  <c r="X3" i="118"/>
  <c r="X3" i="119"/>
  <c r="X3" i="10"/>
  <c r="Y2" i="11" l="1"/>
  <c r="Y35" i="149"/>
  <c r="Z35" i="149"/>
  <c r="Z2" i="11"/>
  <c r="Y26" i="7"/>
  <c r="Y26" i="9"/>
  <c r="Z26" i="9"/>
  <c r="Y3" i="9"/>
  <c r="Z26" i="7"/>
  <c r="Z3" i="7"/>
  <c r="Z3" i="9"/>
  <c r="Y14" i="149"/>
  <c r="Z14" i="149"/>
  <c r="Y3" i="7"/>
  <c r="Y2" i="7" s="1"/>
  <c r="Y4" i="149" s="1"/>
  <c r="X69" i="149"/>
  <c r="W4" i="204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Y2" i="9" l="1"/>
  <c r="Z2" i="9"/>
  <c r="Z8" i="149" s="1"/>
  <c r="Z2" i="7"/>
  <c r="Z4" i="149" s="1"/>
  <c r="E3" i="204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Y8" i="149" l="1"/>
  <c r="W4" i="172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Q11" i="118" l="1"/>
  <c r="I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M3" i="8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V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C65" i="116" s="1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F44" i="123" s="1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H49" i="123" s="1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V54" i="123" s="1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I40" i="106"/>
  <c r="I40" i="102" s="1"/>
  <c r="Q40" i="106"/>
  <c r="Q40" i="102" s="1"/>
  <c r="C41" i="106"/>
  <c r="C41" i="102" s="1"/>
  <c r="K41" i="106"/>
  <c r="K41" i="102" s="1"/>
  <c r="S41" i="106"/>
  <c r="S41" i="102" s="1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P65" i="102" s="1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K7" i="123" s="1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D20" i="123" s="1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S29" i="123" s="1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V13" i="124"/>
  <c r="H14" i="124"/>
  <c r="P14" i="124"/>
  <c r="X14" i="124"/>
  <c r="J15" i="124"/>
  <c r="R15" i="124"/>
  <c r="D16" i="124"/>
  <c r="L16" i="124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P30" i="123" s="1"/>
  <c r="X30" i="124"/>
  <c r="J31" i="124"/>
  <c r="R31" i="124"/>
  <c r="D32" i="124"/>
  <c r="L32" i="124"/>
  <c r="L32" i="123" s="1"/>
  <c r="T32" i="124"/>
  <c r="H35" i="124"/>
  <c r="P35" i="124"/>
  <c r="P35" i="123" s="1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P43" i="124"/>
  <c r="X43" i="124"/>
  <c r="J44" i="124"/>
  <c r="R44" i="124"/>
  <c r="D45" i="124"/>
  <c r="L45" i="124"/>
  <c r="T45" i="124"/>
  <c r="F46" i="124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D63" i="124"/>
  <c r="L63" i="124"/>
  <c r="T63" i="124"/>
  <c r="F64" i="124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N72" i="124"/>
  <c r="V72" i="124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W41" i="102" s="1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I49" i="102" s="1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J21" i="102" s="1"/>
  <c r="R21" i="106"/>
  <c r="R21" i="102" s="1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L38" i="102" s="1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J41" i="102" s="1"/>
  <c r="R41" i="106"/>
  <c r="R41" i="102" s="1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L50" i="102" s="1"/>
  <c r="T50" i="106"/>
  <c r="T50" i="102" s="1"/>
  <c r="F51" i="106"/>
  <c r="F51" i="102" s="1"/>
  <c r="N51" i="106"/>
  <c r="N51" i="102" s="1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G50" i="116" s="1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U50" i="116" s="1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W30" i="102"/>
  <c r="C32" i="102"/>
  <c r="E33" i="185"/>
  <c r="E34" i="103"/>
  <c r="M33" i="185"/>
  <c r="M34" i="103"/>
  <c r="U33" i="185"/>
  <c r="U34" i="103"/>
  <c r="W35" i="102"/>
  <c r="U38" i="102"/>
  <c r="W39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F33" i="201"/>
  <c r="F34" i="124"/>
  <c r="N33" i="201"/>
  <c r="N34" i="124"/>
  <c r="V34" i="124"/>
  <c r="V33" i="201"/>
  <c r="N38" i="123"/>
  <c r="J44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V46" i="102"/>
  <c r="X47" i="102"/>
  <c r="T49" i="102"/>
  <c r="J61" i="185"/>
  <c r="R61" i="185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X41" i="123"/>
  <c r="T43" i="123"/>
  <c r="V44" i="123"/>
  <c r="H45" i="123"/>
  <c r="T47" i="123"/>
  <c r="F48" i="123"/>
  <c r="P49" i="123"/>
  <c r="X49" i="123"/>
  <c r="R50" i="123"/>
  <c r="N62" i="123"/>
  <c r="P63" i="123"/>
  <c r="L65" i="123"/>
  <c r="J68" i="123"/>
  <c r="H71" i="123"/>
  <c r="X71" i="123"/>
  <c r="J72" i="123"/>
  <c r="D52" i="201"/>
  <c r="D53" i="124"/>
  <c r="L53" i="124"/>
  <c r="L52" i="201"/>
  <c r="T52" i="201"/>
  <c r="T53" i="124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X41" i="102"/>
  <c r="D43" i="102"/>
  <c r="L43" i="102"/>
  <c r="T43" i="102"/>
  <c r="X45" i="102"/>
  <c r="J46" i="102"/>
  <c r="V48" i="102"/>
  <c r="H49" i="102"/>
  <c r="T51" i="102"/>
  <c r="F61" i="185"/>
  <c r="N61" i="185"/>
  <c r="V61" i="185"/>
  <c r="R62" i="102"/>
  <c r="D63" i="102"/>
  <c r="X65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5" i="102"/>
  <c r="G61" i="185"/>
  <c r="O61" i="185"/>
  <c r="W61" i="185"/>
  <c r="M63" i="102"/>
  <c r="U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K48" i="116"/>
  <c r="C61" i="163"/>
  <c r="K61" i="163"/>
  <c r="S61" i="163"/>
  <c r="E65" i="116"/>
  <c r="M65" i="116"/>
  <c r="U65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I38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D22" i="185"/>
  <c r="D23" i="103"/>
  <c r="L22" i="185"/>
  <c r="L23" i="103"/>
  <c r="T22" i="185"/>
  <c r="T23" i="103"/>
  <c r="F24" i="103"/>
  <c r="N24" i="103"/>
  <c r="V24" i="103"/>
  <c r="V24" i="102" s="1"/>
  <c r="H25" i="103"/>
  <c r="P25" i="103"/>
  <c r="X25" i="103"/>
  <c r="J27" i="185"/>
  <c r="J28" i="103"/>
  <c r="R27" i="185"/>
  <c r="R28" i="103"/>
  <c r="D29" i="102"/>
  <c r="N30" i="102"/>
  <c r="V30" i="102"/>
  <c r="X31" i="102"/>
  <c r="D33" i="185"/>
  <c r="D34" i="103"/>
  <c r="L33" i="185"/>
  <c r="L34" i="103"/>
  <c r="T33" i="185"/>
  <c r="T34" i="103"/>
  <c r="N35" i="102"/>
  <c r="V35" i="102"/>
  <c r="X36" i="102"/>
  <c r="T38" i="102"/>
  <c r="F39" i="102"/>
  <c r="V39" i="102"/>
  <c r="T42" i="102"/>
  <c r="H44" i="102"/>
  <c r="P44" i="102"/>
  <c r="R45" i="102"/>
  <c r="F47" i="102"/>
  <c r="N47" i="102"/>
  <c r="P48" i="102"/>
  <c r="D50" i="102"/>
  <c r="H61" i="185"/>
  <c r="P61" i="185"/>
  <c r="X61" i="185"/>
  <c r="T62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C8" i="111" l="1"/>
  <c r="Q26" i="188"/>
  <c r="V26" i="81"/>
  <c r="D27" i="106"/>
  <c r="K51" i="116"/>
  <c r="N26" i="81"/>
  <c r="H17" i="125"/>
  <c r="H25" i="102"/>
  <c r="K7" i="102"/>
  <c r="U4" i="106"/>
  <c r="K2" i="119"/>
  <c r="U7" i="102"/>
  <c r="R7" i="102"/>
  <c r="U44" i="102"/>
  <c r="C11" i="106"/>
  <c r="K4" i="125"/>
  <c r="C26" i="17"/>
  <c r="N26" i="187"/>
  <c r="L26" i="114"/>
  <c r="C27" i="111"/>
  <c r="S26" i="114"/>
  <c r="L4" i="106"/>
  <c r="H43" i="123"/>
  <c r="N13" i="123"/>
  <c r="I3" i="80"/>
  <c r="V72" i="123"/>
  <c r="R62" i="123"/>
  <c r="N72" i="123"/>
  <c r="N72" i="93" s="1"/>
  <c r="N72" i="11" s="1"/>
  <c r="N72" i="9" s="1"/>
  <c r="N72" i="7" s="1"/>
  <c r="F72" i="123"/>
  <c r="F46" i="123"/>
  <c r="L16" i="123"/>
  <c r="H3" i="112"/>
  <c r="L41" i="123"/>
  <c r="F64" i="123"/>
  <c r="K26" i="85"/>
  <c r="R26" i="91"/>
  <c r="V3" i="183"/>
  <c r="R26" i="191"/>
  <c r="T26" i="78"/>
  <c r="D50" i="123"/>
  <c r="K26" i="191"/>
  <c r="S26" i="17"/>
  <c r="O26" i="17"/>
  <c r="W26" i="194"/>
  <c r="D26" i="187"/>
  <c r="N26" i="108"/>
  <c r="T26" i="86"/>
  <c r="M3" i="17"/>
  <c r="D26" i="86"/>
  <c r="M26" i="17"/>
  <c r="H3" i="201"/>
  <c r="O66" i="116"/>
  <c r="S3" i="85"/>
  <c r="N3" i="86"/>
  <c r="N2" i="86" s="1"/>
  <c r="T3" i="83"/>
  <c r="F26" i="108"/>
  <c r="I26" i="89"/>
  <c r="R27" i="104"/>
  <c r="K71" i="102"/>
  <c r="L3" i="163"/>
  <c r="S26" i="191"/>
  <c r="H11" i="105"/>
  <c r="Q50" i="102"/>
  <c r="W26" i="19"/>
  <c r="W26" i="201"/>
  <c r="L17" i="106"/>
  <c r="K3" i="203"/>
  <c r="F26" i="81"/>
  <c r="H26" i="185"/>
  <c r="X51" i="123"/>
  <c r="N29" i="123"/>
  <c r="D17" i="106"/>
  <c r="L26" i="187"/>
  <c r="R22" i="16"/>
  <c r="D71" i="123"/>
  <c r="R70" i="123"/>
  <c r="J40" i="123"/>
  <c r="L6" i="123"/>
  <c r="F66" i="116"/>
  <c r="N3" i="19"/>
  <c r="J70" i="123"/>
  <c r="J70" i="93" s="1"/>
  <c r="J70" i="11" s="1"/>
  <c r="J70" i="9" s="1"/>
  <c r="J70" i="7" s="1"/>
  <c r="X69" i="123"/>
  <c r="T26" i="191"/>
  <c r="E36" i="102"/>
  <c r="E36" i="93" s="1"/>
  <c r="E36" i="11" s="1"/>
  <c r="E36" i="9" s="1"/>
  <c r="E36" i="7" s="1"/>
  <c r="P69" i="123"/>
  <c r="J26" i="86"/>
  <c r="H14" i="102"/>
  <c r="S22" i="16"/>
  <c r="H69" i="123"/>
  <c r="D49" i="123"/>
  <c r="L21" i="123"/>
  <c r="M25" i="102"/>
  <c r="M25" i="93" s="1"/>
  <c r="M25" i="11" s="1"/>
  <c r="M25" i="9" s="1"/>
  <c r="M25" i="7" s="1"/>
  <c r="J3" i="107"/>
  <c r="K3" i="190"/>
  <c r="S26" i="186"/>
  <c r="N68" i="123"/>
  <c r="X26" i="193"/>
  <c r="K26" i="186"/>
  <c r="F68" i="123"/>
  <c r="P26" i="193"/>
  <c r="L37" i="123"/>
  <c r="L37" i="93" s="1"/>
  <c r="L37" i="11" s="1"/>
  <c r="L37" i="9" s="1"/>
  <c r="L37" i="7" s="1"/>
  <c r="T3" i="186"/>
  <c r="D3" i="83"/>
  <c r="U3" i="91"/>
  <c r="H26" i="193"/>
  <c r="D67" i="123"/>
  <c r="P17" i="16"/>
  <c r="P27" i="105"/>
  <c r="C3" i="193"/>
  <c r="S71" i="102"/>
  <c r="S71" i="93" s="1"/>
  <c r="S71" i="11" s="1"/>
  <c r="S71" i="9" s="1"/>
  <c r="S71" i="7" s="1"/>
  <c r="U68" i="102"/>
  <c r="C36" i="116"/>
  <c r="P26" i="163"/>
  <c r="I26" i="201"/>
  <c r="S3" i="115"/>
  <c r="S26" i="187"/>
  <c r="U3" i="88"/>
  <c r="U26" i="185"/>
  <c r="F26" i="173"/>
  <c r="D36" i="123"/>
  <c r="N4" i="105"/>
  <c r="P11" i="16"/>
  <c r="P22" i="105"/>
  <c r="F26" i="196"/>
  <c r="G26" i="186"/>
  <c r="V4" i="16"/>
  <c r="C26" i="187"/>
  <c r="I26" i="193"/>
  <c r="C51" i="102"/>
  <c r="E48" i="102"/>
  <c r="E48" i="93" s="1"/>
  <c r="E48" i="11" s="1"/>
  <c r="E48" i="9" s="1"/>
  <c r="E48" i="7" s="1"/>
  <c r="K39" i="102"/>
  <c r="U31" i="102"/>
  <c r="U31" i="93" s="1"/>
  <c r="U31" i="11" s="1"/>
  <c r="U31" i="9" s="1"/>
  <c r="U31" i="7" s="1"/>
  <c r="O52" i="106"/>
  <c r="L3" i="113"/>
  <c r="G26" i="110"/>
  <c r="V26" i="115"/>
  <c r="X4" i="16"/>
  <c r="K70" i="116"/>
  <c r="K70" i="93" s="1"/>
  <c r="K70" i="11" s="1"/>
  <c r="K70" i="9" s="1"/>
  <c r="K70" i="7" s="1"/>
  <c r="M67" i="116"/>
  <c r="M67" i="93" s="1"/>
  <c r="M67" i="11" s="1"/>
  <c r="M67" i="9" s="1"/>
  <c r="M67" i="7" s="1"/>
  <c r="T26" i="107"/>
  <c r="I52" i="111"/>
  <c r="Q26" i="82"/>
  <c r="Q68" i="116"/>
  <c r="Q68" i="93" s="1"/>
  <c r="Q68" i="11" s="1"/>
  <c r="Q68" i="9" s="1"/>
  <c r="Q68" i="7" s="1"/>
  <c r="R26" i="195"/>
  <c r="J26" i="189"/>
  <c r="J26" i="109"/>
  <c r="J2" i="109" s="1"/>
  <c r="V3" i="88"/>
  <c r="K20" i="102"/>
  <c r="K20" i="93" s="1"/>
  <c r="K20" i="11" s="1"/>
  <c r="K20" i="9" s="1"/>
  <c r="K20" i="7" s="1"/>
  <c r="W65" i="123"/>
  <c r="L26" i="78"/>
  <c r="X27" i="104"/>
  <c r="Q2" i="119"/>
  <c r="V27" i="104"/>
  <c r="D33" i="125"/>
  <c r="U14" i="102"/>
  <c r="P26" i="114"/>
  <c r="M27" i="125"/>
  <c r="C26" i="82"/>
  <c r="K37" i="116"/>
  <c r="X26" i="77"/>
  <c r="G3" i="198"/>
  <c r="G2" i="198" s="1"/>
  <c r="W26" i="189"/>
  <c r="R3" i="18"/>
  <c r="E26" i="173"/>
  <c r="X8" i="106"/>
  <c r="T26" i="188"/>
  <c r="Q52" i="104"/>
  <c r="C26" i="79"/>
  <c r="D26" i="114"/>
  <c r="K11" i="105"/>
  <c r="W26" i="88"/>
  <c r="C17" i="111"/>
  <c r="U17" i="125"/>
  <c r="G8" i="125"/>
  <c r="P26" i="77"/>
  <c r="N37" i="102"/>
  <c r="N37" i="93" s="1"/>
  <c r="N37" i="11" s="1"/>
  <c r="N37" i="9" s="1"/>
  <c r="N37" i="7" s="1"/>
  <c r="L26" i="188"/>
  <c r="I26" i="19"/>
  <c r="P51" i="123"/>
  <c r="R48" i="123"/>
  <c r="T45" i="123"/>
  <c r="T45" i="93" s="1"/>
  <c r="T45" i="11" s="1"/>
  <c r="T45" i="9" s="1"/>
  <c r="T45" i="7" s="1"/>
  <c r="V42" i="123"/>
  <c r="X39" i="123"/>
  <c r="D37" i="123"/>
  <c r="D32" i="123"/>
  <c r="D32" i="93" s="1"/>
  <c r="D32" i="11" s="1"/>
  <c r="D32" i="9" s="1"/>
  <c r="D32" i="7" s="1"/>
  <c r="F29" i="123"/>
  <c r="F29" i="93" s="1"/>
  <c r="F29" i="11" s="1"/>
  <c r="F29" i="9" s="1"/>
  <c r="F29" i="7" s="1"/>
  <c r="D21" i="123"/>
  <c r="D16" i="123"/>
  <c r="F13" i="123"/>
  <c r="D6" i="123"/>
  <c r="R49" i="123"/>
  <c r="C50" i="123"/>
  <c r="C50" i="93" s="1"/>
  <c r="C50" i="11" s="1"/>
  <c r="C50" i="9" s="1"/>
  <c r="C50" i="7" s="1"/>
  <c r="E47" i="123"/>
  <c r="E47" i="93" s="1"/>
  <c r="E47" i="11" s="1"/>
  <c r="E47" i="9" s="1"/>
  <c r="E47" i="7" s="1"/>
  <c r="G44" i="123"/>
  <c r="G44" i="93" s="1"/>
  <c r="G44" i="11" s="1"/>
  <c r="G44" i="9" s="1"/>
  <c r="G44" i="7" s="1"/>
  <c r="I41" i="123"/>
  <c r="K38" i="123"/>
  <c r="K38" i="93" s="1"/>
  <c r="K38" i="11" s="1"/>
  <c r="K38" i="9" s="1"/>
  <c r="K38" i="7" s="1"/>
  <c r="M35" i="123"/>
  <c r="M35" i="93" s="1"/>
  <c r="M35" i="11" s="1"/>
  <c r="M35" i="9" s="1"/>
  <c r="M35" i="7" s="1"/>
  <c r="M30" i="123"/>
  <c r="M30" i="93" s="1"/>
  <c r="M30" i="11" s="1"/>
  <c r="M30" i="9" s="1"/>
  <c r="M30" i="7" s="1"/>
  <c r="U24" i="123"/>
  <c r="U19" i="123"/>
  <c r="U19" i="93" s="1"/>
  <c r="U19" i="11" s="1"/>
  <c r="U19" i="9" s="1"/>
  <c r="U19" i="7" s="1"/>
  <c r="U14" i="123"/>
  <c r="G10" i="123"/>
  <c r="X3" i="107"/>
  <c r="I51" i="116"/>
  <c r="T3" i="79"/>
  <c r="T2" i="79" s="1"/>
  <c r="W26" i="107"/>
  <c r="O26" i="84"/>
  <c r="H4" i="104"/>
  <c r="L52" i="125"/>
  <c r="K17" i="105"/>
  <c r="G8" i="106"/>
  <c r="C26" i="87"/>
  <c r="G3" i="84"/>
  <c r="V17" i="104"/>
  <c r="M26" i="108"/>
  <c r="M26" i="85"/>
  <c r="V51" i="123"/>
  <c r="V51" i="93" s="1"/>
  <c r="V51" i="11" s="1"/>
  <c r="V51" i="9" s="1"/>
  <c r="V51" i="7" s="1"/>
  <c r="X48" i="123"/>
  <c r="X48" i="93" s="1"/>
  <c r="X48" i="11" s="1"/>
  <c r="X48" i="9" s="1"/>
  <c r="X48" i="7" s="1"/>
  <c r="I49" i="123"/>
  <c r="K46" i="123"/>
  <c r="M43" i="123"/>
  <c r="M43" i="93" s="1"/>
  <c r="M43" i="11" s="1"/>
  <c r="M43" i="9" s="1"/>
  <c r="M43" i="7" s="1"/>
  <c r="O40" i="123"/>
  <c r="O40" i="93" s="1"/>
  <c r="O40" i="11" s="1"/>
  <c r="O40" i="9" s="1"/>
  <c r="O40" i="7" s="1"/>
  <c r="Q32" i="123"/>
  <c r="E24" i="123"/>
  <c r="E19" i="123"/>
  <c r="E19" i="93" s="1"/>
  <c r="E19" i="11" s="1"/>
  <c r="E19" i="9" s="1"/>
  <c r="E19" i="7" s="1"/>
  <c r="I17" i="111"/>
  <c r="X11" i="104"/>
  <c r="J26" i="171"/>
  <c r="W26" i="112"/>
  <c r="F26" i="187"/>
  <c r="R26" i="108"/>
  <c r="M26" i="187"/>
  <c r="W26" i="171"/>
  <c r="I26" i="163"/>
  <c r="U26" i="171"/>
  <c r="U26" i="81"/>
  <c r="S27" i="103"/>
  <c r="F3" i="174"/>
  <c r="C63" i="123"/>
  <c r="C63" i="93" s="1"/>
  <c r="C63" i="11" s="1"/>
  <c r="C63" i="9" s="1"/>
  <c r="C63" i="7" s="1"/>
  <c r="W26" i="173"/>
  <c r="T26" i="113"/>
  <c r="V26" i="107"/>
  <c r="K26" i="188"/>
  <c r="D8" i="105"/>
  <c r="U22" i="106"/>
  <c r="K8" i="105"/>
  <c r="E26" i="86"/>
  <c r="O3" i="80"/>
  <c r="K26" i="197"/>
  <c r="E17" i="104"/>
  <c r="W26" i="80"/>
  <c r="U3" i="83"/>
  <c r="Q3" i="19"/>
  <c r="C2" i="204"/>
  <c r="I22" i="111"/>
  <c r="U11" i="125"/>
  <c r="T3" i="115"/>
  <c r="T2" i="115" s="1"/>
  <c r="I3" i="107"/>
  <c r="N27" i="104"/>
  <c r="P46" i="102"/>
  <c r="P46" i="93" s="1"/>
  <c r="P46" i="11" s="1"/>
  <c r="P46" i="9" s="1"/>
  <c r="P46" i="7" s="1"/>
  <c r="R43" i="102"/>
  <c r="R43" i="93" s="1"/>
  <c r="R43" i="11" s="1"/>
  <c r="R43" i="9" s="1"/>
  <c r="R43" i="7" s="1"/>
  <c r="X29" i="102"/>
  <c r="J49" i="123"/>
  <c r="J49" i="93" s="1"/>
  <c r="J49" i="11" s="1"/>
  <c r="J49" i="9" s="1"/>
  <c r="J49" i="7" s="1"/>
  <c r="M47" i="123"/>
  <c r="O10" i="123"/>
  <c r="T26" i="194"/>
  <c r="V4" i="125"/>
  <c r="M26" i="191"/>
  <c r="F26" i="197"/>
  <c r="G26" i="108"/>
  <c r="I26" i="107"/>
  <c r="X11" i="125"/>
  <c r="N17" i="104"/>
  <c r="E3" i="109"/>
  <c r="M3" i="114"/>
  <c r="X22" i="125"/>
  <c r="S3" i="84"/>
  <c r="E41" i="116"/>
  <c r="G38" i="116"/>
  <c r="F26" i="190"/>
  <c r="M26" i="186"/>
  <c r="O26" i="19"/>
  <c r="N51" i="123"/>
  <c r="N51" i="93" s="1"/>
  <c r="N51" i="11" s="1"/>
  <c r="N51" i="9" s="1"/>
  <c r="N51" i="7" s="1"/>
  <c r="P48" i="123"/>
  <c r="P48" i="93" s="1"/>
  <c r="P48" i="11" s="1"/>
  <c r="P48" i="9" s="1"/>
  <c r="P48" i="7" s="1"/>
  <c r="N3" i="109"/>
  <c r="M14" i="102"/>
  <c r="E26" i="108"/>
  <c r="E26" i="85"/>
  <c r="O26" i="115"/>
  <c r="O2" i="115" s="1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Q41" i="93" s="1"/>
  <c r="Q41" i="11" s="1"/>
  <c r="Q41" i="9" s="1"/>
  <c r="Q41" i="7" s="1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U43" i="123"/>
  <c r="U43" i="93" s="1"/>
  <c r="U43" i="11" s="1"/>
  <c r="U43" i="9" s="1"/>
  <c r="U43" i="7" s="1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V16" i="93" s="1"/>
  <c r="V16" i="11" s="1"/>
  <c r="V16" i="9" s="1"/>
  <c r="V16" i="7" s="1"/>
  <c r="X13" i="102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C69" i="93" s="1"/>
  <c r="C69" i="11" s="1"/>
  <c r="C69" i="9" s="1"/>
  <c r="C69" i="7" s="1"/>
  <c r="O26" i="165"/>
  <c r="O26" i="199"/>
  <c r="U67" i="116"/>
  <c r="U67" i="93" s="1"/>
  <c r="U67" i="11" s="1"/>
  <c r="U67" i="9" s="1"/>
  <c r="U67" i="7" s="1"/>
  <c r="L26" i="186"/>
  <c r="P29" i="102"/>
  <c r="P29" i="93" s="1"/>
  <c r="P29" i="11" s="1"/>
  <c r="P29" i="9" s="1"/>
  <c r="P29" i="7" s="1"/>
  <c r="U51" i="123"/>
  <c r="U51" i="93" s="1"/>
  <c r="U51" i="11" s="1"/>
  <c r="U51" i="9" s="1"/>
  <c r="U51" i="7" s="1"/>
  <c r="W48" i="123"/>
  <c r="C46" i="123"/>
  <c r="E43" i="123"/>
  <c r="E43" i="93" s="1"/>
  <c r="E43" i="11" s="1"/>
  <c r="E43" i="9" s="1"/>
  <c r="E43" i="7" s="1"/>
  <c r="G40" i="123"/>
  <c r="G40" i="93" s="1"/>
  <c r="G40" i="11" s="1"/>
  <c r="G40" i="9" s="1"/>
  <c r="G40" i="7" s="1"/>
  <c r="I37" i="123"/>
  <c r="I32" i="123"/>
  <c r="I32" i="93" s="1"/>
  <c r="I32" i="11" s="1"/>
  <c r="I32" i="9" s="1"/>
  <c r="I32" i="7" s="1"/>
  <c r="K29" i="123"/>
  <c r="K29" i="93" s="1"/>
  <c r="K29" i="11" s="1"/>
  <c r="K29" i="9" s="1"/>
  <c r="K29" i="7" s="1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S3" i="111" s="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N2" i="108" s="1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F14" i="93" s="1"/>
  <c r="F14" i="11" s="1"/>
  <c r="F14" i="9" s="1"/>
  <c r="F14" i="7" s="1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L7" i="93" s="1"/>
  <c r="L7" i="11" s="1"/>
  <c r="L7" i="9" s="1"/>
  <c r="L7" i="7" s="1"/>
  <c r="E4" i="111"/>
  <c r="M3" i="187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1" i="16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M36" i="93" s="1"/>
  <c r="M36" i="11" s="1"/>
  <c r="M36" i="9" s="1"/>
  <c r="M36" i="7" s="1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R13" i="93" s="1"/>
  <c r="R13" i="11" s="1"/>
  <c r="R13" i="9" s="1"/>
  <c r="R13" i="7" s="1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R65" i="93" s="1"/>
  <c r="R65" i="11" s="1"/>
  <c r="R65" i="9" s="1"/>
  <c r="R65" i="7" s="1"/>
  <c r="Q51" i="116"/>
  <c r="U40" i="102"/>
  <c r="U40" i="93" s="1"/>
  <c r="U40" i="11" s="1"/>
  <c r="U40" i="9" s="1"/>
  <c r="U40" i="7" s="1"/>
  <c r="K30" i="102"/>
  <c r="K30" i="93" s="1"/>
  <c r="K30" i="11" s="1"/>
  <c r="K30" i="9" s="1"/>
  <c r="K30" i="7" s="1"/>
  <c r="S19" i="102"/>
  <c r="S19" i="93" s="1"/>
  <c r="S19" i="11" s="1"/>
  <c r="S19" i="9" s="1"/>
  <c r="S19" i="7" s="1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P47" i="93" s="1"/>
  <c r="P47" i="11" s="1"/>
  <c r="P47" i="9" s="1"/>
  <c r="P47" i="7" s="1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K25" i="93" s="1"/>
  <c r="K25" i="11" s="1"/>
  <c r="K25" i="9" s="1"/>
  <c r="K25" i="7" s="1"/>
  <c r="G3" i="110"/>
  <c r="N52" i="16"/>
  <c r="H4" i="16"/>
  <c r="P4" i="75"/>
  <c r="G3" i="115"/>
  <c r="J3" i="193"/>
  <c r="O3" i="18"/>
  <c r="N26" i="18"/>
  <c r="R3" i="173"/>
  <c r="F26" i="115"/>
  <c r="F2" i="115" s="1"/>
  <c r="M72" i="102"/>
  <c r="O69" i="102"/>
  <c r="G69" i="102"/>
  <c r="K69" i="116"/>
  <c r="K69" i="93" s="1"/>
  <c r="K69" i="11" s="1"/>
  <c r="K69" i="9" s="1"/>
  <c r="K69" i="7" s="1"/>
  <c r="U71" i="116"/>
  <c r="U71" i="93" s="1"/>
  <c r="U71" i="11" s="1"/>
  <c r="U71" i="9" s="1"/>
  <c r="U71" i="7" s="1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G68" i="93" s="1"/>
  <c r="G68" i="11" s="1"/>
  <c r="G68" i="9" s="1"/>
  <c r="G68" i="7" s="1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3" i="111" s="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K16" i="93" s="1"/>
  <c r="K16" i="11" s="1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V3" i="198"/>
  <c r="D11" i="16"/>
  <c r="D3" i="16" s="1"/>
  <c r="T26" i="114"/>
  <c r="C26" i="90"/>
  <c r="W3" i="90"/>
  <c r="O26" i="79"/>
  <c r="L17" i="16"/>
  <c r="R3" i="108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F3" i="106" s="1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C71" i="11" s="1"/>
  <c r="C71" i="9" s="1"/>
  <c r="C71" i="7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J51" i="93" s="1"/>
  <c r="J51" i="11" s="1"/>
  <c r="J51" i="9" s="1"/>
  <c r="J51" i="7" s="1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D6" i="93" s="1"/>
  <c r="D6" i="11" s="1"/>
  <c r="D6" i="9" s="1"/>
  <c r="D6" i="7" s="1"/>
  <c r="H26" i="198"/>
  <c r="I3" i="109"/>
  <c r="F61" i="104"/>
  <c r="P3" i="125"/>
  <c r="E3" i="108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O70" i="93" s="1"/>
  <c r="O70" i="11" s="1"/>
  <c r="O70" i="9" s="1"/>
  <c r="O70" i="7" s="1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M15" i="93" s="1"/>
  <c r="M15" i="11" s="1"/>
  <c r="M15" i="9" s="1"/>
  <c r="M15" i="7" s="1"/>
  <c r="H27" i="106"/>
  <c r="N33" i="104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M26" i="125" s="1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D16" i="93" s="1"/>
  <c r="D16" i="11" s="1"/>
  <c r="D16" i="9" s="1"/>
  <c r="D16" i="7" s="1"/>
  <c r="F13" i="102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X2" i="121" s="1"/>
  <c r="H3" i="86"/>
  <c r="H2" i="86" s="1"/>
  <c r="M2" i="1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H46" i="93" s="1"/>
  <c r="H46" i="11" s="1"/>
  <c r="H46" i="9" s="1"/>
  <c r="H46" i="7" s="1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S42" i="93" s="1"/>
  <c r="S42" i="11" s="1"/>
  <c r="S42" i="9" s="1"/>
  <c r="S42" i="7" s="1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24" i="93" s="1"/>
  <c r="H24" i="11" s="1"/>
  <c r="H24" i="9" s="1"/>
  <c r="H24" i="7" s="1"/>
  <c r="H14" i="123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J2" i="186" s="1"/>
  <c r="E68" i="116"/>
  <c r="T2" i="83"/>
  <c r="P2" i="199"/>
  <c r="P3" i="87"/>
  <c r="L3" i="91"/>
  <c r="E68" i="102"/>
  <c r="G65" i="102"/>
  <c r="I50" i="102"/>
  <c r="I50" i="93" s="1"/>
  <c r="I50" i="11" s="1"/>
  <c r="I50" i="9" s="1"/>
  <c r="I50" i="7" s="1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K43" i="93" s="1"/>
  <c r="K43" i="11" s="1"/>
  <c r="K43" i="9" s="1"/>
  <c r="K43" i="7" s="1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N2" i="151"/>
  <c r="N2" i="160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F2" i="17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G24" i="93" s="1"/>
  <c r="G24" i="11" s="1"/>
  <c r="G24" i="9" s="1"/>
  <c r="G24" i="7" s="1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X2" i="18" s="1"/>
  <c r="E3" i="203"/>
  <c r="R2" i="204"/>
  <c r="I2" i="204"/>
  <c r="T2" i="161"/>
  <c r="O2" i="202"/>
  <c r="N2" i="204"/>
  <c r="R3" i="183"/>
  <c r="V3" i="107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H2" i="183" s="1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N65" i="93" s="1"/>
  <c r="N65" i="11" s="1"/>
  <c r="N65" i="9" s="1"/>
  <c r="N65" i="7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K68" i="93" s="1"/>
  <c r="K68" i="11" s="1"/>
  <c r="K68" i="9" s="1"/>
  <c r="K68" i="7" s="1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I64" i="93"/>
  <c r="I64" i="11" s="1"/>
  <c r="I64" i="9" s="1"/>
  <c r="S61" i="104"/>
  <c r="W17" i="104"/>
  <c r="I7" i="102"/>
  <c r="I7" i="93" s="1"/>
  <c r="I7" i="11" s="1"/>
  <c r="I7" i="9" s="1"/>
  <c r="I7" i="7" s="1"/>
  <c r="W27" i="125"/>
  <c r="F27" i="125"/>
  <c r="M33" i="111"/>
  <c r="M26" i="111" s="1"/>
  <c r="U17" i="111"/>
  <c r="M33" i="104"/>
  <c r="U17" i="104"/>
  <c r="K11" i="104"/>
  <c r="K3" i="104" s="1"/>
  <c r="U33" i="105"/>
  <c r="S11" i="105"/>
  <c r="C26" i="110"/>
  <c r="S26" i="90"/>
  <c r="R11" i="104"/>
  <c r="T3" i="188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O14" i="93" s="1"/>
  <c r="O14" i="11" s="1"/>
  <c r="Q4" i="125"/>
  <c r="I26" i="113"/>
  <c r="K26" i="109"/>
  <c r="S26" i="196"/>
  <c r="O66" i="102"/>
  <c r="O66" i="93" s="1"/>
  <c r="O66" i="11" s="1"/>
  <c r="O66" i="9" s="1"/>
  <c r="O66" i="7" s="1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R3" i="125" s="1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K26" i="125" s="1"/>
  <c r="S11" i="125"/>
  <c r="T8" i="75"/>
  <c r="P17" i="75"/>
  <c r="L4" i="75"/>
  <c r="Q69" i="116"/>
  <c r="E26" i="109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V2" i="193" s="1"/>
  <c r="H26" i="203"/>
  <c r="H2" i="203" s="1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54" i="93" s="1"/>
  <c r="R54" i="11" s="1"/>
  <c r="R54" i="9" s="1"/>
  <c r="R54" i="7" s="1"/>
  <c r="R71" i="102"/>
  <c r="R71" i="93" s="1"/>
  <c r="R71" i="11" s="1"/>
  <c r="R71" i="9" s="1"/>
  <c r="R71" i="7" s="1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K36" i="102"/>
  <c r="K36" i="93" s="1"/>
  <c r="K36" i="11" s="1"/>
  <c r="K36" i="9" s="1"/>
  <c r="K36" i="7" s="1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K2" i="165" s="1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E26" i="105" s="1"/>
  <c r="M17" i="105"/>
  <c r="V26" i="198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D26" i="197"/>
  <c r="L27" i="104"/>
  <c r="H33" i="125"/>
  <c r="T3" i="108"/>
  <c r="I26" i="112"/>
  <c r="G3" i="90"/>
  <c r="C26" i="89"/>
  <c r="I3" i="89"/>
  <c r="I2" i="89" s="1"/>
  <c r="W26" i="87"/>
  <c r="W3" i="86"/>
  <c r="S26" i="85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D72" i="93" s="1"/>
  <c r="D72" i="11" s="1"/>
  <c r="D72" i="9" s="1"/>
  <c r="D72" i="7" s="1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P2" i="193" s="1"/>
  <c r="F3" i="188"/>
  <c r="G26" i="190"/>
  <c r="G2" i="190" s="1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L64" i="93"/>
  <c r="L64" i="11" s="1"/>
  <c r="L64" i="9" s="1"/>
  <c r="L64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N33" i="8"/>
  <c r="N26" i="8" s="1"/>
  <c r="N2" i="8" s="1"/>
  <c r="M61" i="111"/>
  <c r="W26" i="191"/>
  <c r="U3" i="187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N4" i="104"/>
  <c r="V3" i="187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R61" i="106"/>
  <c r="R4" i="106"/>
  <c r="R33" i="105"/>
  <c r="R26" i="105" s="1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W2" i="84" s="1"/>
  <c r="C3" i="80"/>
  <c r="L33" i="118"/>
  <c r="L26" i="118" s="1"/>
  <c r="L3" i="188"/>
  <c r="P33" i="8"/>
  <c r="P26" i="8" s="1"/>
  <c r="P2" i="8" s="1"/>
  <c r="N33" i="125"/>
  <c r="N26" i="125" s="1"/>
  <c r="P61" i="75"/>
  <c r="C33" i="16"/>
  <c r="C26" i="16" s="1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X10" i="93"/>
  <c r="X10" i="11" s="1"/>
  <c r="X10" i="9" s="1"/>
  <c r="X10" i="7" s="1"/>
  <c r="W41" i="93"/>
  <c r="W41" i="11" s="1"/>
  <c r="W41" i="9" s="1"/>
  <c r="W41" i="7" s="1"/>
  <c r="S46" i="93"/>
  <c r="S46" i="11" s="1"/>
  <c r="S46" i="9" s="1"/>
  <c r="S46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G2" i="185" s="1"/>
  <c r="K75" i="149"/>
  <c r="Q50" i="93"/>
  <c r="Q50" i="11" s="1"/>
  <c r="Q50" i="9" s="1"/>
  <c r="Q50" i="7" s="1"/>
  <c r="S47" i="93"/>
  <c r="S47" i="11" s="1"/>
  <c r="S47" i="9" s="1"/>
  <c r="S47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W2" i="80" s="1"/>
  <c r="D37" i="93"/>
  <c r="D37" i="11" s="1"/>
  <c r="D37" i="9" s="1"/>
  <c r="D37" i="7" s="1"/>
  <c r="V26" i="11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D26" i="149"/>
  <c r="G73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G52" i="117"/>
  <c r="C12" i="116"/>
  <c r="C11" i="116" s="1"/>
  <c r="C11" i="117"/>
  <c r="G8" i="117"/>
  <c r="G9" i="116"/>
  <c r="G8" i="116" s="1"/>
  <c r="Q4" i="117"/>
  <c r="Q5" i="116"/>
  <c r="Q4" i="116" s="1"/>
  <c r="K3" i="111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K13" i="149"/>
  <c r="C10" i="149"/>
  <c r="C53" i="123"/>
  <c r="C52" i="123" s="1"/>
  <c r="C52" i="124"/>
  <c r="O27" i="124"/>
  <c r="O28" i="123"/>
  <c r="O27" i="123" s="1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D61" i="103"/>
  <c r="X33" i="103"/>
  <c r="X34" i="102"/>
  <c r="H22" i="103"/>
  <c r="H23" i="102"/>
  <c r="X13" i="93"/>
  <c r="X13" i="11" s="1"/>
  <c r="X13" i="9" s="1"/>
  <c r="X13" i="7" s="1"/>
  <c r="L4" i="103"/>
  <c r="L5" i="102"/>
  <c r="H3" i="17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U3" i="194"/>
  <c r="G52" i="103"/>
  <c r="G53" i="102"/>
  <c r="K61" i="103"/>
  <c r="U32" i="93"/>
  <c r="U32" i="11" s="1"/>
  <c r="U32" i="9" s="1"/>
  <c r="U32" i="7" s="1"/>
  <c r="O23" i="102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J3" i="185"/>
  <c r="P13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K11" i="124"/>
  <c r="K12" i="123"/>
  <c r="M61" i="125"/>
  <c r="M3" i="112"/>
  <c r="Q26" i="114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V27" i="103"/>
  <c r="V28" i="102"/>
  <c r="L3" i="185"/>
  <c r="R3" i="17"/>
  <c r="J11" i="149"/>
  <c r="R33" i="10"/>
  <c r="R26" i="10" s="1"/>
  <c r="R2" i="10" s="1"/>
  <c r="F27" i="124"/>
  <c r="F28" i="123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I3" i="191"/>
  <c r="I3" i="187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P8" i="124"/>
  <c r="P9" i="123"/>
  <c r="P8" i="123" s="1"/>
  <c r="T26" i="17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L3" i="201"/>
  <c r="D3" i="171"/>
  <c r="J3" i="114"/>
  <c r="C34" i="116"/>
  <c r="C33" i="117"/>
  <c r="I11" i="117"/>
  <c r="I12" i="116"/>
  <c r="I11" i="116" s="1"/>
  <c r="W4" i="117"/>
  <c r="W5" i="116"/>
  <c r="W4" i="116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D3" i="106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C12" i="123"/>
  <c r="C11" i="123" s="1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Q10" i="149"/>
  <c r="M27" i="124"/>
  <c r="M28" i="123"/>
  <c r="M27" i="123" s="1"/>
  <c r="O17" i="124"/>
  <c r="O18" i="123"/>
  <c r="U11" i="124"/>
  <c r="U12" i="123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G12" i="149"/>
  <c r="G33" i="10"/>
  <c r="G26" i="10" s="1"/>
  <c r="M33" i="124"/>
  <c r="M34" i="123"/>
  <c r="S27" i="124"/>
  <c r="S28" i="123"/>
  <c r="S27" i="123" s="1"/>
  <c r="I3" i="201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K33" i="103"/>
  <c r="K34" i="102"/>
  <c r="K11" i="103"/>
  <c r="K13" i="102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L26" i="163"/>
  <c r="J27" i="117"/>
  <c r="J28" i="116"/>
  <c r="J27" i="116" s="1"/>
  <c r="R11" i="117"/>
  <c r="R12" i="116"/>
  <c r="R11" i="116" s="1"/>
  <c r="D3" i="111"/>
  <c r="V3" i="194"/>
  <c r="F27" i="103"/>
  <c r="F28" i="102"/>
  <c r="N11" i="103"/>
  <c r="N12" i="102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I45" i="93"/>
  <c r="I45" i="11" s="1"/>
  <c r="I45" i="9" s="1"/>
  <c r="I45" i="7" s="1"/>
  <c r="O4" i="117"/>
  <c r="O5" i="116"/>
  <c r="O4" i="116" s="1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S12" i="102"/>
  <c r="W9" i="102"/>
  <c r="G3" i="17"/>
  <c r="W11" i="149"/>
  <c r="K26" i="201"/>
  <c r="U17" i="124"/>
  <c r="U18" i="123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E12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1" i="118"/>
  <c r="M22" i="117"/>
  <c r="M23" i="116"/>
  <c r="M22" i="116" s="1"/>
  <c r="E17" i="117"/>
  <c r="E18" i="116"/>
  <c r="E17" i="116" s="1"/>
  <c r="K3" i="197"/>
  <c r="S3" i="187"/>
  <c r="I53" i="102"/>
  <c r="M61" i="103"/>
  <c r="K47" i="93"/>
  <c r="K47" i="11" s="1"/>
  <c r="K47" i="9" s="1"/>
  <c r="K47" i="7" s="1"/>
  <c r="S35" i="93"/>
  <c r="S35" i="11" s="1"/>
  <c r="S35" i="9" s="1"/>
  <c r="S35" i="7" s="1"/>
  <c r="U25" i="93"/>
  <c r="U25" i="11" s="1"/>
  <c r="U25" i="9" s="1"/>
  <c r="U25" i="7" s="1"/>
  <c r="I22" i="103"/>
  <c r="I23" i="102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R3" i="105"/>
  <c r="H53" i="102"/>
  <c r="V65" i="93"/>
  <c r="V65" i="11" s="1"/>
  <c r="V65" i="9" s="1"/>
  <c r="V65" i="7" s="1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Q63" i="93"/>
  <c r="Q63" i="11" s="1"/>
  <c r="Q63" i="9" s="1"/>
  <c r="Q63" i="7" s="1"/>
  <c r="S61" i="103"/>
  <c r="C48" i="93"/>
  <c r="C48" i="11" s="1"/>
  <c r="C48" i="9" s="1"/>
  <c r="C48" i="7" s="1"/>
  <c r="G33" i="103"/>
  <c r="G34" i="102"/>
  <c r="W22" i="103"/>
  <c r="W23" i="102"/>
  <c r="U12" i="102"/>
  <c r="U4" i="103"/>
  <c r="U6" i="102"/>
  <c r="U6" i="93" s="1"/>
  <c r="U6" i="11" s="1"/>
  <c r="U6" i="9" s="1"/>
  <c r="U6" i="7" s="1"/>
  <c r="C5" i="102"/>
  <c r="C4" i="103"/>
  <c r="K27" i="16"/>
  <c r="E27" i="124"/>
  <c r="E28" i="123"/>
  <c r="E27" i="123" s="1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M74" i="149"/>
  <c r="I22" i="117"/>
  <c r="I23" i="116"/>
  <c r="I22" i="116" s="1"/>
  <c r="M4" i="117"/>
  <c r="M5" i="116"/>
  <c r="M4" i="116" s="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S11" i="124"/>
  <c r="S12" i="123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S2" i="85" l="1"/>
  <c r="I2" i="80"/>
  <c r="H79" i="149"/>
  <c r="F2" i="108"/>
  <c r="I12" i="149"/>
  <c r="N18" i="149"/>
  <c r="C2" i="193"/>
  <c r="N61" i="102"/>
  <c r="E3" i="111"/>
  <c r="S13" i="93"/>
  <c r="S13" i="11" s="1"/>
  <c r="S13" i="9" s="1"/>
  <c r="S13" i="7" s="1"/>
  <c r="H2" i="185"/>
  <c r="X22" i="123"/>
  <c r="S40" i="93"/>
  <c r="S40" i="11" s="1"/>
  <c r="S40" i="9" s="1"/>
  <c r="S40" i="7" s="1"/>
  <c r="S26" i="103"/>
  <c r="S11" i="123"/>
  <c r="U2" i="81"/>
  <c r="H2" i="112"/>
  <c r="E2" i="201"/>
  <c r="O87" i="149"/>
  <c r="C2" i="86"/>
  <c r="W2" i="108"/>
  <c r="V2" i="163"/>
  <c r="U26" i="111"/>
  <c r="X24" i="93"/>
  <c r="X24" i="11" s="1"/>
  <c r="X24" i="9" s="1"/>
  <c r="X24" i="7" s="1"/>
  <c r="L6" i="149"/>
  <c r="I2" i="110"/>
  <c r="W2" i="18"/>
  <c r="T2" i="188"/>
  <c r="U10" i="149"/>
  <c r="J3" i="106"/>
  <c r="J2" i="106" s="1"/>
  <c r="V7" i="93"/>
  <c r="V7" i="11" s="1"/>
  <c r="V7" i="9" s="1"/>
  <c r="V7" i="7" s="1"/>
  <c r="V2" i="19"/>
  <c r="I17" i="123"/>
  <c r="P64" i="93"/>
  <c r="P64" i="11" s="1"/>
  <c r="P64" i="9" s="1"/>
  <c r="T7" i="149"/>
  <c r="M26" i="16"/>
  <c r="H2" i="17"/>
  <c r="S26" i="105"/>
  <c r="M3" i="111"/>
  <c r="M3" i="106"/>
  <c r="E2" i="85"/>
  <c r="C2" i="78"/>
  <c r="G48" i="93"/>
  <c r="G48" i="11" s="1"/>
  <c r="G48" i="9" s="1"/>
  <c r="G48" i="7" s="1"/>
  <c r="Q26" i="16"/>
  <c r="I51" i="93"/>
  <c r="I51" i="11" s="1"/>
  <c r="I51" i="9" s="1"/>
  <c r="I51" i="7" s="1"/>
  <c r="T2" i="163"/>
  <c r="H2" i="197"/>
  <c r="G3" i="104"/>
  <c r="L2" i="78"/>
  <c r="W2" i="201"/>
  <c r="I2" i="195"/>
  <c r="D36" i="93"/>
  <c r="D36" i="11" s="1"/>
  <c r="D36" i="9" s="1"/>
  <c r="D36" i="7" s="1"/>
  <c r="K2" i="203"/>
  <c r="R2" i="108"/>
  <c r="O2" i="114"/>
  <c r="C51" i="93"/>
  <c r="C51" i="11" s="1"/>
  <c r="C51" i="9" s="1"/>
  <c r="C51" i="7" s="1"/>
  <c r="N26" i="104"/>
  <c r="R26" i="104"/>
  <c r="R2" i="104" s="1"/>
  <c r="G26" i="103"/>
  <c r="M2" i="114"/>
  <c r="R2" i="195"/>
  <c r="T2" i="186"/>
  <c r="G2" i="108"/>
  <c r="T6" i="93"/>
  <c r="T6" i="11" s="1"/>
  <c r="T6" i="9" s="1"/>
  <c r="T6" i="7" s="1"/>
  <c r="H26" i="125"/>
  <c r="H2" i="125" s="1"/>
  <c r="F2" i="17"/>
  <c r="L2" i="191"/>
  <c r="W3" i="16"/>
  <c r="V26" i="106"/>
  <c r="M47" i="93"/>
  <c r="M47" i="11" s="1"/>
  <c r="M47" i="9" s="1"/>
  <c r="M47" i="7" s="1"/>
  <c r="X26" i="75"/>
  <c r="L2" i="19"/>
  <c r="N2" i="188"/>
  <c r="O2" i="186"/>
  <c r="N3" i="16"/>
  <c r="H3" i="16"/>
  <c r="J10" i="93"/>
  <c r="J10" i="11" s="1"/>
  <c r="J10" i="9" s="1"/>
  <c r="J10" i="7" s="1"/>
  <c r="K26" i="117"/>
  <c r="C26" i="125"/>
  <c r="X3" i="104"/>
  <c r="X2" i="104" s="1"/>
  <c r="Q2" i="82"/>
  <c r="E3" i="105"/>
  <c r="X26" i="16"/>
  <c r="D2" i="91"/>
  <c r="H14" i="93"/>
  <c r="H14" i="11" s="1"/>
  <c r="H14" i="9" s="1"/>
  <c r="H14" i="7" s="1"/>
  <c r="O3" i="111"/>
  <c r="U24" i="93"/>
  <c r="U24" i="11" s="1"/>
  <c r="U24" i="9" s="1"/>
  <c r="U24" i="7" s="1"/>
  <c r="K2" i="189"/>
  <c r="C26" i="117"/>
  <c r="F3" i="125"/>
  <c r="O2" i="80"/>
  <c r="R66" i="93"/>
  <c r="R66" i="11" s="1"/>
  <c r="R66" i="9" s="1"/>
  <c r="R66" i="7" s="1"/>
  <c r="F2" i="109"/>
  <c r="I25" i="149"/>
  <c r="O3" i="125"/>
  <c r="K10" i="149"/>
  <c r="U22" i="123"/>
  <c r="G2" i="19"/>
  <c r="G2" i="110"/>
  <c r="V4" i="123"/>
  <c r="P39" i="149"/>
  <c r="N89" i="149"/>
  <c r="T26" i="125"/>
  <c r="Q2" i="19"/>
  <c r="W25" i="93"/>
  <c r="W25" i="11" s="1"/>
  <c r="W25" i="9" s="1"/>
  <c r="W25" i="7" s="1"/>
  <c r="W2" i="171"/>
  <c r="C36" i="93"/>
  <c r="C36" i="11" s="1"/>
  <c r="C36" i="9" s="1"/>
  <c r="C36" i="7" s="1"/>
  <c r="V3" i="106"/>
  <c r="V2" i="106" s="1"/>
  <c r="J27" i="123"/>
  <c r="T11" i="123"/>
  <c r="H26" i="104"/>
  <c r="H2" i="104" s="1"/>
  <c r="J26" i="105"/>
  <c r="J2" i="105" s="1"/>
  <c r="U14" i="93"/>
  <c r="U14" i="11" s="1"/>
  <c r="U14" i="9" s="1"/>
  <c r="U14" i="7" s="1"/>
  <c r="J2" i="189"/>
  <c r="G2" i="81"/>
  <c r="J26" i="125"/>
  <c r="E41" i="93"/>
  <c r="E41" i="11" s="1"/>
  <c r="E41" i="9" s="1"/>
  <c r="E41" i="7" s="1"/>
  <c r="T61" i="149"/>
  <c r="U6" i="149"/>
  <c r="U11" i="123"/>
  <c r="U3" i="123" s="1"/>
  <c r="D2" i="114"/>
  <c r="O17" i="123"/>
  <c r="L2" i="188"/>
  <c r="Q2" i="91"/>
  <c r="M72" i="93"/>
  <c r="M72" i="11" s="1"/>
  <c r="M72" i="9" s="1"/>
  <c r="M72" i="7" s="1"/>
  <c r="V2" i="198"/>
  <c r="O8" i="123"/>
  <c r="K2" i="112"/>
  <c r="J3" i="16"/>
  <c r="D27" i="123"/>
  <c r="U41" i="93"/>
  <c r="U41" i="11" s="1"/>
  <c r="U41" i="9" s="1"/>
  <c r="U41" i="7" s="1"/>
  <c r="N3" i="105"/>
  <c r="W2" i="115"/>
  <c r="M2" i="186"/>
  <c r="X3" i="16"/>
  <c r="T2" i="113"/>
  <c r="E17" i="123"/>
  <c r="J2" i="192"/>
  <c r="X2" i="183"/>
  <c r="D2" i="108"/>
  <c r="Q4" i="123"/>
  <c r="M26" i="103"/>
  <c r="N2" i="112"/>
  <c r="C2" i="192"/>
  <c r="I2" i="109"/>
  <c r="G15" i="93"/>
  <c r="G15" i="11" s="1"/>
  <c r="G15" i="9" s="1"/>
  <c r="G15" i="7" s="1"/>
  <c r="V26" i="105"/>
  <c r="P62" i="93"/>
  <c r="P62" i="11" s="1"/>
  <c r="P62" i="9" s="1"/>
  <c r="P62" i="7" s="1"/>
  <c r="O69" i="93"/>
  <c r="O69" i="11" s="1"/>
  <c r="O69" i="9" s="1"/>
  <c r="O69" i="7" s="1"/>
  <c r="Q3" i="125"/>
  <c r="K3" i="105"/>
  <c r="F27" i="123"/>
  <c r="H2" i="171"/>
  <c r="H2" i="173"/>
  <c r="N57" i="149"/>
  <c r="E2" i="109"/>
  <c r="V2" i="107"/>
  <c r="D87" i="149"/>
  <c r="R87" i="149"/>
  <c r="L82" i="149"/>
  <c r="T82" i="149"/>
  <c r="T56" i="149"/>
  <c r="L89" i="149"/>
  <c r="R2" i="109"/>
  <c r="V33" i="116"/>
  <c r="F26" i="124"/>
  <c r="Q2" i="114"/>
  <c r="I2" i="192"/>
  <c r="Q89" i="149"/>
  <c r="J87" i="149"/>
  <c r="S87" i="149"/>
  <c r="R64" i="149"/>
  <c r="N87" i="149"/>
  <c r="X24" i="149"/>
  <c r="K40" i="93"/>
  <c r="K40" i="11" s="1"/>
  <c r="K40" i="9" s="1"/>
  <c r="K40" i="7" s="1"/>
  <c r="N2" i="196"/>
  <c r="W26" i="105"/>
  <c r="Q87" i="149"/>
  <c r="L56" i="149"/>
  <c r="H74" i="149"/>
  <c r="J2" i="195"/>
  <c r="K2" i="89"/>
  <c r="I2" i="107"/>
  <c r="K89" i="149"/>
  <c r="K27" i="123"/>
  <c r="G26" i="117"/>
  <c r="E7" i="149"/>
  <c r="V3" i="75"/>
  <c r="W44" i="149"/>
  <c r="P74" i="149"/>
  <c r="K87" i="149"/>
  <c r="V63" i="149"/>
  <c r="K95" i="149"/>
  <c r="F17" i="149"/>
  <c r="G2" i="115"/>
  <c r="Q26" i="104"/>
  <c r="M87" i="149"/>
  <c r="I87" i="149"/>
  <c r="T87" i="149"/>
  <c r="D82" i="149"/>
  <c r="D56" i="149"/>
  <c r="N41" i="149"/>
  <c r="W26" i="124"/>
  <c r="G8" i="123"/>
  <c r="U37" i="93"/>
  <c r="U37" i="11" s="1"/>
  <c r="U37" i="9" s="1"/>
  <c r="U37" i="7" s="1"/>
  <c r="H95" i="149"/>
  <c r="I89" i="149"/>
  <c r="F87" i="149"/>
  <c r="C87" i="149"/>
  <c r="V42" i="149"/>
  <c r="V87" i="149"/>
  <c r="P87" i="149"/>
  <c r="U47" i="93"/>
  <c r="U47" i="11" s="1"/>
  <c r="U47" i="9" s="1"/>
  <c r="U47" i="7" s="1"/>
  <c r="E51" i="93"/>
  <c r="E51" i="11" s="1"/>
  <c r="E51" i="9" s="1"/>
  <c r="E51" i="7" s="1"/>
  <c r="O44" i="149"/>
  <c r="M76" i="149"/>
  <c r="M17" i="123"/>
  <c r="F3" i="104"/>
  <c r="V57" i="149"/>
  <c r="D26" i="125"/>
  <c r="S3" i="105"/>
  <c r="X2" i="115"/>
  <c r="R89" i="149"/>
  <c r="W87" i="149"/>
  <c r="L87" i="149"/>
  <c r="U87" i="149"/>
  <c r="X87" i="149"/>
  <c r="J89" i="149"/>
  <c r="G2" i="186"/>
  <c r="D57" i="149"/>
  <c r="I2" i="19"/>
  <c r="G25" i="93"/>
  <c r="G25" i="11" s="1"/>
  <c r="G25" i="9" s="1"/>
  <c r="G25" i="7" s="1"/>
  <c r="U33" i="116"/>
  <c r="S2" i="113"/>
  <c r="Q26" i="106"/>
  <c r="R27" i="123"/>
  <c r="G55" i="149"/>
  <c r="E22" i="123"/>
  <c r="I3" i="16"/>
  <c r="V2" i="191"/>
  <c r="C26" i="104"/>
  <c r="C2" i="104" s="1"/>
  <c r="Q2" i="197"/>
  <c r="M16" i="149"/>
  <c r="H22" i="123"/>
  <c r="I81" i="149"/>
  <c r="O11" i="123"/>
  <c r="K2" i="104"/>
  <c r="M2" i="187"/>
  <c r="C3" i="105"/>
  <c r="U17" i="123"/>
  <c r="N26" i="16"/>
  <c r="V26" i="104"/>
  <c r="V2" i="104" s="1"/>
  <c r="D89" i="149"/>
  <c r="O61" i="102"/>
  <c r="H2" i="113"/>
  <c r="R26" i="16"/>
  <c r="T3" i="16"/>
  <c r="X3" i="106"/>
  <c r="E93" i="149"/>
  <c r="X80" i="149"/>
  <c r="G2" i="183"/>
  <c r="O48" i="93"/>
  <c r="O48" i="11" s="1"/>
  <c r="O48" i="9" s="1"/>
  <c r="O48" i="7" s="1"/>
  <c r="M3" i="16"/>
  <c r="E24" i="93"/>
  <c r="E24" i="11" s="1"/>
  <c r="E24" i="9" s="1"/>
  <c r="E24" i="7" s="1"/>
  <c r="C2" i="165"/>
  <c r="M2" i="85"/>
  <c r="X2" i="19"/>
  <c r="H18" i="149"/>
  <c r="H33" i="116"/>
  <c r="H26" i="116" s="1"/>
  <c r="D2" i="194"/>
  <c r="E26" i="16"/>
  <c r="S4" i="123"/>
  <c r="U26" i="106"/>
  <c r="U2" i="106" s="1"/>
  <c r="C2" i="82"/>
  <c r="U3" i="16"/>
  <c r="F26" i="106"/>
  <c r="F2" i="106" s="1"/>
  <c r="I6" i="93"/>
  <c r="I6" i="11" s="1"/>
  <c r="I6" i="9" s="1"/>
  <c r="I6" i="7" s="1"/>
  <c r="K63" i="93"/>
  <c r="K63" i="11" s="1"/>
  <c r="K63" i="9" s="1"/>
  <c r="K63" i="7" s="1"/>
  <c r="O26" i="103"/>
  <c r="G11" i="123"/>
  <c r="I2" i="186"/>
  <c r="U72" i="93"/>
  <c r="U72" i="11" s="1"/>
  <c r="U72" i="9" s="1"/>
  <c r="U72" i="7" s="1"/>
  <c r="I2" i="79"/>
  <c r="F13" i="93"/>
  <c r="F13" i="11" s="1"/>
  <c r="F13" i="9" s="1"/>
  <c r="F13" i="7" s="1"/>
  <c r="F2" i="111"/>
  <c r="S7" i="93"/>
  <c r="S7" i="11" s="1"/>
  <c r="S7" i="9" s="1"/>
  <c r="S7" i="7" s="1"/>
  <c r="R33" i="116"/>
  <c r="R26" i="116" s="1"/>
  <c r="F11" i="123"/>
  <c r="W8" i="123"/>
  <c r="S2" i="90"/>
  <c r="M2" i="191"/>
  <c r="J3" i="125"/>
  <c r="U3" i="111"/>
  <c r="I2" i="87"/>
  <c r="H88" i="149"/>
  <c r="G2" i="203"/>
  <c r="W2" i="112"/>
  <c r="M51" i="93"/>
  <c r="M51" i="11" s="1"/>
  <c r="M51" i="9" s="1"/>
  <c r="M51" i="7" s="1"/>
  <c r="D26" i="105"/>
  <c r="D2" i="18"/>
  <c r="C7" i="93"/>
  <c r="C7" i="11" s="1"/>
  <c r="C7" i="9" s="1"/>
  <c r="C7" i="7" s="1"/>
  <c r="M55" i="149"/>
  <c r="N77" i="149"/>
  <c r="Q17" i="123"/>
  <c r="E26" i="106"/>
  <c r="K2" i="109"/>
  <c r="D3" i="105"/>
  <c r="I3" i="125"/>
  <c r="K50" i="93"/>
  <c r="K50" i="11" s="1"/>
  <c r="K50" i="9" s="1"/>
  <c r="K50" i="7" s="1"/>
  <c r="C2" i="111"/>
  <c r="Q56" i="149"/>
  <c r="I2" i="112"/>
  <c r="I39" i="93"/>
  <c r="I39" i="11" s="1"/>
  <c r="I39" i="9" s="1"/>
  <c r="I39" i="7" s="1"/>
  <c r="U26" i="105"/>
  <c r="G2" i="84"/>
  <c r="Q16" i="93"/>
  <c r="Q16" i="11" s="1"/>
  <c r="Q16" i="9" s="1"/>
  <c r="Q16" i="7" s="1"/>
  <c r="X14" i="93"/>
  <c r="X14" i="11" s="1"/>
  <c r="X14" i="9" s="1"/>
  <c r="X14" i="7" s="1"/>
  <c r="Q33" i="123"/>
  <c r="Q26" i="123" s="1"/>
  <c r="C4" i="123"/>
  <c r="S2" i="86"/>
  <c r="I66" i="93"/>
  <c r="I66" i="11" s="1"/>
  <c r="I66" i="9" s="1"/>
  <c r="I66" i="7" s="1"/>
  <c r="E72" i="93"/>
  <c r="E72" i="11" s="1"/>
  <c r="E72" i="9" s="1"/>
  <c r="E72" i="7" s="1"/>
  <c r="J26" i="104"/>
  <c r="D2" i="81"/>
  <c r="H2" i="108"/>
  <c r="V3" i="16"/>
  <c r="G38" i="93"/>
  <c r="G38" i="11" s="1"/>
  <c r="G38" i="9" s="1"/>
  <c r="G38" i="7" s="1"/>
  <c r="K11" i="123"/>
  <c r="K3" i="123" s="1"/>
  <c r="H2" i="121"/>
  <c r="J2" i="17"/>
  <c r="M3" i="104"/>
  <c r="O10" i="93"/>
  <c r="O10" i="11" s="1"/>
  <c r="O10" i="9" s="1"/>
  <c r="O10" i="7" s="1"/>
  <c r="P63" i="149"/>
  <c r="X2" i="87"/>
  <c r="Q82" i="149"/>
  <c r="X2" i="201"/>
  <c r="S26" i="124"/>
  <c r="N6" i="149"/>
  <c r="G26" i="125"/>
  <c r="G2" i="125" s="1"/>
  <c r="J2" i="193"/>
  <c r="K13" i="93"/>
  <c r="K13" i="11" s="1"/>
  <c r="K13" i="9" s="1"/>
  <c r="K13" i="7" s="1"/>
  <c r="X32" i="149"/>
  <c r="F2" i="91"/>
  <c r="W3" i="105"/>
  <c r="W2" i="105" s="1"/>
  <c r="X66" i="93"/>
  <c r="X66" i="11" s="1"/>
  <c r="X66" i="9" s="1"/>
  <c r="X66" i="7" s="1"/>
  <c r="E2" i="108"/>
  <c r="H29" i="149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V3" i="123" s="1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R2" i="185"/>
  <c r="S2" i="201"/>
  <c r="T26" i="149"/>
  <c r="M26" i="75"/>
  <c r="P26" i="103"/>
  <c r="I26" i="75"/>
  <c r="M33" i="116"/>
  <c r="M26" i="116" s="1"/>
  <c r="K33" i="116"/>
  <c r="K26" i="116" s="1"/>
  <c r="N4" i="102"/>
  <c r="U52" i="149"/>
  <c r="C26" i="106"/>
  <c r="C2" i="106" s="1"/>
  <c r="N3" i="104"/>
  <c r="W26" i="106"/>
  <c r="W2" i="106" s="1"/>
  <c r="P2" i="125"/>
  <c r="I26" i="16"/>
  <c r="S2" i="110"/>
  <c r="N3" i="106"/>
  <c r="V26" i="75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F26" i="104"/>
  <c r="T26" i="16"/>
  <c r="R26" i="125"/>
  <c r="R2" i="125" s="1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F16" i="149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3" i="117"/>
  <c r="S26" i="16"/>
  <c r="L2" i="17"/>
  <c r="W10" i="93"/>
  <c r="W10" i="11" s="1"/>
  <c r="W10" i="9" s="1"/>
  <c r="W10" i="7" s="1"/>
  <c r="D33" i="123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O26" i="123" s="1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I2" i="85"/>
  <c r="G2" i="86"/>
  <c r="Q2" i="77"/>
  <c r="C2" i="84"/>
  <c r="O2" i="112"/>
  <c r="R2" i="105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M2" i="16"/>
  <c r="V2" i="10"/>
  <c r="M2" i="78"/>
  <c r="C2" i="87"/>
  <c r="W2" i="191"/>
  <c r="K2" i="185"/>
  <c r="V2" i="201"/>
  <c r="J2" i="171"/>
  <c r="Q2" i="10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X2" i="75"/>
  <c r="K2" i="108"/>
  <c r="E2" i="89"/>
  <c r="E2" i="105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J2" i="10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N2" i="104"/>
  <c r="F2" i="89"/>
  <c r="W2" i="88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V2" i="105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G2" i="111" s="1"/>
  <c r="O3" i="124"/>
  <c r="L23" i="149"/>
  <c r="L31" i="149"/>
  <c r="K79" i="149"/>
  <c r="O33" i="116"/>
  <c r="O26" i="116" s="1"/>
  <c r="P33" i="149"/>
  <c r="U77" i="149"/>
  <c r="P77" i="149"/>
  <c r="F77" i="149"/>
  <c r="N94" i="149"/>
  <c r="I22" i="149"/>
  <c r="K42" i="149"/>
  <c r="X28" i="149"/>
  <c r="O80" i="149"/>
  <c r="D30" i="149"/>
  <c r="W86" i="149"/>
  <c r="D59" i="149"/>
  <c r="R26" i="106"/>
  <c r="R2" i="106" s="1"/>
  <c r="T57" i="149"/>
  <c r="T3" i="125"/>
  <c r="T21" i="149"/>
  <c r="P56" i="149"/>
  <c r="L63" i="149"/>
  <c r="W64" i="149"/>
  <c r="I57" i="149"/>
  <c r="P21" i="149"/>
  <c r="G88" i="149"/>
  <c r="H59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D17" i="149"/>
  <c r="X26" i="103"/>
  <c r="Q33" i="116"/>
  <c r="Q26" i="116" s="1"/>
  <c r="Q61" i="116"/>
  <c r="M23" i="102"/>
  <c r="M23" i="93" s="1"/>
  <c r="M11" i="102"/>
  <c r="T17" i="149"/>
  <c r="K82" i="149"/>
  <c r="V27" i="123"/>
  <c r="M11" i="103"/>
  <c r="M3" i="103" s="1"/>
  <c r="V30" i="149"/>
  <c r="O3" i="105"/>
  <c r="J61" i="123"/>
  <c r="C5" i="149"/>
  <c r="L61" i="116"/>
  <c r="H3" i="124"/>
  <c r="L18" i="149"/>
  <c r="D26" i="103"/>
  <c r="T3" i="124"/>
  <c r="R33" i="123"/>
  <c r="R26" i="123" s="1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L93" i="149"/>
  <c r="E26" i="75"/>
  <c r="I73" i="149"/>
  <c r="G74" i="149"/>
  <c r="J93" i="149"/>
  <c r="D22" i="149"/>
  <c r="E8" i="102"/>
  <c r="E3" i="75"/>
  <c r="O61" i="123"/>
  <c r="S26" i="125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G26" i="123" s="1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L47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E89" i="149"/>
  <c r="W89" i="149"/>
  <c r="W7" i="149"/>
  <c r="F75" i="149"/>
  <c r="C82" i="149"/>
  <c r="H26" i="75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G80" i="149"/>
  <c r="I71" i="149"/>
  <c r="J52" i="149"/>
  <c r="R17" i="149"/>
  <c r="J27" i="149"/>
  <c r="K70" i="149"/>
  <c r="O76" i="149"/>
  <c r="H28" i="149"/>
  <c r="I75" i="149"/>
  <c r="L24" i="149"/>
  <c r="L22" i="149"/>
  <c r="H34" i="149"/>
  <c r="L70" i="149"/>
  <c r="C48" i="149"/>
  <c r="P70" i="149"/>
  <c r="H75" i="149"/>
  <c r="F25" i="149"/>
  <c r="V39" i="149"/>
  <c r="I56" i="149"/>
  <c r="F89" i="149"/>
  <c r="X33" i="149"/>
  <c r="N75" i="149"/>
  <c r="L94" i="149"/>
  <c r="R48" i="149"/>
  <c r="Q52" i="149"/>
  <c r="X83" i="149"/>
  <c r="P75" i="149"/>
  <c r="N31" i="149"/>
  <c r="T94" i="149"/>
  <c r="L26" i="149"/>
  <c r="I83" i="149"/>
  <c r="T32" i="149"/>
  <c r="V48" i="149"/>
  <c r="X47" i="149"/>
  <c r="K56" i="149"/>
  <c r="T74" i="149"/>
  <c r="F21" i="149"/>
  <c r="L32" i="149"/>
  <c r="T70" i="149"/>
  <c r="V33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F74" i="149"/>
  <c r="V47" i="149"/>
  <c r="G76" i="149"/>
  <c r="R51" i="149"/>
  <c r="X39" i="149"/>
  <c r="H24" i="149"/>
  <c r="V29" i="149"/>
  <c r="R62" i="149"/>
  <c r="F43" i="149"/>
  <c r="X29" i="149"/>
  <c r="J23" i="149"/>
  <c r="X75" i="149"/>
  <c r="P48" i="149"/>
  <c r="U56" i="149"/>
  <c r="U26" i="104"/>
  <c r="H47" i="149"/>
  <c r="R55" i="149"/>
  <c r="P27" i="149"/>
  <c r="F29" i="149"/>
  <c r="H63" i="149"/>
  <c r="G89" i="149"/>
  <c r="H76" i="149"/>
  <c r="D31" i="149"/>
  <c r="T31" i="149"/>
  <c r="I47" i="149"/>
  <c r="T63" i="149"/>
  <c r="J58" i="149"/>
  <c r="V21" i="149"/>
  <c r="K48" i="149"/>
  <c r="D48" i="149"/>
  <c r="E61" i="116"/>
  <c r="H32" i="149"/>
  <c r="V89" i="149"/>
  <c r="V25" i="149"/>
  <c r="X7" i="149"/>
  <c r="C47" i="149"/>
  <c r="J62" i="149"/>
  <c r="U75" i="149"/>
  <c r="V24" i="149"/>
  <c r="O83" i="149"/>
  <c r="H94" i="149"/>
  <c r="N29" i="149"/>
  <c r="N25" i="149"/>
  <c r="D94" i="149"/>
  <c r="P47" i="149"/>
  <c r="R27" i="149"/>
  <c r="D32" i="149"/>
  <c r="C89" i="149"/>
  <c r="L27" i="149"/>
  <c r="D70" i="149"/>
  <c r="N39" i="149"/>
  <c r="P24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X55" i="149"/>
  <c r="F55" i="149"/>
  <c r="G61" i="123"/>
  <c r="N3" i="123"/>
  <c r="Q74" i="149"/>
  <c r="F82" i="149"/>
  <c r="J82" i="149"/>
  <c r="S76" i="149"/>
  <c r="W63" i="149"/>
  <c r="P3" i="123"/>
  <c r="C76" i="149"/>
  <c r="R82" i="149"/>
  <c r="E26" i="124"/>
  <c r="D3" i="124"/>
  <c r="O82" i="149"/>
  <c r="M75" i="149"/>
  <c r="S75" i="149"/>
  <c r="C64" i="149"/>
  <c r="L3" i="124"/>
  <c r="W82" i="149"/>
  <c r="F71" i="149"/>
  <c r="E71" i="149"/>
  <c r="K71" i="149"/>
  <c r="D71" i="149"/>
  <c r="V5" i="149"/>
  <c r="L46" i="149"/>
  <c r="U71" i="149"/>
  <c r="F5" i="149"/>
  <c r="K16" i="9"/>
  <c r="K16" i="7" s="1"/>
  <c r="N5" i="149"/>
  <c r="K72" i="149"/>
  <c r="V34" i="93"/>
  <c r="V33" i="102"/>
  <c r="K28" i="93"/>
  <c r="K27" i="102"/>
  <c r="R5" i="93"/>
  <c r="R4" i="102"/>
  <c r="L80" i="149"/>
  <c r="U24" i="149"/>
  <c r="G5" i="93"/>
  <c r="G4" i="102"/>
  <c r="J71" i="149"/>
  <c r="V61" i="102"/>
  <c r="W61" i="102"/>
  <c r="W53" i="93"/>
  <c r="W52" i="102"/>
  <c r="X23" i="93"/>
  <c r="X22" i="102"/>
  <c r="D54" i="149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O23" i="93"/>
  <c r="H23" i="93"/>
  <c r="H22" i="102"/>
  <c r="W28" i="93"/>
  <c r="W27" i="102"/>
  <c r="U26" i="116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K9" i="149"/>
  <c r="T14" i="9"/>
  <c r="T14" i="7" s="1"/>
  <c r="P72" i="149"/>
  <c r="Q26" i="149"/>
  <c r="G3" i="103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M12" i="93"/>
  <c r="M11" i="116"/>
  <c r="M3" i="116" s="1"/>
  <c r="M34" i="93"/>
  <c r="M33" i="102"/>
  <c r="S78" i="149"/>
  <c r="T72" i="149"/>
  <c r="E81" i="149"/>
  <c r="R9" i="93"/>
  <c r="R8" i="102"/>
  <c r="H68" i="149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3" i="93"/>
  <c r="K22" i="102"/>
  <c r="C3" i="116"/>
  <c r="F26" i="116"/>
  <c r="F2" i="116" s="1"/>
  <c r="W59" i="149"/>
  <c r="S61" i="116"/>
  <c r="X3" i="124"/>
  <c r="D18" i="93"/>
  <c r="D17" i="102"/>
  <c r="G3" i="75"/>
  <c r="E33" i="149"/>
  <c r="W9" i="149"/>
  <c r="C77" i="149"/>
  <c r="N34" i="93"/>
  <c r="N33" i="102"/>
  <c r="D72" i="149"/>
  <c r="U81" i="149"/>
  <c r="L5" i="93"/>
  <c r="L4" i="102"/>
  <c r="E10" i="9"/>
  <c r="E10" i="7" s="1"/>
  <c r="T54" i="149"/>
  <c r="O26" i="75"/>
  <c r="M9" i="93"/>
  <c r="D61" i="102"/>
  <c r="D61" i="116"/>
  <c r="C26" i="124"/>
  <c r="K12" i="93"/>
  <c r="K11" i="102"/>
  <c r="T28" i="93"/>
  <c r="T27" i="102"/>
  <c r="T50" i="149"/>
  <c r="O61" i="116"/>
  <c r="Q12" i="93"/>
  <c r="Q11" i="102"/>
  <c r="I34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U28" i="93"/>
  <c r="U27" i="102"/>
  <c r="R5" i="149"/>
  <c r="W27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X33" i="116"/>
  <c r="X26" i="116" s="1"/>
  <c r="U3" i="75"/>
  <c r="E3" i="103"/>
  <c r="L3" i="103"/>
  <c r="O26" i="124"/>
  <c r="F91" i="149"/>
  <c r="K18" i="93"/>
  <c r="K17" i="102"/>
  <c r="D34" i="93"/>
  <c r="D33" i="102"/>
  <c r="J5" i="93"/>
  <c r="J4" i="102"/>
  <c r="T26" i="103"/>
  <c r="G3" i="116"/>
  <c r="E24" i="149"/>
  <c r="C61" i="102"/>
  <c r="R59" i="149"/>
  <c r="G34" i="93"/>
  <c r="G33" i="102"/>
  <c r="Q54" i="149"/>
  <c r="T5" i="93"/>
  <c r="T4" i="102"/>
  <c r="S12" i="93"/>
  <c r="S11" i="102"/>
  <c r="U68" i="149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S34" i="93"/>
  <c r="S33" i="102"/>
  <c r="U12" i="93"/>
  <c r="U11" i="116"/>
  <c r="U3" i="116" s="1"/>
  <c r="Q71" i="149"/>
  <c r="W34" i="93"/>
  <c r="W33" i="102"/>
  <c r="R60" i="149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Q22" i="149"/>
  <c r="W91" i="149"/>
  <c r="W33" i="116"/>
  <c r="W26" i="116" s="1"/>
  <c r="U61" i="102"/>
  <c r="C78" i="149"/>
  <c r="R31" i="9"/>
  <c r="R31" i="7" s="1"/>
  <c r="N61" i="116"/>
  <c r="S26" i="75"/>
  <c r="S3" i="123"/>
  <c r="E28" i="93"/>
  <c r="E27" i="102"/>
  <c r="G3" i="117"/>
  <c r="F81" i="149"/>
  <c r="J64" i="149"/>
  <c r="S6" i="9"/>
  <c r="S6" i="7" s="1"/>
  <c r="L81" i="149"/>
  <c r="K91" i="149"/>
  <c r="H28" i="93"/>
  <c r="H27" i="102"/>
  <c r="T41" i="149"/>
  <c r="Q3" i="75"/>
  <c r="W5" i="149"/>
  <c r="P10" i="149"/>
  <c r="N81" i="149"/>
  <c r="N59" i="149"/>
  <c r="H91" i="149"/>
  <c r="V9" i="93"/>
  <c r="V8" i="102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P3" i="124"/>
  <c r="E22" i="102"/>
  <c r="E23" i="93"/>
  <c r="P34" i="93"/>
  <c r="P33" i="102"/>
  <c r="P64" i="7"/>
  <c r="E9" i="93"/>
  <c r="G60" i="149"/>
  <c r="G5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M46" i="149"/>
  <c r="J50" i="149"/>
  <c r="T3" i="116"/>
  <c r="H10" i="149"/>
  <c r="S3" i="124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N22" i="102"/>
  <c r="N23" i="93"/>
  <c r="W68" i="149"/>
  <c r="M3" i="124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G21" i="149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P20" i="149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G57" i="149"/>
  <c r="S10" i="9"/>
  <c r="S10" i="7" s="1"/>
  <c r="O34" i="93"/>
  <c r="O33" i="102"/>
  <c r="U72" i="149"/>
  <c r="P53" i="93"/>
  <c r="P52" i="102"/>
  <c r="L53" i="93"/>
  <c r="L52" i="102"/>
  <c r="I5" i="93"/>
  <c r="I4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S5" i="93"/>
  <c r="S4" i="102"/>
  <c r="V26" i="103"/>
  <c r="P3" i="117"/>
  <c r="S9" i="93"/>
  <c r="S8" i="102"/>
  <c r="I3" i="117"/>
  <c r="X26" i="124"/>
  <c r="I11" i="102"/>
  <c r="L3" i="116"/>
  <c r="O14" i="9"/>
  <c r="O14" i="7" s="1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E12" i="93"/>
  <c r="E11" i="116"/>
  <c r="E3" i="116" s="1"/>
  <c r="Q43" i="149"/>
  <c r="U2" i="117" l="1"/>
  <c r="X2" i="16"/>
  <c r="G43" i="149"/>
  <c r="L62" i="149"/>
  <c r="W17" i="149"/>
  <c r="Q60" i="149"/>
  <c r="U5" i="149"/>
  <c r="X95" i="149"/>
  <c r="O60" i="149"/>
  <c r="S26" i="149"/>
  <c r="D34" i="149"/>
  <c r="M61" i="149"/>
  <c r="J43" i="149"/>
  <c r="G54" i="149"/>
  <c r="D39" i="149"/>
  <c r="N83" i="149"/>
  <c r="U32" i="149"/>
  <c r="S2" i="124"/>
  <c r="G24" i="149"/>
  <c r="G50" i="149"/>
  <c r="W32" i="149"/>
  <c r="C30" i="149"/>
  <c r="O70" i="149"/>
  <c r="O22" i="102"/>
  <c r="J25" i="149"/>
  <c r="Q59" i="149"/>
  <c r="S42" i="149"/>
  <c r="U54" i="149"/>
  <c r="K26" i="149"/>
  <c r="H53" i="149"/>
  <c r="N47" i="149"/>
  <c r="J22" i="149"/>
  <c r="D51" i="149"/>
  <c r="U2" i="111"/>
  <c r="G59" i="149"/>
  <c r="O23" i="149"/>
  <c r="N53" i="149"/>
  <c r="O56" i="149"/>
  <c r="M70" i="149"/>
  <c r="E2" i="124"/>
  <c r="N52" i="149"/>
  <c r="H64" i="149"/>
  <c r="P55" i="149"/>
  <c r="G27" i="149"/>
  <c r="H30" i="149"/>
  <c r="I9" i="149"/>
  <c r="F62" i="149"/>
  <c r="O57" i="149"/>
  <c r="O9" i="93"/>
  <c r="S2" i="125"/>
  <c r="P61" i="93"/>
  <c r="R46" i="149"/>
  <c r="K83" i="149"/>
  <c r="V18" i="149"/>
  <c r="S70" i="149"/>
  <c r="H16" i="149"/>
  <c r="C33" i="149"/>
  <c r="O95" i="149"/>
  <c r="I18" i="149"/>
  <c r="T47" i="149"/>
  <c r="G18" i="149"/>
  <c r="I30" i="149"/>
  <c r="W41" i="149"/>
  <c r="F38" i="149"/>
  <c r="C54" i="149"/>
  <c r="I59" i="149"/>
  <c r="X41" i="149"/>
  <c r="I2" i="16"/>
  <c r="F24" i="149"/>
  <c r="V44" i="149"/>
  <c r="M39" i="149"/>
  <c r="J83" i="149"/>
  <c r="H83" i="149"/>
  <c r="U18" i="149"/>
  <c r="I51" i="149"/>
  <c r="N2" i="105"/>
  <c r="J5" i="149"/>
  <c r="X88" i="149"/>
  <c r="X19" i="149"/>
  <c r="H2" i="16"/>
  <c r="Q2" i="16"/>
  <c r="J28" i="149"/>
  <c r="F26" i="123"/>
  <c r="S2" i="105"/>
  <c r="I38" i="149"/>
  <c r="D28" i="149"/>
  <c r="J2" i="75"/>
  <c r="M43" i="149"/>
  <c r="U61" i="93"/>
  <c r="O59" i="149"/>
  <c r="J33" i="149"/>
  <c r="M60" i="149"/>
  <c r="G47" i="149"/>
  <c r="D26" i="102"/>
  <c r="R25" i="149"/>
  <c r="L68" i="149"/>
  <c r="E46" i="149"/>
  <c r="I61" i="149"/>
  <c r="F2" i="125"/>
  <c r="X43" i="149"/>
  <c r="M18" i="149"/>
  <c r="H90" i="149"/>
  <c r="E47" i="149"/>
  <c r="J61" i="149"/>
  <c r="W28" i="149"/>
  <c r="C86" i="149"/>
  <c r="P9" i="149"/>
  <c r="J24" i="149"/>
  <c r="W24" i="149"/>
  <c r="D52" i="149"/>
  <c r="J30" i="149"/>
  <c r="K88" i="149"/>
  <c r="S2" i="116"/>
  <c r="E44" i="149"/>
  <c r="O39" i="149"/>
  <c r="C2" i="125"/>
  <c r="E2" i="16"/>
  <c r="D2" i="105"/>
  <c r="N2" i="16"/>
  <c r="K2" i="105"/>
  <c r="Q2" i="106"/>
  <c r="W2" i="16"/>
  <c r="V59" i="149"/>
  <c r="K2" i="16"/>
  <c r="P41" i="149"/>
  <c r="V2" i="75"/>
  <c r="G40" i="149"/>
  <c r="C41" i="149"/>
  <c r="O54" i="149"/>
  <c r="W42" i="149"/>
  <c r="V45" i="149"/>
  <c r="M2" i="103"/>
  <c r="H42" i="149"/>
  <c r="J2" i="125"/>
  <c r="G32" i="149"/>
  <c r="I21" i="149"/>
  <c r="Q2" i="104"/>
  <c r="K62" i="149"/>
  <c r="K43" i="149"/>
  <c r="S2" i="16"/>
  <c r="P91" i="149"/>
  <c r="O41" i="149"/>
  <c r="F32" i="149"/>
  <c r="D88" i="149"/>
  <c r="P2" i="104"/>
  <c r="U2" i="16"/>
  <c r="C2" i="105"/>
  <c r="P93" i="149"/>
  <c r="M41" i="149"/>
  <c r="D86" i="149"/>
  <c r="S2" i="75"/>
  <c r="G64" i="149"/>
  <c r="W30" i="149"/>
  <c r="O2" i="111"/>
  <c r="L50" i="149"/>
  <c r="J3" i="123"/>
  <c r="J2" i="123" s="1"/>
  <c r="I42" i="149"/>
  <c r="D83" i="149"/>
  <c r="T2" i="16"/>
  <c r="Q18" i="149"/>
  <c r="F2" i="16"/>
  <c r="V58" i="149"/>
  <c r="I64" i="149"/>
  <c r="C16" i="149"/>
  <c r="I2" i="106"/>
  <c r="P2" i="117"/>
  <c r="X45" i="149"/>
  <c r="T2" i="125"/>
  <c r="C80" i="149"/>
  <c r="O30" i="149"/>
  <c r="I17" i="149"/>
  <c r="N32" i="149"/>
  <c r="O93" i="149"/>
  <c r="Q28" i="149"/>
  <c r="U26" i="123"/>
  <c r="U2" i="123" s="1"/>
  <c r="J51" i="149"/>
  <c r="U91" i="149"/>
  <c r="C38" i="149"/>
  <c r="W22" i="149"/>
  <c r="S29" i="149"/>
  <c r="R18" i="149"/>
  <c r="O2" i="125"/>
  <c r="K17" i="149"/>
  <c r="F2" i="75"/>
  <c r="S83" i="149"/>
  <c r="C70" i="149"/>
  <c r="U33" i="149"/>
  <c r="R3" i="123"/>
  <c r="R2" i="123" s="1"/>
  <c r="O2" i="103"/>
  <c r="U46" i="149"/>
  <c r="K68" i="149"/>
  <c r="X9" i="149"/>
  <c r="Q27" i="149"/>
  <c r="M86" i="149"/>
  <c r="Q88" i="149"/>
  <c r="J2" i="16"/>
  <c r="L59" i="149"/>
  <c r="F86" i="149"/>
  <c r="P90" i="149"/>
  <c r="R2" i="116"/>
  <c r="T83" i="149"/>
  <c r="F42" i="149"/>
  <c r="P83" i="149"/>
  <c r="I2" i="124"/>
  <c r="K32" i="149"/>
  <c r="D60" i="149"/>
  <c r="V54" i="149"/>
  <c r="M29" i="149"/>
  <c r="X53" i="149"/>
  <c r="C31" i="149"/>
  <c r="J47" i="149"/>
  <c r="G95" i="149"/>
  <c r="F53" i="149"/>
  <c r="X42" i="149"/>
  <c r="X91" i="149"/>
  <c r="G39" i="149"/>
  <c r="P61" i="149"/>
  <c r="D2" i="104"/>
  <c r="J68" i="149"/>
  <c r="U44" i="149"/>
  <c r="K33" i="149"/>
  <c r="J48" i="149"/>
  <c r="J34" i="149"/>
  <c r="D26" i="123"/>
  <c r="D2" i="123" s="1"/>
  <c r="R34" i="149"/>
  <c r="U2" i="105"/>
  <c r="N3" i="102"/>
  <c r="G23" i="149"/>
  <c r="M28" i="149"/>
  <c r="V9" i="149"/>
  <c r="S45" i="149"/>
  <c r="J45" i="149"/>
  <c r="O21" i="149"/>
  <c r="G30" i="149"/>
  <c r="K2" i="124"/>
  <c r="P58" i="149"/>
  <c r="W48" i="149"/>
  <c r="R29" i="149"/>
  <c r="X21" i="149"/>
  <c r="S43" i="149"/>
  <c r="D90" i="149"/>
  <c r="U47" i="149"/>
  <c r="O52" i="149"/>
  <c r="R56" i="149"/>
  <c r="X46" i="149"/>
  <c r="J20" i="149"/>
  <c r="X18" i="149"/>
  <c r="W93" i="149"/>
  <c r="H2" i="116"/>
  <c r="D23" i="149"/>
  <c r="J88" i="149"/>
  <c r="X27" i="149"/>
  <c r="L25" i="149"/>
  <c r="E27" i="149"/>
  <c r="W58" i="149"/>
  <c r="U94" i="149"/>
  <c r="F61" i="149"/>
  <c r="O22" i="149"/>
  <c r="X57" i="149"/>
  <c r="L60" i="149"/>
  <c r="P86" i="149"/>
  <c r="M31" i="149"/>
  <c r="W16" i="149"/>
  <c r="C83" i="149"/>
  <c r="L83" i="149"/>
  <c r="S93" i="149"/>
  <c r="U95" i="149"/>
  <c r="E57" i="149"/>
  <c r="L49" i="149"/>
  <c r="S63" i="149"/>
  <c r="V27" i="149"/>
  <c r="Q57" i="149"/>
  <c r="P38" i="149"/>
  <c r="Q64" i="149"/>
  <c r="F60" i="149"/>
  <c r="X59" i="149"/>
  <c r="K31" i="149"/>
  <c r="X34" i="149"/>
  <c r="R57" i="149"/>
  <c r="D15" i="149"/>
  <c r="E2" i="106"/>
  <c r="R38" i="149"/>
  <c r="C32" i="149"/>
  <c r="R26" i="149"/>
  <c r="E62" i="149"/>
  <c r="M62" i="149"/>
  <c r="G93" i="149"/>
  <c r="L88" i="149"/>
  <c r="N24" i="149"/>
  <c r="V60" i="149"/>
  <c r="J17" i="149"/>
  <c r="D27" i="149"/>
  <c r="H21" i="149"/>
  <c r="Q55" i="149"/>
  <c r="L52" i="149"/>
  <c r="H46" i="149"/>
  <c r="J18" i="149"/>
  <c r="L16" i="149"/>
  <c r="F2" i="104"/>
  <c r="V46" i="149"/>
  <c r="U93" i="149"/>
  <c r="P31" i="149"/>
  <c r="U29" i="149"/>
  <c r="S46" i="149"/>
  <c r="O91" i="149"/>
  <c r="W61" i="149"/>
  <c r="I39" i="149"/>
  <c r="Q29" i="149"/>
  <c r="T88" i="149"/>
  <c r="P42" i="149"/>
  <c r="G42" i="149"/>
  <c r="O88" i="149"/>
  <c r="C55" i="149"/>
  <c r="D47" i="149"/>
  <c r="S60" i="149"/>
  <c r="V22" i="149"/>
  <c r="F18" i="149"/>
  <c r="E63" i="149"/>
  <c r="F93" i="149"/>
  <c r="R22" i="149"/>
  <c r="D25" i="149"/>
  <c r="C63" i="149"/>
  <c r="G51" i="149"/>
  <c r="X64" i="149"/>
  <c r="H93" i="149"/>
  <c r="Q47" i="149"/>
  <c r="U64" i="149"/>
  <c r="N54" i="149"/>
  <c r="Q58" i="149"/>
  <c r="N55" i="149"/>
  <c r="P25" i="149"/>
  <c r="R30" i="149"/>
  <c r="P17" i="149"/>
  <c r="L55" i="149"/>
  <c r="T18" i="149"/>
  <c r="N45" i="149"/>
  <c r="W18" i="149"/>
  <c r="U23" i="149"/>
  <c r="L64" i="149"/>
  <c r="D95" i="149"/>
  <c r="P16" i="149"/>
  <c r="K25" i="149"/>
  <c r="P95" i="149"/>
  <c r="N2" i="75"/>
  <c r="T60" i="149"/>
  <c r="C43" i="149"/>
  <c r="L54" i="149"/>
  <c r="C61" i="149"/>
  <c r="H40" i="149"/>
  <c r="K21" i="149"/>
  <c r="P52" i="149"/>
  <c r="P30" i="149"/>
  <c r="J32" i="149"/>
  <c r="P23" i="149"/>
  <c r="X31" i="149"/>
  <c r="E23" i="149"/>
  <c r="K93" i="149"/>
  <c r="E55" i="149"/>
  <c r="M91" i="149"/>
  <c r="X86" i="149"/>
  <c r="G70" i="149"/>
  <c r="X2" i="105"/>
  <c r="I2" i="75"/>
  <c r="O2" i="106"/>
  <c r="T2" i="104"/>
  <c r="F40" i="149"/>
  <c r="K49" i="149"/>
  <c r="P2" i="75"/>
  <c r="L2" i="105"/>
  <c r="W3" i="123"/>
  <c r="M2" i="104"/>
  <c r="W2" i="75"/>
  <c r="F3" i="123"/>
  <c r="W2" i="111"/>
  <c r="K24" i="149"/>
  <c r="T2" i="105"/>
  <c r="V2" i="16"/>
  <c r="V16" i="149"/>
  <c r="D64" i="149"/>
  <c r="E91" i="149"/>
  <c r="X48" i="149"/>
  <c r="V49" i="149"/>
  <c r="O29" i="149"/>
  <c r="L43" i="149"/>
  <c r="E59" i="149"/>
  <c r="I2" i="104"/>
  <c r="J61" i="93"/>
  <c r="U21" i="149"/>
  <c r="P2" i="123"/>
  <c r="R70" i="149"/>
  <c r="Q9" i="149"/>
  <c r="P50" i="149"/>
  <c r="M26" i="149"/>
  <c r="V32" i="149"/>
  <c r="X30" i="149"/>
  <c r="J38" i="149"/>
  <c r="N2" i="124"/>
  <c r="R50" i="149"/>
  <c r="M15" i="149"/>
  <c r="M22" i="149"/>
  <c r="M94" i="149"/>
  <c r="J95" i="149"/>
  <c r="N56" i="149"/>
  <c r="L17" i="149"/>
  <c r="V61" i="149"/>
  <c r="Q33" i="149"/>
  <c r="Q41" i="149"/>
  <c r="O68" i="149"/>
  <c r="J46" i="149"/>
  <c r="U22" i="149"/>
  <c r="M30" i="149"/>
  <c r="J44" i="149"/>
  <c r="N48" i="149"/>
  <c r="O17" i="149"/>
  <c r="T59" i="149"/>
  <c r="T2" i="75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U66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W26" i="149"/>
  <c r="F56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F28" i="149"/>
  <c r="U53" i="149"/>
  <c r="K47" i="149"/>
  <c r="G58" i="149"/>
  <c r="W29" i="149"/>
  <c r="H20" i="149"/>
  <c r="S47" i="149"/>
  <c r="E53" i="149"/>
  <c r="R90" i="149"/>
  <c r="M40" i="149"/>
  <c r="F34" i="149"/>
  <c r="H54" i="149"/>
  <c r="C53" i="149"/>
  <c r="E90" i="149"/>
  <c r="L15" i="149"/>
  <c r="E20" i="149"/>
  <c r="Q62" i="149"/>
  <c r="C59" i="149"/>
  <c r="X90" i="149"/>
  <c r="Q53" i="149"/>
  <c r="G34" i="149"/>
  <c r="D55" i="149"/>
  <c r="I53" i="149"/>
  <c r="M34" i="149"/>
  <c r="L44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N34" i="11"/>
  <c r="N33" i="93"/>
  <c r="U90" i="149"/>
  <c r="N26" i="102"/>
  <c r="U5" i="11"/>
  <c r="U4" i="93"/>
  <c r="F53" i="11"/>
  <c r="F52" i="93"/>
  <c r="F49" i="149"/>
  <c r="O9" i="11"/>
  <c r="O8" i="93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H23" i="11"/>
  <c r="H22" i="93"/>
  <c r="C52" i="93"/>
  <c r="C53" i="11"/>
  <c r="P3" i="102"/>
  <c r="S61" i="11"/>
  <c r="R41" i="149"/>
  <c r="N9" i="11"/>
  <c r="N8" i="93"/>
  <c r="I40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S40" i="149" l="1"/>
  <c r="I15" i="149"/>
  <c r="N40" i="149"/>
  <c r="O53" i="149"/>
  <c r="Q49" i="149"/>
  <c r="W15" i="149"/>
  <c r="F2" i="123"/>
  <c r="F90" i="149"/>
  <c r="T15" i="149"/>
  <c r="Q15" i="149"/>
  <c r="P45" i="149"/>
  <c r="J19" i="149"/>
  <c r="H84" i="149"/>
  <c r="K15" i="149"/>
  <c r="U15" i="149"/>
  <c r="I19" i="149"/>
  <c r="K40" i="149"/>
  <c r="W85" i="149"/>
  <c r="J90" i="149"/>
  <c r="I45" i="149"/>
  <c r="N15" i="149"/>
  <c r="X37" i="149"/>
  <c r="C90" i="149"/>
  <c r="T90" i="149"/>
  <c r="S15" i="149"/>
  <c r="P84" i="149"/>
  <c r="E15" i="149"/>
  <c r="H65" i="149"/>
  <c r="D40" i="149"/>
  <c r="F15" i="149"/>
  <c r="O90" i="149"/>
  <c r="O37" i="149"/>
  <c r="Q45" i="149"/>
  <c r="P49" i="149"/>
  <c r="J15" i="149"/>
  <c r="V19" i="149"/>
  <c r="C40" i="149"/>
  <c r="I85" i="149"/>
  <c r="W2" i="123"/>
  <c r="D45" i="149"/>
  <c r="F19" i="149"/>
  <c r="M45" i="149"/>
  <c r="I49" i="149"/>
  <c r="N19" i="149"/>
  <c r="W53" i="149"/>
  <c r="U40" i="149"/>
  <c r="T45" i="149"/>
  <c r="L19" i="149"/>
  <c r="K85" i="149"/>
  <c r="D19" i="149"/>
  <c r="N49" i="149"/>
  <c r="S49" i="149"/>
  <c r="C19" i="149"/>
  <c r="X40" i="149"/>
  <c r="G19" i="149"/>
  <c r="E49" i="149"/>
  <c r="C37" i="149"/>
  <c r="J66" i="149"/>
  <c r="C84" i="149"/>
  <c r="H49" i="149"/>
  <c r="F45" i="149"/>
  <c r="T19" i="149"/>
  <c r="E19" i="149"/>
  <c r="D85" i="149"/>
  <c r="O49" i="149"/>
  <c r="E45" i="149"/>
  <c r="M66" i="149"/>
  <c r="L40" i="149"/>
  <c r="X49" i="149"/>
  <c r="F66" i="149"/>
  <c r="N66" i="149"/>
  <c r="H19" i="149"/>
  <c r="W90" i="149"/>
  <c r="W19" i="149"/>
  <c r="I37" i="149"/>
  <c r="S37" i="149"/>
  <c r="U2" i="102"/>
  <c r="X84" i="149"/>
  <c r="K84" i="149"/>
  <c r="V15" i="149"/>
  <c r="T40" i="149"/>
  <c r="P19" i="149"/>
  <c r="T37" i="149"/>
  <c r="G84" i="149"/>
  <c r="L85" i="149"/>
  <c r="F37" i="149"/>
  <c r="R19" i="149"/>
  <c r="G85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F36" i="149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K2" i="93" l="1"/>
  <c r="I36" i="149"/>
  <c r="V26" i="11"/>
  <c r="W36" i="149"/>
  <c r="G36" i="149"/>
  <c r="H36" i="149"/>
  <c r="K36" i="149"/>
  <c r="R2" i="93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S2" i="11" s="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D35" i="149" l="1"/>
  <c r="I35" i="149"/>
  <c r="V35" i="149"/>
  <c r="J26" i="9"/>
  <c r="W35" i="149"/>
  <c r="M35" i="14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Q14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E14" i="149"/>
  <c r="L14" i="149"/>
  <c r="R2" i="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<sst xmlns="http://schemas.openxmlformats.org/spreadsheetml/2006/main" count="12477" uniqueCount="330">
  <si>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</si>
  <si>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</si>
  <si>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</si>
  <si>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</si>
  <si>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</si>
  <si>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</si>
  <si>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</si>
  <si>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</si>
  <si>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</si>
  <si>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</si>
  <si>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</si>
  <si>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</si>
  <si>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</si>
  <si>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</si>
  <si>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</si>
  <si>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</si>
  <si>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</si>
  <si>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</si>
  <si>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</si>
  <si>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</si>
  <si>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</si>
  <si>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</si>
  <si>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</si>
  <si>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</si>
  <si>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</si>
  <si>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</si>
  <si>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</si>
  <si>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</si>
  <si>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</si>
  <si>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</si>
  <si>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</si>
  <si>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</si>
  <si>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</si>
  <si>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</si>
  <si>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</si>
  <si>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</si>
  <si>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</si>
  <si>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</si>
  <si>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</si>
  <si>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</si>
  <si>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</si>
  <si>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</si>
  <si>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</si>
  <si>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</si>
  <si>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</si>
  <si>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</si>
  <si>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</si>
  <si>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</si>
  <si>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</si>
  <si>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</si>
  <si>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</si>
  <si>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</si>
  <si>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</si>
  <si>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</si>
  <si>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</si>
  <si>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</si>
  <si>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</si>
  <si>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</si>
  <si>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</si>
  <si>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</si>
  <si>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</si>
  <si>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</si>
  <si>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</si>
  <si>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</si>
  <si>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</si>
  <si>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</si>
  <si>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</si>
  <si>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</si>
  <si>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</si>
  <si>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</si>
  <si>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</si>
  <si>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</si>
  <si>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</si>
  <si>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</si>
  <si>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</si>
  <si>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</si>
  <si>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</si>
  <si>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</si>
  <si>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</si>
  <si>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</si>
  <si>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</si>
  <si>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</si>
  <si>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</si>
  <si>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</si>
  <si>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</si>
  <si>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</si>
  <si>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</si>
  <si>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</si>
  <si>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</si>
  <si>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</si>
  <si>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</si>
  <si>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</si>
  <si>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</si>
  <si>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</si>
  <si>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</si>
  <si>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</si>
  <si>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</si>
  <si>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</si>
  <si>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</si>
  <si>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</si>
  <si>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</si>
  <si>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</si>
  <si>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</si>
  <si>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</si>
  <si>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</si>
  <si>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</si>
  <si>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</si>
  <si>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</si>
  <si>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</si>
  <si>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</si>
  <si>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</si>
  <si>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</si>
  <si>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</si>
  <si>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</si>
  <si>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</si>
  <si>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</si>
  <si>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</si>
  <si>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</si>
  <si>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</si>
  <si>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</si>
  <si>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</si>
  <si>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</si>
  <si>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</si>
  <si>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</si>
  <si>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</si>
  <si>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</si>
  <si>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</si>
  <si>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</si>
  <si>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</si>
  <si>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</si>
  <si>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</si>
  <si>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</si>
  <si>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</si>
  <si>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</si>
  <si>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</si>
  <si>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</si>
  <si>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</si>
  <si>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</si>
  <si>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</si>
  <si>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</si>
  <si>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</si>
  <si>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</si>
  <si>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</si>
  <si>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</si>
  <si>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</si>
  <si>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</si>
  <si>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</si>
  <si>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</si>
  <si>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</si>
  <si>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</si>
  <si>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</si>
  <si>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</si>
  <si>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</si>
  <si>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</si>
  <si>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</si>
  <si>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</si>
  <si>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</si>
  <si>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</si>
  <si>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</si>
  <si>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</si>
  <si>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</si>
  <si>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</si>
  <si>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</si>
  <si>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</si>
  <si>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</si>
  <si>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</si>
  <si>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</si>
  <si>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</si>
  <si>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</si>
  <si>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</si>
  <si>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</si>
  <si>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</si>
  <si>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</si>
  <si>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</si>
  <si>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</si>
  <si>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</si>
  <si>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</si>
  <si>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</si>
  <si>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</si>
  <si>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</si>
  <si>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</si>
  <si>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</si>
  <si>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</si>
  <si>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</si>
  <si>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</si>
  <si>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</si>
  <si>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</si>
  <si>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</si>
  <si>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</si>
  <si>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</si>
  <si>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</si>
  <si>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</si>
  <si>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</si>
  <si>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</si>
  <si>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</si>
  <si>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</si>
  <si>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</si>
  <si>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</si>
  <si>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</si>
  <si>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</si>
  <si>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</si>
  <si>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</si>
  <si>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</si>
  <si>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</si>
  <si>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</si>
  <si>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</si>
  <si>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</si>
  <si>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</si>
  <si>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</si>
  <si>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</si>
  <si>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</si>
  <si>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</si>
  <si>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</si>
  <si>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</si>
  <si>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</si>
  <si>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</si>
  <si>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</si>
  <si>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</si>
  <si>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</si>
  <si>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</si>
  <si>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</si>
  <si>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</si>
  <si>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</si>
  <si>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</si>
  <si>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</si>
  <si>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</si>
  <si>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</si>
  <si>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</si>
  <si>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</si>
  <si>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</si>
  <si>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</si>
  <si>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</si>
  <si>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</si>
  <si>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</si>
  <si>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</si>
  <si>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</si>
  <si>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</si>
  <si>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</si>
  <si>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</si>
  <si>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</si>
  <si>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</si>
  <si>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</si>
  <si>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</si>
  <si>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</si>
  <si>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</si>
  <si>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</si>
  <si>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</si>
  <si>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</si>
  <si>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</si>
  <si>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</si>
  <si>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</si>
  <si>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</si>
  <si>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</si>
  <si>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</si>
  <si>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</si>
  <si>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</si>
  <si>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</si>
  <si>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</si>
  <si>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</si>
  <si>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</si>
  <si>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</si>
  <si>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</si>
  <si>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</si>
  <si>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</si>
  <si>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</si>
  <si>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</si>
  <si>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</si>
  <si>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</si>
  <si>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</si>
  <si>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</si>
  <si>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</si>
  <si>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</si>
  <si>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</si>
  <si>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</si>
  <si>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</si>
  <si>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</si>
  <si>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</si>
  <si>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</si>
  <si>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</si>
  <si>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</si>
  <si>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</si>
  <si>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</si>
  <si>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</si>
  <si>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</si>
  <si>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</si>
  <si>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</si>
  <si>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</si>
  <si>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</si>
  <si>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</si>
  <si>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</si>
  <si>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</si>
  <si>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</si>
  <si>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</si>
  <si>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</si>
  <si>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</si>
  <si>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</si>
  <si>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</si>
  <si>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</si>
  <si>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</si>
  <si>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</si>
  <si>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</si>
  <si>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</si>
  <si>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</si>
  <si>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</si>
  <si>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</si>
  <si>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</si>
  <si>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</si>
  <si>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</si>
  <si>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</si>
  <si>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</si>
  <si>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</si>
  <si>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</si>
  <si>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</si>
  <si>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</si>
  <si>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</si>
  <si>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</si>
  <si>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</si>
  <si>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</si>
  <si>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</si>
  <si>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</si>
  <si>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</si>
  <si>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</si>
  <si>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</si>
  <si>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</si>
  <si>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</si>
  <si>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</si>
  <si>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JRC-IDEES-2023 - Integrated Database of the European Energy System</t>
  </si>
  <si>
    <t>v2023-1.00</t>
  </si>
  <si>
    <t>Denmark</t>
  </si>
  <si>
    <t>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</si>
</sst>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70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  <xf numFmtId="0" fontId="26" fillId="0" borderId="0" xfId="2" applyFont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23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</row>
    <row r="6" spans="1:23" ht="31.5" x14ac:dyDescent="0.25">
      <c r="A6" s="59"/>
      <c r="B6" s="60" t="s">
        <v>326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323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45967.473726851851</v>
      </c>
      <c r="M30" s="68"/>
      <c r="N30" s="68"/>
      <c r="O30" s="68"/>
      <c r="V30" s="57"/>
    </row>
    <row r="31" spans="12:32" ht="15" customHeight="1" x14ac:dyDescent="0.25">
      <c r="L31" s="63" t="s">
        <v>327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Z95"/>
  <sheetViews>
    <sheetView showGridLines="0" workbookViewId="0">
      <pane xSplit="2" ySplit="1" topLeftCell="F2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6" width="9.7109375" style="5" customWidth="1"/>
    <col min="27" max="16384" width="9.140625" style="5"/>
  </cols>
  <sheetData>
    <row r="1" spans="1:26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B2" s="6" t="s">
        <v>229</v>
      </c>
    </row>
    <row r="3" spans="1:26" ht="11.25" customHeight="1" x14ac:dyDescent="0.2">
      <c r="A3" s="2" t="s">
        <v>0</v>
      </c>
      <c r="B3" s="2" t="s">
        <v>325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">
      <c r="A4" s="7" t="s">
        <v>120</v>
      </c>
      <c r="B4" s="7" t="str">
        <f ca="1">HYPERLINK("#"&amp;CELL("address",GAE!$Z$2),"GAE")</f>
        <v>GAE</v>
      </c>
      <c r="C4" s="8">
        <f>GAE!C$2</f>
        <v>58452.00424567343</v>
      </c>
      <c r="D4" s="8">
        <f>GAE!D$2</f>
        <v>59220.444721345237</v>
      </c>
      <c r="E4" s="8">
        <f>GAE!E$2</f>
        <v>57740.705668301489</v>
      </c>
      <c r="F4" s="8">
        <f>GAE!F$2</f>
        <v>62463.97928634577</v>
      </c>
      <c r="G4" s="8">
        <f>GAE!G$2</f>
        <v>56520.060786732407</v>
      </c>
      <c r="H4" s="8">
        <f>GAE!H$2</f>
        <v>53361.719936604655</v>
      </c>
      <c r="I4" s="8">
        <f>GAE!I$2</f>
        <v>62130.389363271359</v>
      </c>
      <c r="J4" s="8">
        <f>GAE!J$2</f>
        <v>57565.809280000925</v>
      </c>
      <c r="K4" s="8">
        <f>GAE!K$2</f>
        <v>54058.773808698083</v>
      </c>
      <c r="L4" s="8">
        <f>GAE!L$2</f>
        <v>50632.299335187134</v>
      </c>
      <c r="M4" s="8">
        <f>GAE!M$2</f>
        <v>51633.357568050407</v>
      </c>
      <c r="N4" s="8">
        <f>GAE!N$2</f>
        <v>46698.388009585222</v>
      </c>
      <c r="O4" s="8">
        <f>GAE!O$2</f>
        <v>41282.548166767549</v>
      </c>
      <c r="P4" s="8">
        <f>GAE!P$2</f>
        <v>43388.472069464959</v>
      </c>
      <c r="Q4" s="8">
        <f>GAE!Q$2</f>
        <v>39727.403487385265</v>
      </c>
      <c r="R4" s="8">
        <f>GAE!R$2</f>
        <v>37673.840653853462</v>
      </c>
      <c r="S4" s="8">
        <f>GAE!S$2</f>
        <v>38897.960061792219</v>
      </c>
      <c r="T4" s="8">
        <f>GAE!T$2</f>
        <v>36122.28070398495</v>
      </c>
      <c r="U4" s="8">
        <f>GAE!U$2</f>
        <v>36375.31961820642</v>
      </c>
      <c r="V4" s="8">
        <f>GAE!V$2</f>
        <v>33388.249308685248</v>
      </c>
      <c r="W4" s="8">
        <f>GAE!W$2</f>
        <v>27999.295066423969</v>
      </c>
      <c r="X4" s="8">
        <f>GAE!X$2</f>
        <v>29442.479582868018</v>
      </c>
      <c r="Y4" s="8">
        <f>GAE!Y$2</f>
        <v>29582.098108158269</v>
      </c>
      <c r="Z4" s="8">
        <f>GAE!Z$2</f>
        <v>27585.668926173694</v>
      </c>
    </row>
    <row r="5" spans="1:26" ht="11.25" customHeight="1" x14ac:dyDescent="0.2">
      <c r="A5" s="30" t="s">
        <v>121</v>
      </c>
      <c r="B5" s="9" t="str">
        <f ca="1">HYPERLINK("#"&amp;CELL("address",INTMARB!$Z$2),"INTMARB")</f>
        <v>INTMARB</v>
      </c>
      <c r="C5" s="10">
        <f>INTMARB!C$2</f>
        <v>4126.9042983600002</v>
      </c>
      <c r="D5" s="10">
        <f>INTMARB!D$2</f>
        <v>3427.6419158400004</v>
      </c>
      <c r="E5" s="10">
        <f>INTMARB!E$2</f>
        <v>2814.3998672399998</v>
      </c>
      <c r="F5" s="10">
        <f>INTMARB!F$2</f>
        <v>2961.9427564799994</v>
      </c>
      <c r="G5" s="10">
        <f>INTMARB!G$2</f>
        <v>2409.5980897199997</v>
      </c>
      <c r="H5" s="10">
        <f>INTMARB!H$2</f>
        <v>2461.9487493600009</v>
      </c>
      <c r="I5" s="10">
        <f>INTMARB!I$2</f>
        <v>3254.4240858000003</v>
      </c>
      <c r="J5" s="10">
        <f>INTMARB!J$2</f>
        <v>3411.1044079200001</v>
      </c>
      <c r="K5" s="10">
        <f>INTMARB!K$2</f>
        <v>2927.1021055200004</v>
      </c>
      <c r="L5" s="10">
        <f>INTMARB!L$2</f>
        <v>1631.8358218800001</v>
      </c>
      <c r="M5" s="10">
        <f>INTMARB!M$2</f>
        <v>2201.8703821200002</v>
      </c>
      <c r="N5" s="10">
        <f>INTMARB!N$2</f>
        <v>2232.2119561199997</v>
      </c>
      <c r="O5" s="10">
        <f>INTMARB!O$2</f>
        <v>1644.3436928400004</v>
      </c>
      <c r="P5" s="10">
        <f>INTMARB!P$2</f>
        <v>2007.7759584</v>
      </c>
      <c r="Q5" s="10">
        <f>INTMARB!Q$2</f>
        <v>2356.20457128</v>
      </c>
      <c r="R5" s="10">
        <f>INTMARB!R$2</f>
        <v>2430.12655872</v>
      </c>
      <c r="S5" s="10">
        <f>INTMARB!S$2</f>
        <v>2116.59969348</v>
      </c>
      <c r="T5" s="10">
        <f>INTMARB!T$2</f>
        <v>1677.5625614400003</v>
      </c>
      <c r="U5" s="10">
        <f>INTMARB!U$2</f>
        <v>1872.8212456799997</v>
      </c>
      <c r="V5" s="10">
        <f>INTMARB!V$2</f>
        <v>2346.8330091599996</v>
      </c>
      <c r="W5" s="10">
        <f>INTMARB!W$2</f>
        <v>1755.4771148400005</v>
      </c>
      <c r="X5" s="10">
        <f>INTMARB!X$2</f>
        <v>1490.5241481599999</v>
      </c>
      <c r="Y5" s="10">
        <f>INTMARB!Y$2</f>
        <v>1677.2314010400003</v>
      </c>
      <c r="Z5" s="10">
        <f>INTMARB!Z$2</f>
        <v>1733.0907614400003</v>
      </c>
    </row>
    <row r="6" spans="1:26" ht="11.25" customHeight="1" x14ac:dyDescent="0.2">
      <c r="A6" s="31" t="s">
        <v>308</v>
      </c>
      <c r="B6" s="11" t="str">
        <f ca="1">HYPERLINK("#"&amp;CELL("address",INTMARB_IN!$Z$2),"INTMARB_IN")</f>
        <v>INTMARB_IN</v>
      </c>
      <c r="C6" s="12">
        <f>INTMARB_IN!C$2</f>
        <v>2036.224499381673</v>
      </c>
      <c r="D6" s="12">
        <f>INTMARB_IN!D$2</f>
        <v>1689.138987150222</v>
      </c>
      <c r="E6" s="12">
        <f>INTMARB_IN!E$2</f>
        <v>1409.9251465210043</v>
      </c>
      <c r="F6" s="12">
        <f>INTMARB_IN!F$2</f>
        <v>1422.0410970320065</v>
      </c>
      <c r="G6" s="12">
        <f>INTMARB_IN!G$2</f>
        <v>1236.9783878993496</v>
      </c>
      <c r="H6" s="12">
        <f>INTMARB_IN!H$2</f>
        <v>1284.2467216041982</v>
      </c>
      <c r="I6" s="12">
        <f>INTMARB_IN!I$2</f>
        <v>1542.5584863672148</v>
      </c>
      <c r="J6" s="12">
        <f>INTMARB_IN!J$2</f>
        <v>1663.9372344064961</v>
      </c>
      <c r="K6" s="12">
        <f>INTMARB_IN!K$2</f>
        <v>1439.1588193963157</v>
      </c>
      <c r="L6" s="12">
        <f>INTMARB_IN!L$2</f>
        <v>802.36745231470456</v>
      </c>
      <c r="M6" s="12">
        <f>INTMARB_IN!M$2</f>
        <v>1139.8898972431887</v>
      </c>
      <c r="N6" s="12">
        <f>INTMARB_IN!N$2</f>
        <v>1059.2103504890624</v>
      </c>
      <c r="O6" s="12">
        <f>INTMARB_IN!O$2</f>
        <v>861.22210141878588</v>
      </c>
      <c r="P6" s="12">
        <f>INTMARB_IN!P$2</f>
        <v>1106.3444706132843</v>
      </c>
      <c r="Q6" s="12">
        <f>INTMARB_IN!Q$2</f>
        <v>1235.6596864033563</v>
      </c>
      <c r="R6" s="12">
        <f>INTMARB_IN!R$2</f>
        <v>1211.4899471092892</v>
      </c>
      <c r="S6" s="12">
        <f>INTMARB_IN!S$2</f>
        <v>1050.899071062307</v>
      </c>
      <c r="T6" s="12">
        <f>INTMARB_IN!T$2</f>
        <v>844.0714263265412</v>
      </c>
      <c r="U6" s="12">
        <f>INTMARB_IN!U$2</f>
        <v>921.27169830603441</v>
      </c>
      <c r="V6" s="12">
        <f>INTMARB_IN!V$2</f>
        <v>1140.4625296715558</v>
      </c>
      <c r="W6" s="12">
        <f>INTMARB_IN!W$2</f>
        <v>767.86055125591133</v>
      </c>
      <c r="X6" s="12">
        <f>INTMARB_IN!X$2</f>
        <v>645.8449738649266</v>
      </c>
      <c r="Y6" s="12">
        <f>INTMARB_IN!Y$2</f>
        <v>835.03036669287235</v>
      </c>
      <c r="Z6" s="12">
        <f>INTMARB_IN!Z$2</f>
        <v>840.29052955478562</v>
      </c>
    </row>
    <row r="7" spans="1:26" ht="11.25" customHeight="1" x14ac:dyDescent="0.2">
      <c r="A7" s="31" t="s">
        <v>309</v>
      </c>
      <c r="B7" s="11" t="str">
        <f ca="1">HYPERLINK("#"&amp;CELL("address",INTMARB_EX!$Z$2),"INTMARB_EX")</f>
        <v>INTMARB_EX</v>
      </c>
      <c r="C7" s="12">
        <f>INTMARB_EX!C$2</f>
        <v>2090.6797989783277</v>
      </c>
      <c r="D7" s="12">
        <f>INTMARB_EX!D$2</f>
        <v>1738.5029286897786</v>
      </c>
      <c r="E7" s="12">
        <f>INTMARB_EX!E$2</f>
        <v>1404.4747207189957</v>
      </c>
      <c r="F7" s="12">
        <f>INTMARB_EX!F$2</f>
        <v>1539.9016594479929</v>
      </c>
      <c r="G7" s="12">
        <f>INTMARB_EX!G$2</f>
        <v>1172.6197018206503</v>
      </c>
      <c r="H7" s="12">
        <f>INTMARB_EX!H$2</f>
        <v>1177.7020277558026</v>
      </c>
      <c r="I7" s="12">
        <f>INTMARB_EX!I$2</f>
        <v>1711.865599432786</v>
      </c>
      <c r="J7" s="12">
        <f>INTMARB_EX!J$2</f>
        <v>1747.1671735135037</v>
      </c>
      <c r="K7" s="12">
        <f>INTMARB_EX!K$2</f>
        <v>1487.9432861236844</v>
      </c>
      <c r="L7" s="12">
        <f>INTMARB_EX!L$2</f>
        <v>829.46836956529557</v>
      </c>
      <c r="M7" s="12">
        <f>INTMARB_EX!M$2</f>
        <v>1061.9804848768115</v>
      </c>
      <c r="N7" s="12">
        <f>INTMARB_EX!N$2</f>
        <v>1173.0016056309375</v>
      </c>
      <c r="O7" s="12">
        <f>INTMARB_EX!O$2</f>
        <v>783.12159142121436</v>
      </c>
      <c r="P7" s="12">
        <f>INTMARB_EX!P$2</f>
        <v>901.43148778671605</v>
      </c>
      <c r="Q7" s="12">
        <f>INTMARB_EX!Q$2</f>
        <v>1120.5448848766439</v>
      </c>
      <c r="R7" s="12">
        <f>INTMARB_EX!R$2</f>
        <v>1218.6366116107108</v>
      </c>
      <c r="S7" s="12">
        <f>INTMARB_EX!S$2</f>
        <v>1065.7006224176928</v>
      </c>
      <c r="T7" s="12">
        <f>INTMARB_EX!T$2</f>
        <v>833.49113511345911</v>
      </c>
      <c r="U7" s="12">
        <f>INTMARB_EX!U$2</f>
        <v>951.5495473739652</v>
      </c>
      <c r="V7" s="12">
        <f>INTMARB_EX!V$2</f>
        <v>1206.3704794884441</v>
      </c>
      <c r="W7" s="12">
        <f>INTMARB_EX!W$2</f>
        <v>987.61656358408914</v>
      </c>
      <c r="X7" s="12">
        <f>INTMARB_EX!X$2</f>
        <v>844.67917429507315</v>
      </c>
      <c r="Y7" s="12">
        <f>INTMARB_EX!Y$2</f>
        <v>842.20103434712803</v>
      </c>
      <c r="Z7" s="12">
        <f>INTMARB_EX!Z$2</f>
        <v>892.80023188521466</v>
      </c>
    </row>
    <row r="8" spans="1:26" ht="11.25" customHeight="1" x14ac:dyDescent="0.2">
      <c r="A8" s="34" t="s">
        <v>122</v>
      </c>
      <c r="B8" s="7" t="str">
        <f ca="1">HYPERLINK("#"&amp;CELL("address",GIC!$Z$2),"GIC")</f>
        <v>GIC</v>
      </c>
      <c r="C8" s="8">
        <f>GIC!C$2</f>
        <v>54325.099947313436</v>
      </c>
      <c r="D8" s="8">
        <f>GIC!D$2</f>
        <v>55792.802805505242</v>
      </c>
      <c r="E8" s="8">
        <f>GIC!E$2</f>
        <v>54926.305801061491</v>
      </c>
      <c r="F8" s="8">
        <f>GIC!F$2</f>
        <v>59502.036529865771</v>
      </c>
      <c r="G8" s="8">
        <f>GIC!G$2</f>
        <v>54110.462697012415</v>
      </c>
      <c r="H8" s="8">
        <f>GIC!H$2</f>
        <v>50899.771187244653</v>
      </c>
      <c r="I8" s="8">
        <f>GIC!I$2</f>
        <v>58875.965277471361</v>
      </c>
      <c r="J8" s="8">
        <f>GIC!J$2</f>
        <v>54154.704872080925</v>
      </c>
      <c r="K8" s="8">
        <f>GIC!K$2</f>
        <v>51131.671703178079</v>
      </c>
      <c r="L8" s="8">
        <f>GIC!L$2</f>
        <v>49000.463513307128</v>
      </c>
      <c r="M8" s="8">
        <f>GIC!M$2</f>
        <v>49431.487185930404</v>
      </c>
      <c r="N8" s="8">
        <f>GIC!N$2</f>
        <v>44466.17605346522</v>
      </c>
      <c r="O8" s="8">
        <f>GIC!O$2</f>
        <v>39638.204473927544</v>
      </c>
      <c r="P8" s="8">
        <f>GIC!P$2</f>
        <v>41380.696111064957</v>
      </c>
      <c r="Q8" s="8">
        <f>GIC!Q$2</f>
        <v>37371.198916105262</v>
      </c>
      <c r="R8" s="8">
        <f>GIC!R$2</f>
        <v>35243.714095133459</v>
      </c>
      <c r="S8" s="8">
        <f>GIC!S$2</f>
        <v>36781.36036831222</v>
      </c>
      <c r="T8" s="8">
        <f>GIC!T$2</f>
        <v>34444.718142544953</v>
      </c>
      <c r="U8" s="8">
        <f>GIC!U$2</f>
        <v>34502.498372526425</v>
      </c>
      <c r="V8" s="8">
        <f>GIC!V$2</f>
        <v>31041.416299525248</v>
      </c>
      <c r="W8" s="8">
        <f>GIC!W$2</f>
        <v>26243.817951583973</v>
      </c>
      <c r="X8" s="8">
        <f>GIC!X$2</f>
        <v>27951.955434708016</v>
      </c>
      <c r="Y8" s="8">
        <f>GIC!Y$2</f>
        <v>27904.866707118268</v>
      </c>
      <c r="Z8" s="8">
        <f>GIC!Z$2</f>
        <v>25852.578164733692</v>
      </c>
    </row>
    <row r="9" spans="1:26" ht="11.25" customHeight="1" x14ac:dyDescent="0.2">
      <c r="A9" s="35" t="s">
        <v>123</v>
      </c>
      <c r="B9" s="9" t="str">
        <f ca="1">HYPERLINK("#"&amp;CELL("address",INTAVI!$Z$2),"INTAVI")</f>
        <v>INTAVI</v>
      </c>
      <c r="C9" s="10">
        <f>INTAVI!C$2</f>
        <v>2361.3758362800004</v>
      </c>
      <c r="D9" s="10">
        <f>INTAVI!D$2</f>
        <v>2398.9076362800001</v>
      </c>
      <c r="E9" s="10">
        <f>INTAVI!E$2</f>
        <v>2082.953420280001</v>
      </c>
      <c r="F9" s="10">
        <f>INTAVI!F$2</f>
        <v>2161.2060637200002</v>
      </c>
      <c r="G9" s="10">
        <f>INTAVI!G$2</f>
        <v>2477.0373202799997</v>
      </c>
      <c r="H9" s="10">
        <f>INTAVI!H$2</f>
        <v>2602.1432339999992</v>
      </c>
      <c r="I9" s="10">
        <f>INTAVI!I$2</f>
        <v>2611.5876637200004</v>
      </c>
      <c r="J9" s="10">
        <f>INTAVI!J$2</f>
        <v>2674.1407499999996</v>
      </c>
      <c r="K9" s="10">
        <f>INTAVI!K$2</f>
        <v>2671.0131862799999</v>
      </c>
      <c r="L9" s="10">
        <f>INTAVI!L$2</f>
        <v>2333.2269862800008</v>
      </c>
      <c r="M9" s="10">
        <f>INTAVI!M$2</f>
        <v>2430.1840499999998</v>
      </c>
      <c r="N9" s="10">
        <f>INTAVI!N$2</f>
        <v>2495.8646999999996</v>
      </c>
      <c r="O9" s="10">
        <f>INTAVI!O$2</f>
        <v>2520.8859862800005</v>
      </c>
      <c r="P9" s="10">
        <f>INTAVI!P$2</f>
        <v>2495.8646999999996</v>
      </c>
      <c r="Q9" s="10">
        <f>INTAVI!Q$2</f>
        <v>2702.2896000000005</v>
      </c>
      <c r="R9" s="10">
        <f>INTAVI!R$2</f>
        <v>2648.1802809600003</v>
      </c>
      <c r="S9" s="10">
        <f>INTAVI!S$2</f>
        <v>2847.0521246399999</v>
      </c>
      <c r="T9" s="10">
        <f>INTAVI!T$2</f>
        <v>2937.9142404000004</v>
      </c>
      <c r="U9" s="10">
        <f>INTAVI!U$2</f>
        <v>3078.7149175200011</v>
      </c>
      <c r="V9" s="10">
        <f>INTAVI!V$2</f>
        <v>3147.2948343599987</v>
      </c>
      <c r="W9" s="10">
        <f>INTAVI!W$2</f>
        <v>1001.6235709199999</v>
      </c>
      <c r="X9" s="10">
        <f>INTAVI!X$2</f>
        <v>1286.4995100000006</v>
      </c>
      <c r="Y9" s="10">
        <f>INTAVI!Y$2</f>
        <v>2209.4251084799998</v>
      </c>
      <c r="Z9" s="10">
        <f>INTAVI!Z$2</f>
        <v>2531.3666767199998</v>
      </c>
    </row>
    <row r="10" spans="1:26" ht="11.25" customHeight="1" x14ac:dyDescent="0.2">
      <c r="A10" s="36" t="s">
        <v>318</v>
      </c>
      <c r="B10" s="11" t="str">
        <f ca="1">HYPERLINK("#"&amp;CELL("address",INTAVI_PA_IN!$Z$2),"INTAVI_PA_IN")</f>
        <v>INTAVI_PA_IN</v>
      </c>
      <c r="C10" s="12">
        <f>INTAVI_PA_IN!C$2</f>
        <v>1394.9860163976921</v>
      </c>
      <c r="D10" s="12">
        <f>INTAVI_PA_IN!D$2</f>
        <v>1416.7414485781035</v>
      </c>
      <c r="E10" s="12">
        <f>INTAVI_PA_IN!E$2</f>
        <v>1273.2398958876722</v>
      </c>
      <c r="F10" s="12">
        <f>INTAVI_PA_IN!F$2</f>
        <v>1337.3031762554715</v>
      </c>
      <c r="G10" s="12">
        <f>INTAVI_PA_IN!G$2</f>
        <v>1461.8591298292968</v>
      </c>
      <c r="H10" s="12">
        <f>INTAVI_PA_IN!H$2</f>
        <v>1531.2094423405892</v>
      </c>
      <c r="I10" s="12">
        <f>INTAVI_PA_IN!I$2</f>
        <v>1539.716109028253</v>
      </c>
      <c r="J10" s="12">
        <f>INTAVI_PA_IN!J$2</f>
        <v>1595.1105198440828</v>
      </c>
      <c r="K10" s="12">
        <f>INTAVI_PA_IN!K$2</f>
        <v>1480.5878740166361</v>
      </c>
      <c r="L10" s="12">
        <f>INTAVI_PA_IN!L$2</f>
        <v>1272.2173244215169</v>
      </c>
      <c r="M10" s="12">
        <f>INTAVI_PA_IN!M$2</f>
        <v>1319.7735624828888</v>
      </c>
      <c r="N10" s="12">
        <f>INTAVI_PA_IN!N$2</f>
        <v>1368.6004690498983</v>
      </c>
      <c r="O10" s="12">
        <f>INTAVI_PA_IN!O$2</f>
        <v>1367.1762244228653</v>
      </c>
      <c r="P10" s="12">
        <f>INTAVI_PA_IN!P$2</f>
        <v>1369.9048303809298</v>
      </c>
      <c r="Q10" s="12">
        <f>INTAVI_PA_IN!Q$2</f>
        <v>1481.3882487314424</v>
      </c>
      <c r="R10" s="12">
        <f>INTAVI_PA_IN!R$2</f>
        <v>1467.5510630848046</v>
      </c>
      <c r="S10" s="12">
        <f>INTAVI_PA_IN!S$2</f>
        <v>1644.4395868344357</v>
      </c>
      <c r="T10" s="12">
        <f>INTAVI_PA_IN!T$2</f>
        <v>1707.4986283258654</v>
      </c>
      <c r="U10" s="12">
        <f>INTAVI_PA_IN!U$2</f>
        <v>1798.3010570665001</v>
      </c>
      <c r="V10" s="12">
        <f>INTAVI_PA_IN!V$2</f>
        <v>1799.9944104777107</v>
      </c>
      <c r="W10" s="12">
        <f>INTAVI_PA_IN!W$2</f>
        <v>467.54375591058471</v>
      </c>
      <c r="X10" s="12">
        <f>INTAVI_PA_IN!X$2</f>
        <v>648.72569241348833</v>
      </c>
      <c r="Y10" s="12">
        <f>INTAVI_PA_IN!Y$2</f>
        <v>1276.5262855038309</v>
      </c>
      <c r="Z10" s="12">
        <f>INTAVI_PA_IN!Z$2</f>
        <v>1447.1477885976251</v>
      </c>
    </row>
    <row r="11" spans="1:26" ht="11.25" customHeight="1" x14ac:dyDescent="0.2">
      <c r="A11" s="36" t="s">
        <v>316</v>
      </c>
      <c r="B11" s="11" t="str">
        <f ca="1">HYPERLINK("#"&amp;CELL("address",INTAVI_PA_EX!$Z$2),"INTAVI_PA_EX")</f>
        <v>INTAVI_PA_EX</v>
      </c>
      <c r="C11" s="12">
        <f>INTAVI_PA_EX!C$2</f>
        <v>943.41121078133017</v>
      </c>
      <c r="D11" s="12">
        <f>INTAVI_PA_EX!D$2</f>
        <v>958.19780036517182</v>
      </c>
      <c r="E11" s="12">
        <f>INTAVI_PA_EX!E$2</f>
        <v>787.44733018791032</v>
      </c>
      <c r="F11" s="12">
        <f>INTAVI_PA_EX!F$2</f>
        <v>805.96672697880433</v>
      </c>
      <c r="G11" s="12">
        <f>INTAVI_PA_EX!G$2</f>
        <v>994.94420043394973</v>
      </c>
      <c r="H11" s="12">
        <f>INTAVI_PA_EX!H$2</f>
        <v>1047.866998905067</v>
      </c>
      <c r="I11" s="12">
        <f>INTAVI_PA_EX!I$2</f>
        <v>1044.1355933752052</v>
      </c>
      <c r="J11" s="12">
        <f>INTAVI_PA_EX!J$2</f>
        <v>1052.10255233049</v>
      </c>
      <c r="K11" s="12">
        <f>INTAVI_PA_EX!K$2</f>
        <v>979.92797983336368</v>
      </c>
      <c r="L11" s="12">
        <f>INTAVI_PA_EX!L$2</f>
        <v>911.98681769187942</v>
      </c>
      <c r="M11" s="12">
        <f>INTAVI_PA_EX!M$2</f>
        <v>954.46632976056287</v>
      </c>
      <c r="N11" s="12">
        <f>INTAVI_PA_EX!N$2</f>
        <v>979.46725184639956</v>
      </c>
      <c r="O11" s="12">
        <f>INTAVI_PA_EX!O$2</f>
        <v>999.40797426856852</v>
      </c>
      <c r="P11" s="12">
        <f>INTAVI_PA_EX!P$2</f>
        <v>994.74585468836267</v>
      </c>
      <c r="Q11" s="12">
        <f>INTAVI_PA_EX!Q$2</f>
        <v>1066.8002921829373</v>
      </c>
      <c r="R11" s="12">
        <f>INTAVI_PA_EX!R$2</f>
        <v>1042.7871686376538</v>
      </c>
      <c r="S11" s="12">
        <f>INTAVI_PA_EX!S$2</f>
        <v>1091.4079274208805</v>
      </c>
      <c r="T11" s="12">
        <f>INTAVI_PA_EX!T$2</f>
        <v>1114.3185018708843</v>
      </c>
      <c r="U11" s="12">
        <f>INTAVI_PA_EX!U$2</f>
        <v>1197.0442638963034</v>
      </c>
      <c r="V11" s="12">
        <f>INTAVI_PA_EX!V$2</f>
        <v>1249.8614562130581</v>
      </c>
      <c r="W11" s="12">
        <f>INTAVI_PA_EX!W$2</f>
        <v>445.21788887225063</v>
      </c>
      <c r="X11" s="12">
        <f>INTAVI_PA_EX!X$2</f>
        <v>536.29145536766157</v>
      </c>
      <c r="Y11" s="12">
        <f>INTAVI_PA_EX!Y$2</f>
        <v>825.15642157576895</v>
      </c>
      <c r="Z11" s="12">
        <f>INTAVI_PA_EX!Z$2</f>
        <v>959.25937862030969</v>
      </c>
    </row>
    <row r="12" spans="1:26" ht="11.25" customHeight="1" x14ac:dyDescent="0.2">
      <c r="A12" s="36" t="s">
        <v>314</v>
      </c>
      <c r="B12" s="11" t="str">
        <f ca="1">HYPERLINK("#"&amp;CELL("address",INTAVI_FR_IN!$Z$2),"INTAVI_FR_IN")</f>
        <v>INTAVI_FR_IN</v>
      </c>
      <c r="C12" s="12">
        <f>INTAVI_FR_IN!C$2</f>
        <v>20.869144782930121</v>
      </c>
      <c r="D12" s="12">
        <f>INTAVI_FR_IN!D$2</f>
        <v>21.613803312338344</v>
      </c>
      <c r="E12" s="12">
        <f>INTAVI_FR_IN!E$2</f>
        <v>19.631393208963345</v>
      </c>
      <c r="F12" s="12">
        <f>INTAVI_FR_IN!F$2</f>
        <v>14.902710052445451</v>
      </c>
      <c r="G12" s="12">
        <f>INTAVI_FR_IN!G$2</f>
        <v>17.107666009129868</v>
      </c>
      <c r="H12" s="12">
        <f>INTAVI_FR_IN!H$2</f>
        <v>21.035310602883914</v>
      </c>
      <c r="I12" s="12">
        <f>INTAVI_FR_IN!I$2</f>
        <v>26.613596115542038</v>
      </c>
      <c r="J12" s="12">
        <f>INTAVI_FR_IN!J$2</f>
        <v>25.589086050295201</v>
      </c>
      <c r="K12" s="12">
        <f>INTAVI_FR_IN!K$2</f>
        <v>53.678140637817663</v>
      </c>
      <c r="L12" s="12">
        <f>INTAVI_FR_IN!L$2</f>
        <v>34.334975795856238</v>
      </c>
      <c r="M12" s="12">
        <f>INTAVI_FR_IN!M$2</f>
        <v>23.353022188221754</v>
      </c>
      <c r="N12" s="12">
        <f>INTAVI_FR_IN!N$2</f>
        <v>22.656170822175145</v>
      </c>
      <c r="O12" s="12">
        <f>INTAVI_FR_IN!O$2</f>
        <v>19.99228350440713</v>
      </c>
      <c r="P12" s="12">
        <f>INTAVI_FR_IN!P$2</f>
        <v>16.388187185698641</v>
      </c>
      <c r="Q12" s="12">
        <f>INTAVI_FR_IN!Q$2</f>
        <v>27.388713442905157</v>
      </c>
      <c r="R12" s="12">
        <f>INTAVI_FR_IN!R$2</f>
        <v>26.917549241188368</v>
      </c>
      <c r="S12" s="12">
        <f>INTAVI_FR_IN!S$2</f>
        <v>21.813538661368412</v>
      </c>
      <c r="T12" s="12">
        <f>INTAVI_FR_IN!T$2</f>
        <v>26.807231963360923</v>
      </c>
      <c r="U12" s="12">
        <f>INTAVI_FR_IN!U$2</f>
        <v>27.274494543442366</v>
      </c>
      <c r="V12" s="12">
        <f>INTAVI_FR_IN!V$2</f>
        <v>31.543805032301442</v>
      </c>
      <c r="W12" s="12">
        <f>INTAVI_FR_IN!W$2</f>
        <v>31.008221221656857</v>
      </c>
      <c r="X12" s="12">
        <f>INTAVI_FR_IN!X$2</f>
        <v>42.19655765512119</v>
      </c>
      <c r="Y12" s="12">
        <f>INTAVI_FR_IN!Y$2</f>
        <v>49.873374042632562</v>
      </c>
      <c r="Z12" s="12">
        <f>INTAVI_FR_IN!Z$2</f>
        <v>48.602596099572281</v>
      </c>
    </row>
    <row r="13" spans="1:26" ht="11.25" customHeight="1" x14ac:dyDescent="0.2">
      <c r="A13" s="36" t="s">
        <v>315</v>
      </c>
      <c r="B13" s="11" t="str">
        <f ca="1">HYPERLINK("#"&amp;CELL("address",INTAVI_FR_EX!$Z$2),"INTAVI_FR_EX")</f>
        <v>INTAVI_FR_EX</v>
      </c>
      <c r="C13" s="12">
        <f>INTAVI_FR_EX!C$2</f>
        <v>2.1094643180479697</v>
      </c>
      <c r="D13" s="12">
        <f>INTAVI_FR_EX!D$2</f>
        <v>2.3545840243863201</v>
      </c>
      <c r="E13" s="12">
        <f>INTAVI_FR_EX!E$2</f>
        <v>2.6348009954550209</v>
      </c>
      <c r="F13" s="12">
        <f>INTAVI_FR_EX!F$2</f>
        <v>3.0334504332791772</v>
      </c>
      <c r="G13" s="12">
        <f>INTAVI_FR_EX!G$2</f>
        <v>3.1263240076231233</v>
      </c>
      <c r="H13" s="12">
        <f>INTAVI_FR_EX!H$2</f>
        <v>2.0314821514592341</v>
      </c>
      <c r="I13" s="12">
        <f>INTAVI_FR_EX!I$2</f>
        <v>1.1223652010004657</v>
      </c>
      <c r="J13" s="12">
        <f>INTAVI_FR_EX!J$2</f>
        <v>1.3385917751322678</v>
      </c>
      <c r="K13" s="12">
        <f>INTAVI_FR_EX!K$2</f>
        <v>156.81919179218207</v>
      </c>
      <c r="L13" s="12">
        <f>INTAVI_FR_EX!L$2</f>
        <v>114.68786837074829</v>
      </c>
      <c r="M13" s="12">
        <f>INTAVI_FR_EX!M$2</f>
        <v>132.59113556832634</v>
      </c>
      <c r="N13" s="12">
        <f>INTAVI_FR_EX!N$2</f>
        <v>125.14080828152666</v>
      </c>
      <c r="O13" s="12">
        <f>INTAVI_FR_EX!O$2</f>
        <v>134.30950408415927</v>
      </c>
      <c r="P13" s="12">
        <f>INTAVI_FR_EX!P$2</f>
        <v>114.82582774500843</v>
      </c>
      <c r="Q13" s="12">
        <f>INTAVI_FR_EX!Q$2</f>
        <v>126.71234564271562</v>
      </c>
      <c r="R13" s="12">
        <f>INTAVI_FR_EX!R$2</f>
        <v>110.92449999635338</v>
      </c>
      <c r="S13" s="12">
        <f>INTAVI_FR_EX!S$2</f>
        <v>89.391071723315576</v>
      </c>
      <c r="T13" s="12">
        <f>INTAVI_FR_EX!T$2</f>
        <v>89.289878239889916</v>
      </c>
      <c r="U13" s="12">
        <f>INTAVI_FR_EX!U$2</f>
        <v>56.095102013755408</v>
      </c>
      <c r="V13" s="12">
        <f>INTAVI_FR_EX!V$2</f>
        <v>65.895162636928603</v>
      </c>
      <c r="W13" s="12">
        <f>INTAVI_FR_EX!W$2</f>
        <v>57.853704915507706</v>
      </c>
      <c r="X13" s="12">
        <f>INTAVI_FR_EX!X$2</f>
        <v>59.285804563729272</v>
      </c>
      <c r="Y13" s="12">
        <f>INTAVI_FR_EX!Y$2</f>
        <v>57.869027357767465</v>
      </c>
      <c r="Z13" s="12">
        <f>INTAVI_FR_EX!Z$2</f>
        <v>76.356913402493007</v>
      </c>
    </row>
    <row r="14" spans="1:26" ht="11.25" customHeight="1" x14ac:dyDescent="0.2">
      <c r="A14" s="37" t="s">
        <v>124</v>
      </c>
      <c r="B14" s="7" t="str">
        <f ca="1">HYPERLINK("#"&amp;CELL("address",NRGSUP!$Z$2),"NRGSUP")</f>
        <v>NRGSUP</v>
      </c>
      <c r="C14" s="8">
        <f>NRGSUP!C$2</f>
        <v>51963.724111033436</v>
      </c>
      <c r="D14" s="8">
        <f>NRGSUP!D$2</f>
        <v>53393.895169225245</v>
      </c>
      <c r="E14" s="8">
        <f>NRGSUP!E$2</f>
        <v>52843.352380781485</v>
      </c>
      <c r="F14" s="8">
        <f>NRGSUP!F$2</f>
        <v>57340.830466145766</v>
      </c>
      <c r="G14" s="8">
        <f>NRGSUP!G$2</f>
        <v>51633.425376732419</v>
      </c>
      <c r="H14" s="8">
        <f>NRGSUP!H$2</f>
        <v>48297.627953244657</v>
      </c>
      <c r="I14" s="8">
        <f>NRGSUP!I$2</f>
        <v>56264.377613751356</v>
      </c>
      <c r="J14" s="8">
        <f>NRGSUP!J$2</f>
        <v>51480.564122080927</v>
      </c>
      <c r="K14" s="8">
        <f>NRGSUP!K$2</f>
        <v>48460.658516898082</v>
      </c>
      <c r="L14" s="8">
        <f>NRGSUP!L$2</f>
        <v>46667.236527027126</v>
      </c>
      <c r="M14" s="8">
        <f>NRGSUP!M$2</f>
        <v>47001.303135930408</v>
      </c>
      <c r="N14" s="8">
        <f>NRGSUP!N$2</f>
        <v>41970.311353465222</v>
      </c>
      <c r="O14" s="8">
        <f>NRGSUP!O$2</f>
        <v>37117.318487647542</v>
      </c>
      <c r="P14" s="8">
        <f>NRGSUP!P$2</f>
        <v>38884.831411064959</v>
      </c>
      <c r="Q14" s="8">
        <f>NRGSUP!Q$2</f>
        <v>34668.909316105266</v>
      </c>
      <c r="R14" s="8">
        <f>NRGSUP!R$2</f>
        <v>32595.533814173457</v>
      </c>
      <c r="S14" s="8">
        <f>NRGSUP!S$2</f>
        <v>33934.308243672218</v>
      </c>
      <c r="T14" s="8">
        <f>NRGSUP!T$2</f>
        <v>31506.803902144951</v>
      </c>
      <c r="U14" s="8">
        <f>NRGSUP!U$2</f>
        <v>31423.783455006422</v>
      </c>
      <c r="V14" s="8">
        <f>NRGSUP!V$2</f>
        <v>27894.121465165248</v>
      </c>
      <c r="W14" s="8">
        <f>NRGSUP!W$2</f>
        <v>25242.194380663968</v>
      </c>
      <c r="X14" s="8">
        <f>NRGSUP!X$2</f>
        <v>26665.455924708021</v>
      </c>
      <c r="Y14" s="8">
        <f>NRGSUP!Y$2</f>
        <v>25695.441598638263</v>
      </c>
      <c r="Z14" s="8">
        <f>NRGSUP!Z$2</f>
        <v>23321.211488013694</v>
      </c>
    </row>
    <row r="15" spans="1:26" ht="11.25" customHeight="1" x14ac:dyDescent="0.2">
      <c r="A15" s="38" t="s">
        <v>165</v>
      </c>
      <c r="B15" s="9" t="str">
        <f ca="1">HYPERLINK("#"&amp;CELL("address",TI_EHG_E!$Z$2),"TI_EHG_E")</f>
        <v>TI_EHG_E</v>
      </c>
      <c r="C15" s="10">
        <f>TI_EHG_E!C$2</f>
        <v>25313.818630026708</v>
      </c>
      <c r="D15" s="10">
        <f>TI_EHG_E!D$2</f>
        <v>26423.347255724806</v>
      </c>
      <c r="E15" s="10">
        <f>TI_EHG_E!E$2</f>
        <v>26313.2786404615</v>
      </c>
      <c r="F15" s="10">
        <f>TI_EHG_E!F$2</f>
        <v>30290.712633055318</v>
      </c>
      <c r="G15" s="10">
        <f>TI_EHG_E!G$2</f>
        <v>24307.297087684186</v>
      </c>
      <c r="H15" s="10">
        <f>TI_EHG_E!H$2</f>
        <v>21023.441618620443</v>
      </c>
      <c r="I15" s="10">
        <f>TI_EHG_E!I$2</f>
        <v>28728.299576238027</v>
      </c>
      <c r="J15" s="10">
        <f>TI_EHG_E!J$2</f>
        <v>24011.597890875364</v>
      </c>
      <c r="K15" s="10">
        <f>TI_EHG_E!K$2</f>
        <v>21916.325182759796</v>
      </c>
      <c r="L15" s="10">
        <f>TI_EHG_E!L$2</f>
        <v>21836.962568085244</v>
      </c>
      <c r="M15" s="10">
        <f>TI_EHG_E!M$2</f>
        <v>21857.317679578548</v>
      </c>
      <c r="N15" s="10">
        <f>TI_EHG_E!N$2</f>
        <v>17835.701491119933</v>
      </c>
      <c r="O15" s="10">
        <f>TI_EHG_E!O$2</f>
        <v>14579.780027393444</v>
      </c>
      <c r="P15" s="10">
        <f>TI_EHG_E!P$2</f>
        <v>16908.417325842303</v>
      </c>
      <c r="Q15" s="10">
        <f>TI_EHG_E!Q$2</f>
        <v>13405.14745254268</v>
      </c>
      <c r="R15" s="10">
        <f>TI_EHG_E!R$2</f>
        <v>10607.359397794595</v>
      </c>
      <c r="S15" s="10">
        <f>TI_EHG_E!S$2</f>
        <v>11916.731010750967</v>
      </c>
      <c r="T15" s="10">
        <f>TI_EHG_E!T$2</f>
        <v>9295.8422124741555</v>
      </c>
      <c r="U15" s="10">
        <f>TI_EHG_E!U$2</f>
        <v>9362.5125381354883</v>
      </c>
      <c r="V15" s="10">
        <f>TI_EHG_E!V$2</f>
        <v>6485.2856664765086</v>
      </c>
      <c r="W15" s="10">
        <f>TI_EHG_E!W$2</f>
        <v>5520.5941702952487</v>
      </c>
      <c r="X15" s="10">
        <f>TI_EHG_E!X$2</f>
        <v>6438.70744818617</v>
      </c>
      <c r="Y15" s="10">
        <f>TI_EHG_E!Y$2</f>
        <v>6312.1297813321908</v>
      </c>
      <c r="Z15" s="10">
        <f>TI_EHG_E!Z$2</f>
        <v>4732.4368181392492</v>
      </c>
    </row>
    <row r="16" spans="1:26" ht="11.25" customHeight="1" x14ac:dyDescent="0.2">
      <c r="A16" s="39" t="s">
        <v>238</v>
      </c>
      <c r="B16" s="11" t="str">
        <f ca="1">HYPERLINK("#"&amp;CELL("address",TI_EHG_E_E!$Z$2),"TI_EHG_E_E")</f>
        <v>TI_EHG_E_E</v>
      </c>
      <c r="C16" s="12">
        <f>TI_EHG_E_E!C$2</f>
        <v>1982.097669212912</v>
      </c>
      <c r="D16" s="12">
        <f>TI_EHG_E_E!D$2</f>
        <v>1229.8099078633595</v>
      </c>
      <c r="E16" s="12">
        <f>TI_EHG_E_E!E$2</f>
        <v>1033.235913586416</v>
      </c>
      <c r="F16" s="12">
        <f>TI_EHG_E_E!F$2</f>
        <v>144.76562783999998</v>
      </c>
      <c r="G16" s="12">
        <f>TI_EHG_E_E!G$2</f>
        <v>75.546993600000022</v>
      </c>
      <c r="H16" s="12">
        <f>TI_EHG_E_E!H$2</f>
        <v>12.638523959999999</v>
      </c>
      <c r="I16" s="12">
        <f>TI_EHG_E_E!I$2</f>
        <v>31.516383959999999</v>
      </c>
      <c r="J16" s="12">
        <f>TI_EHG_E_E!J$2</f>
        <v>75.671279999999996</v>
      </c>
      <c r="K16" s="12">
        <f>TI_EHG_E_E!K$2</f>
        <v>66.44538107999999</v>
      </c>
      <c r="L16" s="12">
        <f>TI_EHG_E_E!L$2</f>
        <v>69.572279159999994</v>
      </c>
      <c r="M16" s="12">
        <f>TI_EHG_E_E!M$2</f>
        <v>85.281599519999986</v>
      </c>
      <c r="N16" s="12">
        <f>TI_EHG_E_E!N$2</f>
        <v>66.44538107999999</v>
      </c>
      <c r="O16" s="12">
        <f>TI_EHG_E_E!O$2</f>
        <v>56.916117719999988</v>
      </c>
      <c r="P16" s="12">
        <f>TI_EHG_E_E!P$2</f>
        <v>50.513764320000007</v>
      </c>
      <c r="Q16" s="12">
        <f>TI_EHG_E_E!Q$2</f>
        <v>18.98450892</v>
      </c>
      <c r="R16" s="12">
        <f>TI_EHG_E_E!R$2</f>
        <v>14.475595319999998</v>
      </c>
      <c r="S16" s="12">
        <f>TI_EHG_E_E!S$2</f>
        <v>12.228535439999998</v>
      </c>
      <c r="T16" s="12">
        <f>TI_EHG_E_E!T$2</f>
        <v>22.744639079999999</v>
      </c>
      <c r="U16" s="12">
        <f>TI_EHG_E_E!U$2</f>
        <v>12.967691760000001</v>
      </c>
      <c r="V16" s="12">
        <f>TI_EHG_E_E!V$2</f>
        <v>19.649159280000003</v>
      </c>
      <c r="W16" s="12">
        <f>TI_EHG_E_E!W$2</f>
        <v>17.5719402</v>
      </c>
      <c r="X16" s="12">
        <f>TI_EHG_E_E!X$2</f>
        <v>12.582574560000001</v>
      </c>
      <c r="Y16" s="12">
        <f>TI_EHG_E_E!Y$2</f>
        <v>30.920919479999998</v>
      </c>
      <c r="Z16" s="12">
        <f>TI_EHG_E_E!Z$2</f>
        <v>7.5427858799999994</v>
      </c>
    </row>
    <row r="17" spans="1:26" ht="11.25" customHeight="1" x14ac:dyDescent="0.2">
      <c r="A17" s="39" t="s">
        <v>239</v>
      </c>
      <c r="B17" s="11" t="str">
        <f ca="1">HYPERLINK("#"&amp;CELL("address",TI_EHG_CHP_E!$Z$2),"TI_EHG_CHP_E")</f>
        <v>TI_EHG_CHP_E</v>
      </c>
      <c r="C17" s="12">
        <f>TI_EHG_CHP_E!C$2</f>
        <v>22709.122721743784</v>
      </c>
      <c r="D17" s="12">
        <f>TI_EHG_CHP_E!D$2</f>
        <v>24536.206968612743</v>
      </c>
      <c r="E17" s="12">
        <f>TI_EHG_CHP_E!E$2</f>
        <v>24723.177235174215</v>
      </c>
      <c r="F17" s="12">
        <f>TI_EHG_CHP_E!F$2</f>
        <v>29485.770821276212</v>
      </c>
      <c r="G17" s="12">
        <f>TI_EHG_CHP_E!G$2</f>
        <v>23648.093796877551</v>
      </c>
      <c r="H17" s="12">
        <f>TI_EHG_CHP_E!H$2</f>
        <v>20495.23278762804</v>
      </c>
      <c r="I17" s="12">
        <f>TI_EHG_CHP_E!I$2</f>
        <v>28224.2511636448</v>
      </c>
      <c r="J17" s="12">
        <f>TI_EHG_CHP_E!J$2</f>
        <v>23283.290083872089</v>
      </c>
      <c r="K17" s="12">
        <f>TI_EHG_CHP_E!K$2</f>
        <v>21168.826733052425</v>
      </c>
      <c r="L17" s="12">
        <f>TI_EHG_CHP_E!L$2</f>
        <v>21019.531759999663</v>
      </c>
      <c r="M17" s="12">
        <f>TI_EHG_CHP_E!M$2</f>
        <v>20835.745121239877</v>
      </c>
      <c r="N17" s="12">
        <f>TI_EHG_CHP_E!N$2</f>
        <v>17016.435578768396</v>
      </c>
      <c r="O17" s="12">
        <f>TI_EHG_CHP_E!O$2</f>
        <v>13550.279322083295</v>
      </c>
      <c r="P17" s="12">
        <f>TI_EHG_CHP_E!P$2</f>
        <v>15880.010825964984</v>
      </c>
      <c r="Q17" s="12">
        <f>TI_EHG_CHP_E!Q$2</f>
        <v>12391.604861695832</v>
      </c>
      <c r="R17" s="12">
        <f>TI_EHG_CHP_E!R$2</f>
        <v>9468.6652581789076</v>
      </c>
      <c r="S17" s="12">
        <f>TI_EHG_CHP_E!S$2</f>
        <v>10796.988268330473</v>
      </c>
      <c r="T17" s="12">
        <f>TI_EHG_CHP_E!T$2</f>
        <v>8380.1051101708472</v>
      </c>
      <c r="U17" s="12">
        <f>TI_EHG_CHP_E!U$2</f>
        <v>8442.6097921109158</v>
      </c>
      <c r="V17" s="12">
        <f>TI_EHG_CHP_E!V$2</f>
        <v>5791.0909289662104</v>
      </c>
      <c r="W17" s="12">
        <f>TI_EHG_CHP_E!W$2</f>
        <v>4910.0277803692288</v>
      </c>
      <c r="X17" s="12">
        <f>TI_EHG_CHP_E!X$2</f>
        <v>5871.2707350111432</v>
      </c>
      <c r="Y17" s="12">
        <f>TI_EHG_CHP_E!Y$2</f>
        <v>5822.9636182641007</v>
      </c>
      <c r="Z17" s="12">
        <f>TI_EHG_CHP_E!Z$2</f>
        <v>4323.6956400895933</v>
      </c>
    </row>
    <row r="18" spans="1:26" ht="11.25" customHeight="1" x14ac:dyDescent="0.2">
      <c r="A18" s="39" t="s">
        <v>240</v>
      </c>
      <c r="B18" s="11" t="str">
        <f ca="1">HYPERLINK("#"&amp;CELL("address",TI_EHG_H_E!$Z$2),"TI_EHG_H_E")</f>
        <v>TI_EHG_H_E</v>
      </c>
      <c r="C18" s="12">
        <f>TI_EHG_H_E!C$2</f>
        <v>622.59823907000941</v>
      </c>
      <c r="D18" s="12">
        <f>TI_EHG_H_E!D$2</f>
        <v>657.33037924870382</v>
      </c>
      <c r="E18" s="12">
        <f>TI_EHG_H_E!E$2</f>
        <v>556.86549170086846</v>
      </c>
      <c r="F18" s="12">
        <f>TI_EHG_H_E!F$2</f>
        <v>660.17618393910743</v>
      </c>
      <c r="G18" s="12">
        <f>TI_EHG_H_E!G$2</f>
        <v>583.65629720663196</v>
      </c>
      <c r="H18" s="12">
        <f>TI_EHG_H_E!H$2</f>
        <v>515.57030703240639</v>
      </c>
      <c r="I18" s="12">
        <f>TI_EHG_H_E!I$2</f>
        <v>472.53202863322502</v>
      </c>
      <c r="J18" s="12">
        <f>TI_EHG_H_E!J$2</f>
        <v>652.63652700327441</v>
      </c>
      <c r="K18" s="12">
        <f>TI_EHG_H_E!K$2</f>
        <v>681.05306862737029</v>
      </c>
      <c r="L18" s="12">
        <f>TI_EHG_H_E!L$2</f>
        <v>747.85852892557557</v>
      </c>
      <c r="M18" s="12">
        <f>TI_EHG_H_E!M$2</f>
        <v>936.2909588186684</v>
      </c>
      <c r="N18" s="12">
        <f>TI_EHG_H_E!N$2</f>
        <v>752.82053127153881</v>
      </c>
      <c r="O18" s="12">
        <f>TI_EHG_H_E!O$2</f>
        <v>972.58458759014775</v>
      </c>
      <c r="P18" s="12">
        <f>TI_EHG_H_E!P$2</f>
        <v>977.89273555731802</v>
      </c>
      <c r="Q18" s="12">
        <f>TI_EHG_H_E!Q$2</f>
        <v>994.55808192684799</v>
      </c>
      <c r="R18" s="12">
        <f>TI_EHG_H_E!R$2</f>
        <v>1124.2185442956882</v>
      </c>
      <c r="S18" s="12">
        <f>TI_EHG_H_E!S$2</f>
        <v>1107.5142069804922</v>
      </c>
      <c r="T18" s="12">
        <f>TI_EHG_H_E!T$2</f>
        <v>892.9924632233068</v>
      </c>
      <c r="U18" s="12">
        <f>TI_EHG_H_E!U$2</f>
        <v>906.93505426457125</v>
      </c>
      <c r="V18" s="12">
        <f>TI_EHG_H_E!V$2</f>
        <v>674.54557823029813</v>
      </c>
      <c r="W18" s="12">
        <f>TI_EHG_H_E!W$2</f>
        <v>592.99444972601987</v>
      </c>
      <c r="X18" s="12">
        <f>TI_EHG_H_E!X$2</f>
        <v>554.85413861502707</v>
      </c>
      <c r="Y18" s="12">
        <f>TI_EHG_H_E!Y$2</f>
        <v>458.2452435880902</v>
      </c>
      <c r="Z18" s="12">
        <f>TI_EHG_H_E!Z$2</f>
        <v>401.19839216965613</v>
      </c>
    </row>
    <row r="19" spans="1:26" ht="11.25" customHeight="1" x14ac:dyDescent="0.2">
      <c r="A19" s="38" t="s">
        <v>125</v>
      </c>
      <c r="B19" s="9" t="str">
        <f ca="1">HYPERLINK("#"&amp;CELL("address",NRG_E!$Z$2),"NRG_E")</f>
        <v>NRG_E</v>
      </c>
      <c r="C19" s="8">
        <f>NRG_E!C$2</f>
        <v>2295.5399654399998</v>
      </c>
      <c r="D19" s="8">
        <f>NRG_E!D$2</f>
        <v>2267.5742942400002</v>
      </c>
      <c r="E19" s="8">
        <f>NRG_E!E$2</f>
        <v>2337.6581683200002</v>
      </c>
      <c r="F19" s="8">
        <f>NRG_E!F$2</f>
        <v>2370.8853176399998</v>
      </c>
      <c r="G19" s="8">
        <f>NRG_E!G$2</f>
        <v>2408.8570948799997</v>
      </c>
      <c r="H19" s="8">
        <f>NRG_E!H$2</f>
        <v>2415.7543258799997</v>
      </c>
      <c r="I19" s="8">
        <f>NRG_E!I$2</f>
        <v>2472.3201056400003</v>
      </c>
      <c r="J19" s="8">
        <f>NRG_E!J$2</f>
        <v>2459.1023949600003</v>
      </c>
      <c r="K19" s="8">
        <f>NRG_E!K$2</f>
        <v>2346.9633716399999</v>
      </c>
      <c r="L19" s="8">
        <f>NRG_E!L$2</f>
        <v>2285.8965709200002</v>
      </c>
      <c r="M19" s="8">
        <f>NRG_E!M$2</f>
        <v>2185.8300467999998</v>
      </c>
      <c r="N19" s="8">
        <f>NRG_E!N$2</f>
        <v>2216.59497216</v>
      </c>
      <c r="O19" s="8">
        <f>NRG_E!O$2</f>
        <v>2286.86470452</v>
      </c>
      <c r="P19" s="8">
        <f>NRG_E!P$2</f>
        <v>2169.4255488000003</v>
      </c>
      <c r="Q19" s="8">
        <f>NRG_E!Q$2</f>
        <v>2122.5795638399995</v>
      </c>
      <c r="R19" s="8">
        <f>NRG_E!R$2</f>
        <v>2259.9718869600001</v>
      </c>
      <c r="S19" s="8">
        <f>NRG_E!S$2</f>
        <v>2036.0587680000003</v>
      </c>
      <c r="T19" s="8">
        <f>NRG_E!T$2</f>
        <v>2164.3255857600002</v>
      </c>
      <c r="U19" s="8">
        <f>NRG_E!U$2</f>
        <v>2017.8705031200002</v>
      </c>
      <c r="V19" s="8">
        <f>NRG_E!V$2</f>
        <v>1994.6698091999997</v>
      </c>
      <c r="W19" s="8">
        <f>NRG_E!W$2</f>
        <v>1585.5810663600005</v>
      </c>
      <c r="X19" s="8">
        <f>NRG_E!X$2</f>
        <v>1746.44161884</v>
      </c>
      <c r="Y19" s="8">
        <f>NRG_E!Y$2</f>
        <v>1705.4102178000003</v>
      </c>
      <c r="Z19" s="8">
        <f>NRG_E!Z$2</f>
        <v>1622.53894068</v>
      </c>
    </row>
    <row r="20" spans="1:26" ht="11.25" customHeight="1" x14ac:dyDescent="0.2">
      <c r="A20" s="39" t="s">
        <v>126</v>
      </c>
      <c r="B20" s="11" t="str">
        <f ca="1">HYPERLINK("#"&amp;CELL("address",NRG_CM_E!$Z$2),"NRG_CM_E")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  <c r="Y20" s="12">
        <f>NRG_CM_E!Y$2</f>
        <v>0</v>
      </c>
      <c r="Z20" s="12">
        <f>NRG_CM_E!Z$2</f>
        <v>0</v>
      </c>
    </row>
    <row r="21" spans="1:26" ht="11.25" customHeight="1" x14ac:dyDescent="0.2">
      <c r="A21" s="39" t="s">
        <v>127</v>
      </c>
      <c r="B21" s="11" t="str">
        <f ca="1">HYPERLINK("#"&amp;CELL("address",NRG_OIL_NG_E!$Z$2),"NRG_OIL_NG_E")</f>
        <v>NRG_OIL_NG_E</v>
      </c>
      <c r="C21" s="12">
        <f>NRG_OIL_NG_E!C$2</f>
        <v>1413.2619547199999</v>
      </c>
      <c r="D21" s="12">
        <f>NRG_OIL_NG_E!D$2</f>
        <v>1376.31054528</v>
      </c>
      <c r="E21" s="12">
        <f>NRG_OIL_NG_E!E$2</f>
        <v>1476.1955181600001</v>
      </c>
      <c r="F21" s="12">
        <f>NRG_OIL_NG_E!F$2</f>
        <v>1478.2888335600001</v>
      </c>
      <c r="G21" s="12">
        <f>NRG_OIL_NG_E!G$2</f>
        <v>1524.3395508000001</v>
      </c>
      <c r="H21" s="12">
        <f>NRG_OIL_NG_E!H$2</f>
        <v>1568.5391026799998</v>
      </c>
      <c r="I21" s="12">
        <f>NRG_OIL_NG_E!I$2</f>
        <v>1598.45018652</v>
      </c>
      <c r="J21" s="12">
        <f>NRG_OIL_NG_E!J$2</f>
        <v>1584.4771800000001</v>
      </c>
      <c r="K21" s="12">
        <f>NRG_OIL_NG_E!K$2</f>
        <v>1570.8111526799999</v>
      </c>
      <c r="L21" s="12">
        <f>NRG_OIL_NG_E!L$2</f>
        <v>1479.9243056400001</v>
      </c>
      <c r="M21" s="12">
        <f>NRG_OIL_NG_E!M$2</f>
        <v>1456.5472336799999</v>
      </c>
      <c r="N21" s="12">
        <f>NRG_OIL_NG_E!N$2</f>
        <v>1385.21173032</v>
      </c>
      <c r="O21" s="12">
        <f>NRG_OIL_NG_E!O$2</f>
        <v>1403.6407822800002</v>
      </c>
      <c r="P21" s="12">
        <f>NRG_OIL_NG_E!P$2</f>
        <v>1313.6851728000001</v>
      </c>
      <c r="Q21" s="12">
        <f>NRG_OIL_NG_E!Q$2</f>
        <v>1291.5915566399999</v>
      </c>
      <c r="R21" s="12">
        <f>NRG_OIL_NG_E!R$2</f>
        <v>1350.99082008</v>
      </c>
      <c r="S21" s="12">
        <f>NRG_OIL_NG_E!S$2</f>
        <v>1230.4320098400001</v>
      </c>
      <c r="T21" s="12">
        <f>NRG_OIL_NG_E!T$2</f>
        <v>1277.3295453600001</v>
      </c>
      <c r="U21" s="12">
        <f>NRG_OIL_NG_E!U$2</f>
        <v>1177.3920628800001</v>
      </c>
      <c r="V21" s="12">
        <f>NRG_OIL_NG_E!V$2</f>
        <v>1108.6501298399999</v>
      </c>
      <c r="W21" s="12">
        <f>NRG_OIL_NG_E!W$2</f>
        <v>753.7742982000002</v>
      </c>
      <c r="X21" s="12">
        <f>NRG_OIL_NG_E!X$2</f>
        <v>851.97452076000002</v>
      </c>
      <c r="Y21" s="12">
        <f>NRG_OIL_NG_E!Y$2</f>
        <v>839.52328283999998</v>
      </c>
      <c r="Z21" s="12">
        <f>NRG_OIL_NG_E!Z$2</f>
        <v>757.60305588000006</v>
      </c>
    </row>
    <row r="22" spans="1:26" ht="11.25" customHeight="1" x14ac:dyDescent="0.2">
      <c r="A22" s="39" t="s">
        <v>128</v>
      </c>
      <c r="B22" s="11" t="str">
        <f ca="1">HYPERLINK("#"&amp;CELL("address",NRG_PF_E!$Z$2),"NRG_PF_E")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  <c r="Y22" s="12">
        <f>NRG_PF_E!Y$2</f>
        <v>0</v>
      </c>
      <c r="Z22" s="12">
        <f>NRG_PF_E!Z$2</f>
        <v>0</v>
      </c>
    </row>
    <row r="23" spans="1:26" ht="11.25" customHeight="1" x14ac:dyDescent="0.2">
      <c r="A23" s="39" t="s">
        <v>129</v>
      </c>
      <c r="B23" s="11" t="str">
        <f ca="1">HYPERLINK("#"&amp;CELL("address",NRG_CO_E!$Z$2),"NRG_CO_E")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  <c r="Y23" s="12">
        <f>NRG_CO_E!Y$2</f>
        <v>0</v>
      </c>
      <c r="Z23" s="12">
        <f>NRG_CO_E!Z$2</f>
        <v>0</v>
      </c>
    </row>
    <row r="24" spans="1:26" ht="11.25" customHeight="1" x14ac:dyDescent="0.2">
      <c r="A24" s="39" t="s">
        <v>130</v>
      </c>
      <c r="B24" s="11" t="str">
        <f ca="1">HYPERLINK("#"&amp;CELL("address",NRG_BKBPB_E!$Z$2),"NRG_BKBPB_E")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  <c r="Y24" s="12">
        <f>NRG_BKBPB_E!Y$2</f>
        <v>0</v>
      </c>
      <c r="Z24" s="12">
        <f>NRG_BKBPB_E!Z$2</f>
        <v>0</v>
      </c>
    </row>
    <row r="25" spans="1:26" ht="11.25" customHeight="1" x14ac:dyDescent="0.2">
      <c r="A25" s="39" t="s">
        <v>131</v>
      </c>
      <c r="B25" s="11" t="str">
        <f ca="1">HYPERLINK("#"&amp;CELL("address",NRG_GW_E!$Z$2),"NRG_GW_E")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  <c r="Y25" s="12">
        <f>NRG_GW_E!Y$2</f>
        <v>0</v>
      </c>
      <c r="Z25" s="12">
        <f>NRG_GW_E!Z$2</f>
        <v>0</v>
      </c>
    </row>
    <row r="26" spans="1:26" ht="11.25" customHeight="1" x14ac:dyDescent="0.2">
      <c r="A26" s="39" t="s">
        <v>132</v>
      </c>
      <c r="B26" s="11" t="str">
        <f ca="1">HYPERLINK("#"&amp;CELL("address",NRG_BF_E!$Z$2),"NRG_BF_E")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  <c r="Y26" s="12">
        <f>NRG_BF_E!Y$2</f>
        <v>0</v>
      </c>
      <c r="Z26" s="12">
        <f>NRG_BF_E!Z$2</f>
        <v>0</v>
      </c>
    </row>
    <row r="27" spans="1:26" ht="11.25" customHeight="1" x14ac:dyDescent="0.2">
      <c r="A27" s="39" t="s">
        <v>133</v>
      </c>
      <c r="B27" s="11" t="str">
        <f ca="1">HYPERLINK("#"&amp;CELL("address",NRG_PR_E!$Z$2),"NRG_PR_E")</f>
        <v>NRG_PR_E</v>
      </c>
      <c r="C27" s="12">
        <f>NRG_PR_E!C$2</f>
        <v>882.27801072000011</v>
      </c>
      <c r="D27" s="12">
        <f>NRG_PR_E!D$2</f>
        <v>891.26374895999993</v>
      </c>
      <c r="E27" s="12">
        <f>NRG_PR_E!E$2</f>
        <v>861.46265016000007</v>
      </c>
      <c r="F27" s="12">
        <f>NRG_PR_E!F$2</f>
        <v>892.59648407999987</v>
      </c>
      <c r="G27" s="12">
        <f>NRG_PR_E!G$2</f>
        <v>884.51754407999988</v>
      </c>
      <c r="H27" s="12">
        <f>NRG_PR_E!H$2</f>
        <v>847.21522319999985</v>
      </c>
      <c r="I27" s="12">
        <f>NRG_PR_E!I$2</f>
        <v>873.86991912000019</v>
      </c>
      <c r="J27" s="12">
        <f>NRG_PR_E!J$2</f>
        <v>874.62521495999999</v>
      </c>
      <c r="K27" s="12">
        <f>NRG_PR_E!K$2</f>
        <v>776.15221896000003</v>
      </c>
      <c r="L27" s="12">
        <f>NRG_PR_E!L$2</f>
        <v>805.97226527999987</v>
      </c>
      <c r="M27" s="12">
        <f>NRG_PR_E!M$2</f>
        <v>729.28281312000001</v>
      </c>
      <c r="N27" s="12">
        <f>NRG_PR_E!N$2</f>
        <v>831.38324183999998</v>
      </c>
      <c r="O27" s="12">
        <f>NRG_PR_E!O$2</f>
        <v>883.22392223999998</v>
      </c>
      <c r="P27" s="12">
        <f>NRG_PR_E!P$2</f>
        <v>855.7403760000002</v>
      </c>
      <c r="Q27" s="12">
        <f>NRG_PR_E!Q$2</f>
        <v>830.98800719999986</v>
      </c>
      <c r="R27" s="12">
        <f>NRG_PR_E!R$2</f>
        <v>908.98106688000018</v>
      </c>
      <c r="S27" s="12">
        <f>NRG_PR_E!S$2</f>
        <v>805.62675816000012</v>
      </c>
      <c r="T27" s="12">
        <f>NRG_PR_E!T$2</f>
        <v>886.99604040000008</v>
      </c>
      <c r="U27" s="12">
        <f>NRG_PR_E!U$2</f>
        <v>840.47844024000005</v>
      </c>
      <c r="V27" s="12">
        <f>NRG_PR_E!V$2</f>
        <v>886.01967935999994</v>
      </c>
      <c r="W27" s="12">
        <f>NRG_PR_E!W$2</f>
        <v>831.80676816000016</v>
      </c>
      <c r="X27" s="12">
        <f>NRG_PR_E!X$2</f>
        <v>894.46709808000014</v>
      </c>
      <c r="Y27" s="12">
        <f>NRG_PR_E!Y$2</f>
        <v>865.88693496000019</v>
      </c>
      <c r="Z27" s="12">
        <f>NRG_PR_E!Z$2</f>
        <v>864.93588479999994</v>
      </c>
    </row>
    <row r="28" spans="1:26" ht="11.25" customHeight="1" x14ac:dyDescent="0.2">
      <c r="A28" s="39" t="s">
        <v>134</v>
      </c>
      <c r="B28" s="11" t="str">
        <f ca="1">HYPERLINK("#"&amp;CELL("address",NRG_NI_E!$Z$2),"NRG_NI_E")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  <c r="Y28" s="12">
        <f>NRG_NI_E!Y$2</f>
        <v>0</v>
      </c>
      <c r="Z28" s="12">
        <f>NRG_NI_E!Z$2</f>
        <v>0</v>
      </c>
    </row>
    <row r="29" spans="1:26" ht="11.25" customHeight="1" x14ac:dyDescent="0.2">
      <c r="A29" s="39" t="s">
        <v>135</v>
      </c>
      <c r="B29" s="11" t="str">
        <f ca="1">HYPERLINK("#"&amp;CELL("address",NRG_CL_E!$Z$2),"NRG_CL_E")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  <c r="Y29" s="12">
        <f>NRG_CL_E!Y$2</f>
        <v>0</v>
      </c>
      <c r="Z29" s="12">
        <f>NRG_CL_E!Z$2</f>
        <v>0</v>
      </c>
    </row>
    <row r="30" spans="1:26" ht="11.25" customHeight="1" x14ac:dyDescent="0.2">
      <c r="A30" s="39" t="s">
        <v>136</v>
      </c>
      <c r="B30" s="11" t="str">
        <f ca="1">HYPERLINK("#"&amp;CELL("address",NRG_LNG_E!$Z$2),"NRG_LNG_E")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  <c r="Y30" s="12">
        <f>NRG_LNG_E!Y$2</f>
        <v>0</v>
      </c>
      <c r="Z30" s="12">
        <f>NRG_LNG_E!Z$2</f>
        <v>0</v>
      </c>
    </row>
    <row r="31" spans="1:26" ht="11.25" customHeight="1" x14ac:dyDescent="0.2">
      <c r="A31" s="39" t="s">
        <v>137</v>
      </c>
      <c r="B31" s="11" t="str">
        <f ca="1">HYPERLINK("#"&amp;CELL("address",NRG_BIOG_E!$Z$2),"NRG_BIOG_E")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  <c r="Y31" s="12">
        <f>NRG_BIOG_E!Y$2</f>
        <v>0</v>
      </c>
      <c r="Z31" s="12">
        <f>NRG_BIOG_E!Z$2</f>
        <v>0</v>
      </c>
    </row>
    <row r="32" spans="1:26" ht="11.25" customHeight="1" x14ac:dyDescent="0.2">
      <c r="A32" s="39" t="s">
        <v>138</v>
      </c>
      <c r="B32" s="11" t="str">
        <f ca="1">HYPERLINK("#"&amp;CELL("address",NRG_GTL_E!$Z$2),"NRG_GTL_E")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  <c r="Y32" s="12">
        <f>NRG_GTL_E!Y$2</f>
        <v>0</v>
      </c>
      <c r="Z32" s="12">
        <f>NRG_GTL_E!Z$2</f>
        <v>0</v>
      </c>
    </row>
    <row r="33" spans="1:26" ht="11.25" customHeight="1" x14ac:dyDescent="0.2">
      <c r="A33" s="39" t="s">
        <v>139</v>
      </c>
      <c r="B33" s="11" t="str">
        <f ca="1">HYPERLINK("#"&amp;CELL("address",NRG_CPP_E!$Z$2),"NRG_CPP_E")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  <c r="Y33" s="12">
        <f>NRG_CPP_E!Y$2</f>
        <v>0</v>
      </c>
      <c r="Z33" s="12">
        <f>NRG_CPP_E!Z$2</f>
        <v>0</v>
      </c>
    </row>
    <row r="34" spans="1:26" ht="11.25" customHeight="1" x14ac:dyDescent="0.2">
      <c r="A34" s="39" t="s">
        <v>140</v>
      </c>
      <c r="B34" s="11" t="str">
        <f ca="1">HYPERLINK("#"&amp;CELL("address",NRG_NSP_E!$Z$2),"NRG_NSP_E")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  <c r="Y34" s="12">
        <f>NRG_NSP_E!Y$2</f>
        <v>0</v>
      </c>
      <c r="Z34" s="12">
        <f>NRG_NSP_E!Z$2</f>
        <v>0</v>
      </c>
    </row>
    <row r="35" spans="1:26" ht="11.25" customHeight="1" x14ac:dyDescent="0.2">
      <c r="A35" s="38" t="s">
        <v>141</v>
      </c>
      <c r="B35" s="9" t="str">
        <f ca="1">HYPERLINK("#"&amp;CELL("address",FC_E!$Z$2),"FC_E")</f>
        <v>FC_E</v>
      </c>
      <c r="C35" s="8">
        <f>FC_E!C$2</f>
        <v>24354.365515566729</v>
      </c>
      <c r="D35" s="8">
        <f>FC_E!D$2</f>
        <v>24702.97361926044</v>
      </c>
      <c r="E35" s="8">
        <f>FC_E!E$2</f>
        <v>24192.415571999994</v>
      </c>
      <c r="F35" s="8">
        <f>FC_E!F$2</f>
        <v>24679.232515450447</v>
      </c>
      <c r="G35" s="8">
        <f>FC_E!G$2</f>
        <v>24917.271194168225</v>
      </c>
      <c r="H35" s="8">
        <f>FC_E!H$2</f>
        <v>24858.432008744207</v>
      </c>
      <c r="I35" s="8">
        <f>FC_E!I$2</f>
        <v>25063.757931873333</v>
      </c>
      <c r="J35" s="8">
        <f>FC_E!J$2</f>
        <v>25009.86383624556</v>
      </c>
      <c r="K35" s="8">
        <f>FC_E!K$2</f>
        <v>24197.369962498287</v>
      </c>
      <c r="L35" s="8">
        <f>FC_E!L$2</f>
        <v>22544.377388021887</v>
      </c>
      <c r="M35" s="8">
        <f>FC_E!M$2</f>
        <v>22958.155409551855</v>
      </c>
      <c r="N35" s="8">
        <f>FC_E!N$2</f>
        <v>21918.014890185284</v>
      </c>
      <c r="O35" s="8">
        <f>FC_E!O$2</f>
        <v>20250.673755734104</v>
      </c>
      <c r="P35" s="8">
        <f>FC_E!P$2</f>
        <v>19806.988536422647</v>
      </c>
      <c r="Q35" s="8">
        <f>FC_E!Q$2</f>
        <v>19141.18229972259</v>
      </c>
      <c r="R35" s="8">
        <f>FC_E!R$2</f>
        <v>19728.202529418864</v>
      </c>
      <c r="S35" s="8">
        <f>FC_E!S$2</f>
        <v>19981.518464921257</v>
      </c>
      <c r="T35" s="8">
        <f>FC_E!T$2</f>
        <v>20046.636103910798</v>
      </c>
      <c r="U35" s="8">
        <f>FC_E!U$2</f>
        <v>20043.400413750933</v>
      </c>
      <c r="V35" s="8">
        <f>FC_E!V$2</f>
        <v>19414.165989488738</v>
      </c>
      <c r="W35" s="8">
        <f>FC_E!W$2</f>
        <v>18136.019144008722</v>
      </c>
      <c r="X35" s="8">
        <f>FC_E!X$2</f>
        <v>18480.306857681848</v>
      </c>
      <c r="Y35" s="8">
        <f>FC_E!Y$2</f>
        <v>17677.901599506073</v>
      </c>
      <c r="Z35" s="8">
        <f>FC_E!Z$2</f>
        <v>16966.235729194446</v>
      </c>
    </row>
    <row r="36" spans="1:26" ht="11.25" customHeight="1" x14ac:dyDescent="0.2">
      <c r="A36" s="39" t="s">
        <v>142</v>
      </c>
      <c r="B36" s="11" t="str">
        <f ca="1">HYPERLINK("#"&amp;CELL("address",FC_IND_E!$Z$2),"FC_IND_E")</f>
        <v>FC_IND_E</v>
      </c>
      <c r="C36" s="12">
        <f>FC_IND_E!C$2</f>
        <v>5383.6842573634076</v>
      </c>
      <c r="D36" s="12">
        <f>FC_IND_E!D$2</f>
        <v>5574.2984131992853</v>
      </c>
      <c r="E36" s="12">
        <f>FC_IND_E!E$2</f>
        <v>5182.7983114907374</v>
      </c>
      <c r="F36" s="12">
        <f>FC_IND_E!F$2</f>
        <v>5211.0736129658699</v>
      </c>
      <c r="G36" s="12">
        <f>FC_IND_E!G$2</f>
        <v>5336.2844356177384</v>
      </c>
      <c r="H36" s="12">
        <f>FC_IND_E!H$2</f>
        <v>5142.5636868588645</v>
      </c>
      <c r="I36" s="12">
        <f>FC_IND_E!I$2</f>
        <v>5312.8806530016691</v>
      </c>
      <c r="J36" s="12">
        <f>FC_IND_E!J$2</f>
        <v>5125.2222259036471</v>
      </c>
      <c r="K36" s="12">
        <f>FC_IND_E!K$2</f>
        <v>4625.1879166088147</v>
      </c>
      <c r="L36" s="12">
        <f>FC_IND_E!L$2</f>
        <v>3787.7611949306752</v>
      </c>
      <c r="M36" s="12">
        <f>FC_IND_E!M$2</f>
        <v>3983.3135641663212</v>
      </c>
      <c r="N36" s="12">
        <f>FC_IND_E!N$2</f>
        <v>3966.6559476895313</v>
      </c>
      <c r="O36" s="12">
        <f>FC_IND_E!O$2</f>
        <v>3662.7832226759469</v>
      </c>
      <c r="P36" s="12">
        <f>FC_IND_E!P$2</f>
        <v>3436.3702909168783</v>
      </c>
      <c r="Q36" s="12">
        <f>FC_IND_E!Q$2</f>
        <v>3431.8193001944069</v>
      </c>
      <c r="R36" s="12">
        <f>FC_IND_E!R$2</f>
        <v>3364.7127646556783</v>
      </c>
      <c r="S36" s="12">
        <f>FC_IND_E!S$2</f>
        <v>3460.4676817038253</v>
      </c>
      <c r="T36" s="12">
        <f>FC_IND_E!T$2</f>
        <v>3665.1577095785901</v>
      </c>
      <c r="U36" s="12">
        <f>FC_IND_E!U$2</f>
        <v>3621.4673786788399</v>
      </c>
      <c r="V36" s="12">
        <f>FC_IND_E!V$2</f>
        <v>3475.5791802570284</v>
      </c>
      <c r="W36" s="12">
        <f>FC_IND_E!W$2</f>
        <v>3464.5442970414838</v>
      </c>
      <c r="X36" s="12">
        <f>FC_IND_E!X$2</f>
        <v>3691.2215247998506</v>
      </c>
      <c r="Y36" s="12">
        <f>FC_IND_E!Y$2</f>
        <v>3364.3937141180245</v>
      </c>
      <c r="Z36" s="12">
        <f>FC_IND_E!Z$2</f>
        <v>2830.2692888857896</v>
      </c>
    </row>
    <row r="37" spans="1:26" ht="11.25" customHeight="1" x14ac:dyDescent="0.2">
      <c r="A37" s="40" t="s">
        <v>143</v>
      </c>
      <c r="B37" s="13" t="str">
        <f ca="1">HYPERLINK("#"&amp;CELL("address",FC_IND_IS_E!$Z$2),"FC_IND_IS_E")</f>
        <v>FC_IND_IS_E</v>
      </c>
      <c r="C37" s="14">
        <f>FC_IND_IS_E!C$2</f>
        <v>150.19241508001954</v>
      </c>
      <c r="D37" s="14">
        <f>FC_IND_IS_E!D$2</f>
        <v>160.80284857736339</v>
      </c>
      <c r="E37" s="14">
        <f>FC_IND_IS_E!E$2</f>
        <v>108.31976455749356</v>
      </c>
      <c r="F37" s="14">
        <f>FC_IND_IS_E!F$2</f>
        <v>128.81420529296676</v>
      </c>
      <c r="G37" s="14">
        <f>FC_IND_IS_E!G$2</f>
        <v>125.28052232761051</v>
      </c>
      <c r="H37" s="14">
        <f>FC_IND_IS_E!H$2</f>
        <v>114.90650424</v>
      </c>
      <c r="I37" s="14">
        <f>FC_IND_IS_E!I$2</f>
        <v>127.65288708</v>
      </c>
      <c r="J37" s="14">
        <f>FC_IND_IS_E!J$2</f>
        <v>142.14323952000001</v>
      </c>
      <c r="K37" s="14">
        <f>FC_IND_IS_E!K$2</f>
        <v>127.09937160965413</v>
      </c>
      <c r="L37" s="14">
        <f>FC_IND_IS_E!L$2</f>
        <v>66.123205192722523</v>
      </c>
      <c r="M37" s="14">
        <f>FC_IND_IS_E!M$2</f>
        <v>71.475131098849374</v>
      </c>
      <c r="N37" s="14">
        <f>FC_IND_IS_E!N$2</f>
        <v>80.454728081694427</v>
      </c>
      <c r="O37" s="14">
        <f>FC_IND_IS_E!O$2</f>
        <v>90.234732600000001</v>
      </c>
      <c r="P37" s="14">
        <f>FC_IND_IS_E!P$2</f>
        <v>95.382491040000019</v>
      </c>
      <c r="Q37" s="14">
        <f>FC_IND_IS_E!Q$2</f>
        <v>102.13257645348445</v>
      </c>
      <c r="R37" s="14">
        <f>FC_IND_IS_E!R$2</f>
        <v>97.609496219106219</v>
      </c>
      <c r="S37" s="14">
        <f>FC_IND_IS_E!S$2</f>
        <v>103.05965518118761</v>
      </c>
      <c r="T37" s="14">
        <f>FC_IND_IS_E!T$2</f>
        <v>109.24853740801359</v>
      </c>
      <c r="U37" s="14">
        <f>FC_IND_IS_E!U$2</f>
        <v>111.27933053638522</v>
      </c>
      <c r="V37" s="14">
        <f>FC_IND_IS_E!V$2</f>
        <v>102.61816163580156</v>
      </c>
      <c r="W37" s="14">
        <f>FC_IND_IS_E!W$2</f>
        <v>91.622240792629157</v>
      </c>
      <c r="X37" s="14">
        <f>FC_IND_IS_E!X$2</f>
        <v>90.539182806940204</v>
      </c>
      <c r="Y37" s="14">
        <f>FC_IND_IS_E!Y$2</f>
        <v>73.285965206961805</v>
      </c>
      <c r="Z37" s="14">
        <f>FC_IND_IS_E!Z$2</f>
        <v>70.240800778780653</v>
      </c>
    </row>
    <row r="38" spans="1:26" ht="11.25" customHeight="1" x14ac:dyDescent="0.2">
      <c r="A38" s="41" t="s">
        <v>267</v>
      </c>
      <c r="B38" s="15" t="str">
        <f ca="1">HYPERLINK("#"&amp;CELL("address",FC_IND_IS_BF_E!$Z$2),"FC_IND_IS_BF_E")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  <c r="Y38" s="16">
        <f>FC_IND_IS_BF_E!Y$2</f>
        <v>0</v>
      </c>
      <c r="Z38" s="16">
        <f>FC_IND_IS_BF_E!Z$2</f>
        <v>0</v>
      </c>
    </row>
    <row r="39" spans="1:26" ht="11.25" customHeight="1" x14ac:dyDescent="0.2">
      <c r="A39" s="41" t="s">
        <v>269</v>
      </c>
      <c r="B39" s="15" t="str">
        <f ca="1">HYPERLINK("#"&amp;CELL("address",FC_IND_IS_EA_E!$Z$2),"FC_IND_IS_EA_E")</f>
        <v>FC_IND_IS_EA_E</v>
      </c>
      <c r="C39" s="16">
        <f>FC_IND_IS_EA_E!C$2</f>
        <v>150.19241508001954</v>
      </c>
      <c r="D39" s="16">
        <f>FC_IND_IS_EA_E!D$2</f>
        <v>160.80284857736339</v>
      </c>
      <c r="E39" s="16">
        <f>FC_IND_IS_EA_E!E$2</f>
        <v>108.31976455749356</v>
      </c>
      <c r="F39" s="16">
        <f>FC_IND_IS_EA_E!F$2</f>
        <v>128.81420529296676</v>
      </c>
      <c r="G39" s="16">
        <f>FC_IND_IS_EA_E!G$2</f>
        <v>125.28052232761051</v>
      </c>
      <c r="H39" s="16">
        <f>FC_IND_IS_EA_E!H$2</f>
        <v>114.90650424</v>
      </c>
      <c r="I39" s="16">
        <f>FC_IND_IS_EA_E!I$2</f>
        <v>127.65288708</v>
      </c>
      <c r="J39" s="16">
        <f>FC_IND_IS_EA_E!J$2</f>
        <v>142.14323952000001</v>
      </c>
      <c r="K39" s="16">
        <f>FC_IND_IS_EA_E!K$2</f>
        <v>127.09937160965413</v>
      </c>
      <c r="L39" s="16">
        <f>FC_IND_IS_EA_E!L$2</f>
        <v>66.123205192722523</v>
      </c>
      <c r="M39" s="16">
        <f>FC_IND_IS_EA_E!M$2</f>
        <v>71.475131098849374</v>
      </c>
      <c r="N39" s="16">
        <f>FC_IND_IS_EA_E!N$2</f>
        <v>80.454728081694427</v>
      </c>
      <c r="O39" s="16">
        <f>FC_IND_IS_EA_E!O$2</f>
        <v>90.234732600000001</v>
      </c>
      <c r="P39" s="16">
        <f>FC_IND_IS_EA_E!P$2</f>
        <v>95.382491040000019</v>
      </c>
      <c r="Q39" s="16">
        <f>FC_IND_IS_EA_E!Q$2</f>
        <v>102.13257645348445</v>
      </c>
      <c r="R39" s="16">
        <f>FC_IND_IS_EA_E!R$2</f>
        <v>97.609496219106219</v>
      </c>
      <c r="S39" s="16">
        <f>FC_IND_IS_EA_E!S$2</f>
        <v>103.05965518118761</v>
      </c>
      <c r="T39" s="16">
        <f>FC_IND_IS_EA_E!T$2</f>
        <v>109.24853740801359</v>
      </c>
      <c r="U39" s="16">
        <f>FC_IND_IS_EA_E!U$2</f>
        <v>111.27933053638522</v>
      </c>
      <c r="V39" s="16">
        <f>FC_IND_IS_EA_E!V$2</f>
        <v>102.61816163580156</v>
      </c>
      <c r="W39" s="16">
        <f>FC_IND_IS_EA_E!W$2</f>
        <v>91.622240792629157</v>
      </c>
      <c r="X39" s="16">
        <f>FC_IND_IS_EA_E!X$2</f>
        <v>90.539182806940204</v>
      </c>
      <c r="Y39" s="16">
        <f>FC_IND_IS_EA_E!Y$2</f>
        <v>73.285965206961805</v>
      </c>
      <c r="Z39" s="16">
        <f>FC_IND_IS_EA_E!Z$2</f>
        <v>70.240800778780653</v>
      </c>
    </row>
    <row r="40" spans="1:26" ht="11.25" customHeight="1" x14ac:dyDescent="0.2">
      <c r="A40" s="40" t="s">
        <v>145</v>
      </c>
      <c r="B40" s="13" t="str">
        <f ca="1">HYPERLINK("#"&amp;CELL("address",FC_IND_NFM_E!$Z$2),"FC_IND_NFM_E")</f>
        <v>FC_IND_NFM_E</v>
      </c>
      <c r="C40" s="14">
        <f>FC_IND_NFM_E!C$2</f>
        <v>0</v>
      </c>
      <c r="D40" s="14">
        <f>FC_IND_NFM_E!D$2</f>
        <v>0</v>
      </c>
      <c r="E40" s="14">
        <f>FC_IND_NFM_E!E$2</f>
        <v>0</v>
      </c>
      <c r="F40" s="14">
        <f>FC_IND_NFM_E!F$2</f>
        <v>0</v>
      </c>
      <c r="G40" s="14">
        <f>FC_IND_NFM_E!G$2</f>
        <v>0</v>
      </c>
      <c r="H40" s="14">
        <f>FC_IND_NFM_E!H$2</f>
        <v>0</v>
      </c>
      <c r="I40" s="14">
        <f>FC_IND_NFM_E!I$2</f>
        <v>0</v>
      </c>
      <c r="J40" s="14">
        <f>FC_IND_NFM_E!J$2</f>
        <v>0</v>
      </c>
      <c r="K40" s="14">
        <f>FC_IND_NFM_E!K$2</f>
        <v>0</v>
      </c>
      <c r="L40" s="14">
        <f>FC_IND_NFM_E!L$2</f>
        <v>0</v>
      </c>
      <c r="M40" s="14">
        <f>FC_IND_NFM_E!M$2</f>
        <v>0</v>
      </c>
      <c r="N40" s="14">
        <f>FC_IND_NFM_E!N$2</f>
        <v>0</v>
      </c>
      <c r="O40" s="14">
        <f>FC_IND_NFM_E!O$2</f>
        <v>0</v>
      </c>
      <c r="P40" s="14">
        <f>FC_IND_NFM_E!P$2</f>
        <v>0</v>
      </c>
      <c r="Q40" s="14">
        <f>FC_IND_NFM_E!Q$2</f>
        <v>0</v>
      </c>
      <c r="R40" s="14">
        <f>FC_IND_NFM_E!R$2</f>
        <v>0</v>
      </c>
      <c r="S40" s="14">
        <f>FC_IND_NFM_E!S$2</f>
        <v>0</v>
      </c>
      <c r="T40" s="14">
        <f>FC_IND_NFM_E!T$2</f>
        <v>0</v>
      </c>
      <c r="U40" s="14">
        <f>FC_IND_NFM_E!U$2</f>
        <v>0</v>
      </c>
      <c r="V40" s="14">
        <f>FC_IND_NFM_E!V$2</f>
        <v>0</v>
      </c>
      <c r="W40" s="14">
        <f>FC_IND_NFM_E!W$2</f>
        <v>0</v>
      </c>
      <c r="X40" s="14">
        <f>FC_IND_NFM_E!X$2</f>
        <v>0</v>
      </c>
      <c r="Y40" s="14">
        <f>FC_IND_NFM_E!Y$2</f>
        <v>0</v>
      </c>
      <c r="Z40" s="14">
        <f>FC_IND_NFM_E!Z$2</f>
        <v>0</v>
      </c>
    </row>
    <row r="41" spans="1:26" ht="11.25" customHeight="1" x14ac:dyDescent="0.2">
      <c r="A41" s="41" t="s">
        <v>271</v>
      </c>
      <c r="B41" s="15" t="str">
        <f ca="1">HYPERLINK("#"&amp;CELL("address",FC_IND_NFM_AM_E!$Z$2),"FC_IND_NFM_AM_E")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  <c r="Y41" s="16">
        <f>FC_IND_NFM_AM_E!Y$2</f>
        <v>0</v>
      </c>
      <c r="Z41" s="16">
        <f>FC_IND_NFM_AM_E!Z$2</f>
        <v>0</v>
      </c>
    </row>
    <row r="42" spans="1:26" ht="11.25" customHeight="1" x14ac:dyDescent="0.2">
      <c r="A42" s="41" t="s">
        <v>273</v>
      </c>
      <c r="B42" s="15" t="str">
        <f ca="1">HYPERLINK("#"&amp;CELL("address",FC_IND_NFM_PA_E!$Z$2),"FC_IND_NFM_PA_E")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  <c r="Y42" s="16">
        <f>FC_IND_NFM_PA_E!Y$2</f>
        <v>0</v>
      </c>
      <c r="Z42" s="16">
        <f>FC_IND_NFM_PA_E!Z$2</f>
        <v>0</v>
      </c>
    </row>
    <row r="43" spans="1:26" ht="11.25" customHeight="1" x14ac:dyDescent="0.2">
      <c r="A43" s="41" t="s">
        <v>275</v>
      </c>
      <c r="B43" s="15" t="str">
        <f ca="1">HYPERLINK("#"&amp;CELL("address",FC_IND_NFM_SA_E!$Z$2),"FC_IND_NFM_SA_E")</f>
        <v>FC_IND_NFM_SA_E</v>
      </c>
      <c r="C43" s="16">
        <f>FC_IND_NFM_SA_E!C$2</f>
        <v>0</v>
      </c>
      <c r="D43" s="16">
        <f>FC_IND_NFM_SA_E!D$2</f>
        <v>0</v>
      </c>
      <c r="E43" s="16">
        <f>FC_IND_NFM_SA_E!E$2</f>
        <v>0</v>
      </c>
      <c r="F43" s="16">
        <f>FC_IND_NFM_SA_E!F$2</f>
        <v>0</v>
      </c>
      <c r="G43" s="16">
        <f>FC_IND_NFM_SA_E!G$2</f>
        <v>0</v>
      </c>
      <c r="H43" s="16">
        <f>FC_IND_NFM_SA_E!H$2</f>
        <v>0</v>
      </c>
      <c r="I43" s="16">
        <f>FC_IND_NFM_SA_E!I$2</f>
        <v>0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  <c r="Y43" s="16">
        <f>FC_IND_NFM_SA_E!Y$2</f>
        <v>0</v>
      </c>
      <c r="Z43" s="16">
        <f>FC_IND_NFM_SA_E!Z$2</f>
        <v>0</v>
      </c>
    </row>
    <row r="44" spans="1:26" ht="11.25" customHeight="1" x14ac:dyDescent="0.2">
      <c r="A44" s="41" t="s">
        <v>277</v>
      </c>
      <c r="B44" s="15" t="str">
        <f ca="1">HYPERLINK("#"&amp;CELL("address",FC_IND_NFM_OM_E!$Z$2),"FC_IND_NFM_OM_E")</f>
        <v>FC_IND_NFM_OM_E</v>
      </c>
      <c r="C44" s="16">
        <f>FC_IND_NFM_OM_E!C$2</f>
        <v>0</v>
      </c>
      <c r="D44" s="16">
        <f>FC_IND_NFM_OM_E!D$2</f>
        <v>0</v>
      </c>
      <c r="E44" s="16">
        <f>FC_IND_NFM_OM_E!E$2</f>
        <v>0</v>
      </c>
      <c r="F44" s="16">
        <f>FC_IND_NFM_OM_E!F$2</f>
        <v>0</v>
      </c>
      <c r="G44" s="16">
        <f>FC_IND_NFM_OM_E!G$2</f>
        <v>0</v>
      </c>
      <c r="H44" s="16">
        <f>FC_IND_NFM_OM_E!H$2</f>
        <v>0</v>
      </c>
      <c r="I44" s="16">
        <f>FC_IND_NFM_OM_E!I$2</f>
        <v>0</v>
      </c>
      <c r="J44" s="16">
        <f>FC_IND_NFM_OM_E!J$2</f>
        <v>0</v>
      </c>
      <c r="K44" s="16">
        <f>FC_IND_NFM_OM_E!K$2</f>
        <v>0</v>
      </c>
      <c r="L44" s="16">
        <f>FC_IND_NFM_OM_E!L$2</f>
        <v>0</v>
      </c>
      <c r="M44" s="16">
        <f>FC_IND_NFM_OM_E!M$2</f>
        <v>0</v>
      </c>
      <c r="N44" s="16">
        <f>FC_IND_NFM_OM_E!N$2</f>
        <v>0</v>
      </c>
      <c r="O44" s="16">
        <f>FC_IND_NFM_OM_E!O$2</f>
        <v>0</v>
      </c>
      <c r="P44" s="16">
        <f>FC_IND_NFM_OM_E!P$2</f>
        <v>0</v>
      </c>
      <c r="Q44" s="16">
        <f>FC_IND_NFM_OM_E!Q$2</f>
        <v>0</v>
      </c>
      <c r="R44" s="16">
        <f>FC_IND_NFM_OM_E!R$2</f>
        <v>0</v>
      </c>
      <c r="S44" s="16">
        <f>FC_IND_NFM_OM_E!S$2</f>
        <v>0</v>
      </c>
      <c r="T44" s="16">
        <f>FC_IND_NFM_OM_E!T$2</f>
        <v>0</v>
      </c>
      <c r="U44" s="16">
        <f>FC_IND_NFM_OM_E!U$2</f>
        <v>0</v>
      </c>
      <c r="V44" s="16">
        <f>FC_IND_NFM_OM_E!V$2</f>
        <v>0</v>
      </c>
      <c r="W44" s="16">
        <f>FC_IND_NFM_OM_E!W$2</f>
        <v>0</v>
      </c>
      <c r="X44" s="16">
        <f>FC_IND_NFM_OM_E!X$2</f>
        <v>0</v>
      </c>
      <c r="Y44" s="16">
        <f>FC_IND_NFM_OM_E!Y$2</f>
        <v>0</v>
      </c>
      <c r="Z44" s="16">
        <f>FC_IND_NFM_OM_E!Z$2</f>
        <v>0</v>
      </c>
    </row>
    <row r="45" spans="1:26" ht="11.25" customHeight="1" x14ac:dyDescent="0.2">
      <c r="A45" s="40" t="s">
        <v>144</v>
      </c>
      <c r="B45" s="13" t="str">
        <f ca="1">HYPERLINK("#"&amp;CELL("address",FC_IND_CPC_E!$Z$2),"FC_IND_CPC_E")</f>
        <v>FC_IND_CPC_E</v>
      </c>
      <c r="C45" s="14">
        <f>FC_IND_CPC_E!C$2</f>
        <v>364.66917868874492</v>
      </c>
      <c r="D45" s="14">
        <f>FC_IND_CPC_E!D$2</f>
        <v>393.68705953674305</v>
      </c>
      <c r="E45" s="14">
        <f>FC_IND_CPC_E!E$2</f>
        <v>361.56836767697939</v>
      </c>
      <c r="F45" s="14">
        <f>FC_IND_CPC_E!F$2</f>
        <v>360.65248210948192</v>
      </c>
      <c r="G45" s="14">
        <f>FC_IND_CPC_E!G$2</f>
        <v>331.15055498858356</v>
      </c>
      <c r="H45" s="14">
        <f>FC_IND_CPC_E!H$2</f>
        <v>309.52200974685752</v>
      </c>
      <c r="I45" s="14">
        <f>FC_IND_CPC_E!I$2</f>
        <v>278.55505461441703</v>
      </c>
      <c r="J45" s="14">
        <f>FC_IND_CPC_E!J$2</f>
        <v>236.56402595687649</v>
      </c>
      <c r="K45" s="14">
        <f>FC_IND_CPC_E!K$2</f>
        <v>283.5202716</v>
      </c>
      <c r="L45" s="14">
        <f>FC_IND_CPC_E!L$2</f>
        <v>290.17816272000005</v>
      </c>
      <c r="M45" s="14">
        <f>FC_IND_CPC_E!M$2</f>
        <v>326.55437928000003</v>
      </c>
      <c r="N45" s="14">
        <f>FC_IND_CPC_E!N$2</f>
        <v>353.63382249522812</v>
      </c>
      <c r="O45" s="14">
        <f>FC_IND_CPC_E!O$2</f>
        <v>354.80408562109039</v>
      </c>
      <c r="P45" s="14">
        <f>FC_IND_CPC_E!P$2</f>
        <v>341.90273898058769</v>
      </c>
      <c r="Q45" s="14">
        <f>FC_IND_CPC_E!Q$2</f>
        <v>341.27750566917337</v>
      </c>
      <c r="R45" s="14">
        <f>FC_IND_CPC_E!R$2</f>
        <v>326.02995308401546</v>
      </c>
      <c r="S45" s="14">
        <f>FC_IND_CPC_E!S$2</f>
        <v>298.07803230100552</v>
      </c>
      <c r="T45" s="14">
        <f>FC_IND_CPC_E!T$2</f>
        <v>292.78854674970313</v>
      </c>
      <c r="U45" s="14">
        <f>FC_IND_CPC_E!U$2</f>
        <v>244.75922672338993</v>
      </c>
      <c r="V45" s="14">
        <f>FC_IND_CPC_E!V$2</f>
        <v>237.08574127046671</v>
      </c>
      <c r="W45" s="14">
        <f>FC_IND_CPC_E!W$2</f>
        <v>221.92612365320412</v>
      </c>
      <c r="X45" s="14">
        <f>FC_IND_CPC_E!X$2</f>
        <v>280.21990391595449</v>
      </c>
      <c r="Y45" s="14">
        <f>FC_IND_CPC_E!Y$2</f>
        <v>189.20583114045718</v>
      </c>
      <c r="Z45" s="14">
        <f>FC_IND_CPC_E!Z$2</f>
        <v>174.41868999300473</v>
      </c>
    </row>
    <row r="46" spans="1:26" ht="11.25" customHeight="1" x14ac:dyDescent="0.2">
      <c r="A46" s="41" t="s">
        <v>279</v>
      </c>
      <c r="B46" s="15" t="str">
        <f ca="1">HYPERLINK("#"&amp;CELL("address",FC_IND_CPC_BC_E!$Z$2),"FC_IND_CPC_BC_E")</f>
        <v>FC_IND_CPC_BC_E</v>
      </c>
      <c r="C46" s="16">
        <f>FC_IND_CPC_BC_E!C$2</f>
        <v>0</v>
      </c>
      <c r="D46" s="16">
        <f>FC_IND_CPC_BC_E!D$2</f>
        <v>0</v>
      </c>
      <c r="E46" s="16">
        <f>FC_IND_CPC_BC_E!E$2</f>
        <v>0</v>
      </c>
      <c r="F46" s="16">
        <f>FC_IND_CPC_BC_E!F$2</f>
        <v>0</v>
      </c>
      <c r="G46" s="16">
        <f>FC_IND_CPC_BC_E!G$2</f>
        <v>0</v>
      </c>
      <c r="H46" s="16">
        <f>FC_IND_CPC_BC_E!H$2</f>
        <v>0</v>
      </c>
      <c r="I46" s="16">
        <f>FC_IND_CPC_BC_E!I$2</f>
        <v>0</v>
      </c>
      <c r="J46" s="16">
        <f>FC_IND_CPC_BC_E!J$2</f>
        <v>0</v>
      </c>
      <c r="K46" s="16">
        <f>FC_IND_CPC_BC_E!K$2</f>
        <v>0</v>
      </c>
      <c r="L46" s="16">
        <f>FC_IND_CPC_BC_E!L$2</f>
        <v>0</v>
      </c>
      <c r="M46" s="16">
        <f>FC_IND_CPC_BC_E!M$2</f>
        <v>0</v>
      </c>
      <c r="N46" s="16">
        <f>FC_IND_CPC_BC_E!N$2</f>
        <v>0</v>
      </c>
      <c r="O46" s="16">
        <f>FC_IND_CPC_BC_E!O$2</f>
        <v>0</v>
      </c>
      <c r="P46" s="16">
        <f>FC_IND_CPC_BC_E!P$2</f>
        <v>0</v>
      </c>
      <c r="Q46" s="16">
        <f>FC_IND_CPC_BC_E!Q$2</f>
        <v>0</v>
      </c>
      <c r="R46" s="16">
        <f>FC_IND_CPC_BC_E!R$2</f>
        <v>0</v>
      </c>
      <c r="S46" s="16">
        <f>FC_IND_CPC_BC_E!S$2</f>
        <v>0</v>
      </c>
      <c r="T46" s="16">
        <f>FC_IND_CPC_BC_E!T$2</f>
        <v>0</v>
      </c>
      <c r="U46" s="16">
        <f>FC_IND_CPC_BC_E!U$2</f>
        <v>0</v>
      </c>
      <c r="V46" s="16">
        <f>FC_IND_CPC_BC_E!V$2</f>
        <v>0</v>
      </c>
      <c r="W46" s="16">
        <f>FC_IND_CPC_BC_E!W$2</f>
        <v>0</v>
      </c>
      <c r="X46" s="16">
        <f>FC_IND_CPC_BC_E!X$2</f>
        <v>0</v>
      </c>
      <c r="Y46" s="16">
        <f>FC_IND_CPC_BC_E!Y$2</f>
        <v>0</v>
      </c>
      <c r="Z46" s="16">
        <f>FC_IND_CPC_BC_E!Z$2</f>
        <v>0</v>
      </c>
    </row>
    <row r="47" spans="1:26" ht="11.25" customHeight="1" x14ac:dyDescent="0.2">
      <c r="A47" s="41" t="s">
        <v>283</v>
      </c>
      <c r="B47" s="15" t="str">
        <f ca="1">HYPERLINK("#"&amp;CELL("address",FC_IND_CPC_OC_E!$Z$2),"FC_IND_CPC_OC_E")</f>
        <v>FC_IND_CPC_OC_E</v>
      </c>
      <c r="C47" s="16">
        <f>FC_IND_CPC_OC_E!C$2</f>
        <v>300.80143342354154</v>
      </c>
      <c r="D47" s="16">
        <f>FC_IND_CPC_OC_E!D$2</f>
        <v>320.0685673826913</v>
      </c>
      <c r="E47" s="16">
        <f>FC_IND_CPC_OC_E!E$2</f>
        <v>300.52344159873024</v>
      </c>
      <c r="F47" s="16">
        <f>FC_IND_CPC_OC_E!F$2</f>
        <v>287.24056945516384</v>
      </c>
      <c r="G47" s="16">
        <f>FC_IND_CPC_OC_E!G$2</f>
        <v>262.08806657254092</v>
      </c>
      <c r="H47" s="16">
        <f>FC_IND_CPC_OC_E!H$2</f>
        <v>245.96305554780821</v>
      </c>
      <c r="I47" s="16">
        <f>FC_IND_CPC_OC_E!I$2</f>
        <v>221.00058424101331</v>
      </c>
      <c r="J47" s="16">
        <f>FC_IND_CPC_OC_E!J$2</f>
        <v>185.53108425147235</v>
      </c>
      <c r="K47" s="16">
        <f>FC_IND_CPC_OC_E!K$2</f>
        <v>222.68594299549051</v>
      </c>
      <c r="L47" s="16">
        <f>FC_IND_CPC_OC_E!L$2</f>
        <v>219.21681993781337</v>
      </c>
      <c r="M47" s="16">
        <f>FC_IND_CPC_OC_E!M$2</f>
        <v>228.45207115380003</v>
      </c>
      <c r="N47" s="16">
        <f>FC_IND_CPC_OC_E!N$2</f>
        <v>257.67853226914644</v>
      </c>
      <c r="O47" s="16">
        <f>FC_IND_CPC_OC_E!O$2</f>
        <v>275.3386278817178</v>
      </c>
      <c r="P47" s="16">
        <f>FC_IND_CPC_OC_E!P$2</f>
        <v>267.37162733926107</v>
      </c>
      <c r="Q47" s="16">
        <f>FC_IND_CPC_OC_E!Q$2</f>
        <v>274.04749319403152</v>
      </c>
      <c r="R47" s="16">
        <f>FC_IND_CPC_OC_E!R$2</f>
        <v>264.16466503083973</v>
      </c>
      <c r="S47" s="16">
        <f>FC_IND_CPC_OC_E!S$2</f>
        <v>233.27596237619821</v>
      </c>
      <c r="T47" s="16">
        <f>FC_IND_CPC_OC_E!T$2</f>
        <v>230.76238828103919</v>
      </c>
      <c r="U47" s="16">
        <f>FC_IND_CPC_OC_E!U$2</f>
        <v>188.333052470849</v>
      </c>
      <c r="V47" s="16">
        <f>FC_IND_CPC_OC_E!V$2</f>
        <v>179.64103674571945</v>
      </c>
      <c r="W47" s="16">
        <f>FC_IND_CPC_OC_E!W$2</f>
        <v>165.74336011280911</v>
      </c>
      <c r="X47" s="16">
        <f>FC_IND_CPC_OC_E!X$2</f>
        <v>208.94812050763693</v>
      </c>
      <c r="Y47" s="16">
        <f>FC_IND_CPC_OC_E!Y$2</f>
        <v>134.50786574112507</v>
      </c>
      <c r="Z47" s="16">
        <f>FC_IND_CPC_OC_E!Z$2</f>
        <v>89.811608059369888</v>
      </c>
    </row>
    <row r="48" spans="1:26" ht="11.25" customHeight="1" x14ac:dyDescent="0.2">
      <c r="A48" s="41" t="s">
        <v>281</v>
      </c>
      <c r="B48" s="15" t="str">
        <f ca="1">HYPERLINK("#"&amp;CELL("address",FC_IND_CPC_PH_E!$Z$2),"FC_IND_CPC_PH_E")</f>
        <v>FC_IND_CPC_PH_E</v>
      </c>
      <c r="C48" s="16">
        <f>FC_IND_CPC_PH_E!C$2</f>
        <v>63.867745265203347</v>
      </c>
      <c r="D48" s="16">
        <f>FC_IND_CPC_PH_E!D$2</f>
        <v>73.618492154051765</v>
      </c>
      <c r="E48" s="16">
        <f>FC_IND_CPC_PH_E!E$2</f>
        <v>61.044926078249119</v>
      </c>
      <c r="F48" s="16">
        <f>FC_IND_CPC_PH_E!F$2</f>
        <v>73.41191265431813</v>
      </c>
      <c r="G48" s="16">
        <f>FC_IND_CPC_PH_E!G$2</f>
        <v>69.062488416042655</v>
      </c>
      <c r="H48" s="16">
        <f>FC_IND_CPC_PH_E!H$2</f>
        <v>63.558954199049353</v>
      </c>
      <c r="I48" s="16">
        <f>FC_IND_CPC_PH_E!I$2</f>
        <v>57.554470373403724</v>
      </c>
      <c r="J48" s="16">
        <f>FC_IND_CPC_PH_E!J$2</f>
        <v>51.032941705404113</v>
      </c>
      <c r="K48" s="16">
        <f>FC_IND_CPC_PH_E!K$2</f>
        <v>60.834328604509452</v>
      </c>
      <c r="L48" s="16">
        <f>FC_IND_CPC_PH_E!L$2</f>
        <v>70.961342782186648</v>
      </c>
      <c r="M48" s="16">
        <f>FC_IND_CPC_PH_E!M$2</f>
        <v>98.102308126200001</v>
      </c>
      <c r="N48" s="16">
        <f>FC_IND_CPC_PH_E!N$2</f>
        <v>95.95529022608163</v>
      </c>
      <c r="O48" s="16">
        <f>FC_IND_CPC_PH_E!O$2</f>
        <v>79.465457739372624</v>
      </c>
      <c r="P48" s="16">
        <f>FC_IND_CPC_PH_E!P$2</f>
        <v>74.531111641326589</v>
      </c>
      <c r="Q48" s="16">
        <f>FC_IND_CPC_PH_E!Q$2</f>
        <v>67.230012475141848</v>
      </c>
      <c r="R48" s="16">
        <f>FC_IND_CPC_PH_E!R$2</f>
        <v>61.865288053175817</v>
      </c>
      <c r="S48" s="16">
        <f>FC_IND_CPC_PH_E!S$2</f>
        <v>64.802069924807299</v>
      </c>
      <c r="T48" s="16">
        <f>FC_IND_CPC_PH_E!T$2</f>
        <v>62.026158468663937</v>
      </c>
      <c r="U48" s="16">
        <f>FC_IND_CPC_PH_E!U$2</f>
        <v>56.426174252540925</v>
      </c>
      <c r="V48" s="16">
        <f>FC_IND_CPC_PH_E!V$2</f>
        <v>57.444704524747259</v>
      </c>
      <c r="W48" s="16">
        <f>FC_IND_CPC_PH_E!W$2</f>
        <v>56.182763540395023</v>
      </c>
      <c r="X48" s="16">
        <f>FC_IND_CPC_PH_E!X$2</f>
        <v>71.27178340831756</v>
      </c>
      <c r="Y48" s="16">
        <f>FC_IND_CPC_PH_E!Y$2</f>
        <v>54.697965399332119</v>
      </c>
      <c r="Z48" s="16">
        <f>FC_IND_CPC_PH_E!Z$2</f>
        <v>84.607081933634845</v>
      </c>
    </row>
    <row r="49" spans="1:26" ht="11.25" customHeight="1" x14ac:dyDescent="0.2">
      <c r="A49" s="40" t="s">
        <v>146</v>
      </c>
      <c r="B49" s="13" t="str">
        <f ca="1">HYPERLINK("#"&amp;CELL("address",FC_IND_NMM_E!$Z$2),"FC_IND_NMM_E")</f>
        <v>FC_IND_NMM_E</v>
      </c>
      <c r="C49" s="14">
        <f>FC_IND_NMM_E!C$2</f>
        <v>1824.5288019526238</v>
      </c>
      <c r="D49" s="14">
        <f>FC_IND_NMM_E!D$2</f>
        <v>1793.0952960059863</v>
      </c>
      <c r="E49" s="14">
        <f>FC_IND_NMM_E!E$2</f>
        <v>1686.820228133628</v>
      </c>
      <c r="F49" s="14">
        <f>FC_IND_NMM_E!F$2</f>
        <v>1783.0200562624257</v>
      </c>
      <c r="G49" s="14">
        <f>FC_IND_NMM_E!G$2</f>
        <v>1901.6662989047604</v>
      </c>
      <c r="H49" s="14">
        <f>FC_IND_NMM_E!H$2</f>
        <v>1834.4932179751172</v>
      </c>
      <c r="I49" s="14">
        <f>FC_IND_NMM_E!I$2</f>
        <v>1977.4303429626414</v>
      </c>
      <c r="J49" s="14">
        <f>FC_IND_NMM_E!J$2</f>
        <v>2052.0013641442501</v>
      </c>
      <c r="K49" s="14">
        <f>FC_IND_NMM_E!K$2</f>
        <v>1465.3201913054104</v>
      </c>
      <c r="L49" s="14">
        <f>FC_IND_NMM_E!L$2</f>
        <v>1118.7390805175796</v>
      </c>
      <c r="M49" s="14">
        <f>FC_IND_NMM_E!M$2</f>
        <v>1085.342457965342</v>
      </c>
      <c r="N49" s="14">
        <f>FC_IND_NMM_E!N$2</f>
        <v>1276.2088699083665</v>
      </c>
      <c r="O49" s="14">
        <f>FC_IND_NMM_E!O$2</f>
        <v>1276.0090171092625</v>
      </c>
      <c r="P49" s="14">
        <f>FC_IND_NMM_E!P$2</f>
        <v>1194.2517341834227</v>
      </c>
      <c r="Q49" s="14">
        <f>FC_IND_NMM_E!Q$2</f>
        <v>1222.4440394396406</v>
      </c>
      <c r="R49" s="14">
        <f>FC_IND_NMM_E!R$2</f>
        <v>1221.7893121167815</v>
      </c>
      <c r="S49" s="14">
        <f>FC_IND_NMM_E!S$2</f>
        <v>1386.6319764768789</v>
      </c>
      <c r="T49" s="14">
        <f>FC_IND_NMM_E!T$2</f>
        <v>1492.3272859370391</v>
      </c>
      <c r="U49" s="14">
        <f>FC_IND_NMM_E!U$2</f>
        <v>1508.7104994800491</v>
      </c>
      <c r="V49" s="14">
        <f>FC_IND_NMM_E!V$2</f>
        <v>1479.6946583226986</v>
      </c>
      <c r="W49" s="14">
        <f>FC_IND_NMM_E!W$2</f>
        <v>1526.6383129982441</v>
      </c>
      <c r="X49" s="14">
        <f>FC_IND_NMM_E!X$2</f>
        <v>1501.6898867731638</v>
      </c>
      <c r="Y49" s="14">
        <f>FC_IND_NMM_E!Y$2</f>
        <v>1420.6930046880416</v>
      </c>
      <c r="Z49" s="14">
        <f>FC_IND_NMM_E!Z$2</f>
        <v>1010.6096254486026</v>
      </c>
    </row>
    <row r="50" spans="1:26" ht="11.25" customHeight="1" x14ac:dyDescent="0.2">
      <c r="A50" s="41" t="s">
        <v>285</v>
      </c>
      <c r="B50" s="15" t="str">
        <f ca="1">HYPERLINK("#"&amp;CELL("address",FC_IND_NMM_CM_E!$Z$2),"FC_IND_NMM_CM_E")</f>
        <v>FC_IND_NMM_CM_E</v>
      </c>
      <c r="C50" s="16">
        <f>FC_IND_NMM_CM_E!C$2</f>
        <v>559.25464153547819</v>
      </c>
      <c r="D50" s="16">
        <f>FC_IND_NMM_CM_E!D$2</f>
        <v>622.55096880177007</v>
      </c>
      <c r="E50" s="16">
        <f>FC_IND_NMM_CM_E!E$2</f>
        <v>593.85083126862082</v>
      </c>
      <c r="F50" s="16">
        <f>FC_IND_NMM_CM_E!F$2</f>
        <v>587.03722034140446</v>
      </c>
      <c r="G50" s="16">
        <f>FC_IND_NMM_CM_E!G$2</f>
        <v>659.65214279141912</v>
      </c>
      <c r="H50" s="16">
        <f>FC_IND_NMM_CM_E!H$2</f>
        <v>597.97928765973791</v>
      </c>
      <c r="I50" s="16">
        <f>FC_IND_NMM_CM_E!I$2</f>
        <v>791.71755711543153</v>
      </c>
      <c r="J50" s="16">
        <f>FC_IND_NMM_CM_E!J$2</f>
        <v>750.54080745786405</v>
      </c>
      <c r="K50" s="16">
        <f>FC_IND_NMM_CM_E!K$2</f>
        <v>673.2913412890108</v>
      </c>
      <c r="L50" s="16">
        <f>FC_IND_NMM_CM_E!L$2</f>
        <v>417.76813367980412</v>
      </c>
      <c r="M50" s="16">
        <f>FC_IND_NMM_CM_E!M$2</f>
        <v>392.01378487372358</v>
      </c>
      <c r="N50" s="16">
        <f>FC_IND_NMM_CM_E!N$2</f>
        <v>469.41055177739952</v>
      </c>
      <c r="O50" s="16">
        <f>FC_IND_NMM_CM_E!O$2</f>
        <v>474.39772050851508</v>
      </c>
      <c r="P50" s="16">
        <f>FC_IND_NMM_CM_E!P$2</f>
        <v>442.43629438312888</v>
      </c>
      <c r="Q50" s="16">
        <f>FC_IND_NMM_CM_E!Q$2</f>
        <v>455.71502009523272</v>
      </c>
      <c r="R50" s="16">
        <f>FC_IND_NMM_CM_E!R$2</f>
        <v>470.71361075839064</v>
      </c>
      <c r="S50" s="16">
        <f>FC_IND_NMM_CM_E!S$2</f>
        <v>518.03645240266212</v>
      </c>
      <c r="T50" s="16">
        <f>FC_IND_NMM_CM_E!T$2</f>
        <v>558.0989616977746</v>
      </c>
      <c r="U50" s="16">
        <f>FC_IND_NMM_CM_E!U$2</f>
        <v>521.01624118503457</v>
      </c>
      <c r="V50" s="16">
        <f>FC_IND_NMM_CM_E!V$2</f>
        <v>541.87353094293769</v>
      </c>
      <c r="W50" s="16">
        <f>FC_IND_NMM_CM_E!W$2</f>
        <v>614.41967695164669</v>
      </c>
      <c r="X50" s="16">
        <f>FC_IND_NMM_CM_E!X$2</f>
        <v>605.96235421250071</v>
      </c>
      <c r="Y50" s="16">
        <f>FC_IND_NMM_CM_E!Y$2</f>
        <v>595.00668139357913</v>
      </c>
      <c r="Z50" s="16">
        <f>FC_IND_NMM_CM_E!Z$2</f>
        <v>415.21437449959501</v>
      </c>
    </row>
    <row r="51" spans="1:26" ht="11.25" customHeight="1" x14ac:dyDescent="0.2">
      <c r="A51" s="41" t="s">
        <v>287</v>
      </c>
      <c r="B51" s="15" t="str">
        <f ca="1">HYPERLINK("#"&amp;CELL("address",FC_IND_NMM_CR_E!$Z$2),"FC_IND_NMM_CR_E")</f>
        <v>FC_IND_NMM_CR_E</v>
      </c>
      <c r="C51" s="16">
        <f>FC_IND_NMM_CR_E!C$2</f>
        <v>1112.276997669323</v>
      </c>
      <c r="D51" s="16">
        <f>FC_IND_NMM_CR_E!D$2</f>
        <v>1006.2449025713272</v>
      </c>
      <c r="E51" s="16">
        <f>FC_IND_NMM_CR_E!E$2</f>
        <v>952.35710779674991</v>
      </c>
      <c r="F51" s="16">
        <f>FC_IND_NMM_CR_E!F$2</f>
        <v>1062.0561892578696</v>
      </c>
      <c r="G51" s="16">
        <f>FC_IND_NMM_CR_E!G$2</f>
        <v>1109.5145293244614</v>
      </c>
      <c r="H51" s="16">
        <f>FC_IND_NMM_CR_E!H$2</f>
        <v>1124.2566708782231</v>
      </c>
      <c r="I51" s="16">
        <f>FC_IND_NMM_CR_E!I$2</f>
        <v>1004.679472417117</v>
      </c>
      <c r="J51" s="16">
        <f>FC_IND_NMM_CR_E!J$2</f>
        <v>1112.204859399204</v>
      </c>
      <c r="K51" s="16">
        <f>FC_IND_NMM_CR_E!K$2</f>
        <v>622.46966735742478</v>
      </c>
      <c r="L51" s="16">
        <f>FC_IND_NMM_CR_E!L$2</f>
        <v>599.10385220172952</v>
      </c>
      <c r="M51" s="16">
        <f>FC_IND_NMM_CR_E!M$2</f>
        <v>586.45176000078845</v>
      </c>
      <c r="N51" s="16">
        <f>FC_IND_NMM_CR_E!N$2</f>
        <v>686.79366571557841</v>
      </c>
      <c r="O51" s="16">
        <f>FC_IND_NMM_CR_E!O$2</f>
        <v>673.78323558411921</v>
      </c>
      <c r="P51" s="16">
        <f>FC_IND_NMM_CR_E!P$2</f>
        <v>618.1446869383949</v>
      </c>
      <c r="Q51" s="16">
        <f>FC_IND_NMM_CR_E!Q$2</f>
        <v>632.83646143290105</v>
      </c>
      <c r="R51" s="16">
        <f>FC_IND_NMM_CR_E!R$2</f>
        <v>645.32308297754082</v>
      </c>
      <c r="S51" s="16">
        <f>FC_IND_NMM_CR_E!S$2</f>
        <v>763.34890383896061</v>
      </c>
      <c r="T51" s="16">
        <f>FC_IND_NMM_CR_E!T$2</f>
        <v>829.53320918873089</v>
      </c>
      <c r="U51" s="16">
        <f>FC_IND_NMM_CR_E!U$2</f>
        <v>875.28355249524714</v>
      </c>
      <c r="V51" s="16">
        <f>FC_IND_NMM_CR_E!V$2</f>
        <v>847.36411420021477</v>
      </c>
      <c r="W51" s="16">
        <f>FC_IND_NMM_CR_E!W$2</f>
        <v>828.69508425013487</v>
      </c>
      <c r="X51" s="16">
        <f>FC_IND_NMM_CR_E!X$2</f>
        <v>801.42515041554361</v>
      </c>
      <c r="Y51" s="16">
        <f>FC_IND_NMM_CR_E!Y$2</f>
        <v>742.05069352808141</v>
      </c>
      <c r="Z51" s="16">
        <f>FC_IND_NMM_CR_E!Z$2</f>
        <v>536.3705597910224</v>
      </c>
    </row>
    <row r="52" spans="1:26" ht="11.25" customHeight="1" x14ac:dyDescent="0.2">
      <c r="A52" s="41" t="s">
        <v>289</v>
      </c>
      <c r="B52" s="15" t="str">
        <f ca="1">HYPERLINK("#"&amp;CELL("address",FC_IND_NMM_GL_E!$Z$2),"FC_IND_NMM_GL_E")</f>
        <v>FC_IND_NMM_GL_E</v>
      </c>
      <c r="C52" s="16">
        <f>FC_IND_NMM_GL_E!C$2</f>
        <v>152.99716274782247</v>
      </c>
      <c r="D52" s="16">
        <f>FC_IND_NMM_GL_E!D$2</f>
        <v>164.29942463288899</v>
      </c>
      <c r="E52" s="16">
        <f>FC_IND_NMM_GL_E!E$2</f>
        <v>140.61228906825738</v>
      </c>
      <c r="F52" s="16">
        <f>FC_IND_NMM_GL_E!F$2</f>
        <v>133.92664666315173</v>
      </c>
      <c r="G52" s="16">
        <f>FC_IND_NMM_GL_E!G$2</f>
        <v>132.49962678887991</v>
      </c>
      <c r="H52" s="16">
        <f>FC_IND_NMM_GL_E!H$2</f>
        <v>112.25725943715614</v>
      </c>
      <c r="I52" s="16">
        <f>FC_IND_NMM_GL_E!I$2</f>
        <v>181.03331343009282</v>
      </c>
      <c r="J52" s="16">
        <f>FC_IND_NMM_GL_E!J$2</f>
        <v>189.25569728718224</v>
      </c>
      <c r="K52" s="16">
        <f>FC_IND_NMM_GL_E!K$2</f>
        <v>169.55918265897492</v>
      </c>
      <c r="L52" s="16">
        <f>FC_IND_NMM_GL_E!L$2</f>
        <v>101.8670946360462</v>
      </c>
      <c r="M52" s="16">
        <f>FC_IND_NMM_GL_E!M$2</f>
        <v>106.87691309082993</v>
      </c>
      <c r="N52" s="16">
        <f>FC_IND_NMM_GL_E!N$2</f>
        <v>120.00465241538852</v>
      </c>
      <c r="O52" s="16">
        <f>FC_IND_NMM_GL_E!O$2</f>
        <v>127.82806101662814</v>
      </c>
      <c r="P52" s="16">
        <f>FC_IND_NMM_GL_E!P$2</f>
        <v>133.67075286189925</v>
      </c>
      <c r="Q52" s="16">
        <f>FC_IND_NMM_GL_E!Q$2</f>
        <v>133.89255791150683</v>
      </c>
      <c r="R52" s="16">
        <f>FC_IND_NMM_GL_E!R$2</f>
        <v>105.75261838085027</v>
      </c>
      <c r="S52" s="16">
        <f>FC_IND_NMM_GL_E!S$2</f>
        <v>105.24662023525634</v>
      </c>
      <c r="T52" s="16">
        <f>FC_IND_NMM_GL_E!T$2</f>
        <v>104.69511505053356</v>
      </c>
      <c r="U52" s="16">
        <f>FC_IND_NMM_GL_E!U$2</f>
        <v>112.41070579976756</v>
      </c>
      <c r="V52" s="16">
        <f>FC_IND_NMM_GL_E!V$2</f>
        <v>90.457013179546209</v>
      </c>
      <c r="W52" s="16">
        <f>FC_IND_NMM_GL_E!W$2</f>
        <v>83.523551796462655</v>
      </c>
      <c r="X52" s="16">
        <f>FC_IND_NMM_GL_E!X$2</f>
        <v>94.30238214511914</v>
      </c>
      <c r="Y52" s="16">
        <f>FC_IND_NMM_GL_E!Y$2</f>
        <v>83.6356297663812</v>
      </c>
      <c r="Z52" s="16">
        <f>FC_IND_NMM_GL_E!Z$2</f>
        <v>59.024691157985274</v>
      </c>
    </row>
    <row r="53" spans="1:26" ht="11.25" customHeight="1" x14ac:dyDescent="0.2">
      <c r="A53" s="40" t="s">
        <v>151</v>
      </c>
      <c r="B53" s="13" t="str">
        <f ca="1">HYPERLINK("#"&amp;CELL("address",FC_IND_PPP_E!$Z$2),"FC_IND_PPP_E")</f>
        <v>FC_IND_PPP_E</v>
      </c>
      <c r="C53" s="14">
        <f>FC_IND_PPP_E!C$2</f>
        <v>156.67093946525543</v>
      </c>
      <c r="D53" s="14">
        <f>FC_IND_PPP_E!D$2</f>
        <v>172.64995956462928</v>
      </c>
      <c r="E53" s="14">
        <f>FC_IND_PPP_E!E$2</f>
        <v>159.15754426770803</v>
      </c>
      <c r="F53" s="14">
        <f>FC_IND_PPP_E!F$2</f>
        <v>170.23043688861489</v>
      </c>
      <c r="G53" s="14">
        <f>FC_IND_PPP_E!G$2</f>
        <v>167.70441762546304</v>
      </c>
      <c r="H53" s="14">
        <f>FC_IND_PPP_E!H$2</f>
        <v>163.39489106640332</v>
      </c>
      <c r="I53" s="14">
        <f>FC_IND_PPP_E!I$2</f>
        <v>161.66122548224971</v>
      </c>
      <c r="J53" s="14">
        <f>FC_IND_PPP_E!J$2</f>
        <v>140.53170028375391</v>
      </c>
      <c r="K53" s="14">
        <f>FC_IND_PPP_E!K$2</f>
        <v>122.66451707658652</v>
      </c>
      <c r="L53" s="14">
        <f>FC_IND_PPP_E!L$2</f>
        <v>108.69842735731102</v>
      </c>
      <c r="M53" s="14">
        <f>FC_IND_PPP_E!M$2</f>
        <v>120.97762337919303</v>
      </c>
      <c r="N53" s="14">
        <f>FC_IND_PPP_E!N$2</f>
        <v>115.15245209473662</v>
      </c>
      <c r="O53" s="14">
        <f>FC_IND_PPP_E!O$2</f>
        <v>102.02063113638017</v>
      </c>
      <c r="P53" s="14">
        <f>FC_IND_PPP_E!P$2</f>
        <v>97.416582507426511</v>
      </c>
      <c r="Q53" s="14">
        <f>FC_IND_PPP_E!Q$2</f>
        <v>94.649183167432795</v>
      </c>
      <c r="R53" s="14">
        <f>FC_IND_PPP_E!R$2</f>
        <v>92.165416608884001</v>
      </c>
      <c r="S53" s="14">
        <f>FC_IND_PPP_E!S$2</f>
        <v>60.126269242145774</v>
      </c>
      <c r="T53" s="14">
        <f>FC_IND_PPP_E!T$2</f>
        <v>63.60263060326816</v>
      </c>
      <c r="U53" s="14">
        <f>FC_IND_PPP_E!U$2</f>
        <v>68.989772060368423</v>
      </c>
      <c r="V53" s="14">
        <f>FC_IND_PPP_E!V$2</f>
        <v>58.569266447199468</v>
      </c>
      <c r="W53" s="14">
        <f>FC_IND_PPP_E!W$2</f>
        <v>47.944598737097159</v>
      </c>
      <c r="X53" s="14">
        <f>FC_IND_PPP_E!X$2</f>
        <v>43.022425026062017</v>
      </c>
      <c r="Y53" s="14">
        <f>FC_IND_PPP_E!Y$2</f>
        <v>28.971514884346412</v>
      </c>
      <c r="Z53" s="14">
        <f>FC_IND_PPP_E!Z$2</f>
        <v>28.873402053137621</v>
      </c>
    </row>
    <row r="54" spans="1:26" ht="11.25" customHeight="1" x14ac:dyDescent="0.2">
      <c r="A54" s="41" t="s">
        <v>295</v>
      </c>
      <c r="B54" s="15" t="str">
        <f ca="1">HYPERLINK("#"&amp;CELL("address",FC_IND_PPP_PU_E!$Z$2),"FC_IND_PPP_PU_E")</f>
        <v>FC_IND_PPP_PU_E</v>
      </c>
      <c r="C54" s="16">
        <f>FC_IND_PPP_PU_E!C$2</f>
        <v>0</v>
      </c>
      <c r="D54" s="16">
        <f>FC_IND_PPP_PU_E!D$2</f>
        <v>0</v>
      </c>
      <c r="E54" s="16">
        <f>FC_IND_PPP_PU_E!E$2</f>
        <v>0</v>
      </c>
      <c r="F54" s="16">
        <f>FC_IND_PPP_PU_E!F$2</f>
        <v>0</v>
      </c>
      <c r="G54" s="16">
        <f>FC_IND_PPP_PU_E!G$2</f>
        <v>0</v>
      </c>
      <c r="H54" s="16">
        <f>FC_IND_PPP_PU_E!H$2</f>
        <v>0</v>
      </c>
      <c r="I54" s="16">
        <f>FC_IND_PPP_PU_E!I$2</f>
        <v>0</v>
      </c>
      <c r="J54" s="16">
        <f>FC_IND_PPP_PU_E!J$2</f>
        <v>0</v>
      </c>
      <c r="K54" s="16">
        <f>FC_IND_PPP_PU_E!K$2</f>
        <v>2.9507746929967986</v>
      </c>
      <c r="L54" s="16">
        <f>FC_IND_PPP_PU_E!L$2</f>
        <v>2.8684607323669069</v>
      </c>
      <c r="M54" s="16">
        <f>FC_IND_PPP_PU_E!M$2</f>
        <v>4.314744627873524</v>
      </c>
      <c r="N54" s="16">
        <f>FC_IND_PPP_PU_E!N$2</f>
        <v>2.8987820698292741</v>
      </c>
      <c r="O54" s="16">
        <f>FC_IND_PPP_PU_E!O$2</f>
        <v>2.3519657232802911</v>
      </c>
      <c r="P54" s="16">
        <f>FC_IND_PPP_PU_E!P$2</f>
        <v>1.6723590470393419</v>
      </c>
      <c r="Q54" s="16">
        <f>FC_IND_PPP_PU_E!Q$2</f>
        <v>1.4041482194608452</v>
      </c>
      <c r="R54" s="16">
        <f>FC_IND_PPP_PU_E!R$2</f>
        <v>1.4359836981265826</v>
      </c>
      <c r="S54" s="16">
        <f>FC_IND_PPP_PU_E!S$2</f>
        <v>2.8876378491503738</v>
      </c>
      <c r="T54" s="16">
        <f>FC_IND_PPP_PU_E!T$2</f>
        <v>3.1471054033065933</v>
      </c>
      <c r="U54" s="16">
        <f>FC_IND_PPP_PU_E!U$2</f>
        <v>3.2278009314293787</v>
      </c>
      <c r="V54" s="16">
        <f>FC_IND_PPP_PU_E!V$2</f>
        <v>2.7058991278366413</v>
      </c>
      <c r="W54" s="16">
        <f>FC_IND_PPP_PU_E!W$2</f>
        <v>2.2255307793309198</v>
      </c>
      <c r="X54" s="16">
        <f>FC_IND_PPP_PU_E!X$2</f>
        <v>1.9015672845385634</v>
      </c>
      <c r="Y54" s="16">
        <f>FC_IND_PPP_PU_E!Y$2</f>
        <v>1.1965427305072303</v>
      </c>
      <c r="Z54" s="16">
        <f>FC_IND_PPP_PU_E!Z$2</f>
        <v>1.2052127200545204</v>
      </c>
    </row>
    <row r="55" spans="1:26" ht="11.25" customHeight="1" x14ac:dyDescent="0.2">
      <c r="A55" s="41" t="s">
        <v>293</v>
      </c>
      <c r="B55" s="15" t="str">
        <f ca="1">HYPERLINK("#"&amp;CELL("address",FC_IND_PPP_PA_E!$Z$2),"FC_IND_PPP_PA_E")</f>
        <v>FC_IND_PPP_PA_E</v>
      </c>
      <c r="C55" s="16">
        <f>FC_IND_PPP_PA_E!C$2</f>
        <v>154.77056862814359</v>
      </c>
      <c r="D55" s="16">
        <f>FC_IND_PPP_PA_E!D$2</f>
        <v>170.46862744792301</v>
      </c>
      <c r="E55" s="16">
        <f>FC_IND_PPP_PA_E!E$2</f>
        <v>157.47239022526171</v>
      </c>
      <c r="F55" s="16">
        <f>FC_IND_PPP_PA_E!F$2</f>
        <v>168.23487649740008</v>
      </c>
      <c r="G55" s="16">
        <f>FC_IND_PPP_PA_E!G$2</f>
        <v>166.05816158909991</v>
      </c>
      <c r="H55" s="16">
        <f>FC_IND_PPP_PA_E!H$2</f>
        <v>162.46332443436461</v>
      </c>
      <c r="I55" s="16">
        <f>FC_IND_PPP_PA_E!I$2</f>
        <v>160.9472933300342</v>
      </c>
      <c r="J55" s="16">
        <f>FC_IND_PPP_PA_E!J$2</f>
        <v>140.17837872543387</v>
      </c>
      <c r="K55" s="16">
        <f>FC_IND_PPP_PA_E!K$2</f>
        <v>118.59424833776832</v>
      </c>
      <c r="L55" s="16">
        <f>FC_IND_PPP_PA_E!L$2</f>
        <v>103.80109886603461</v>
      </c>
      <c r="M55" s="16">
        <f>FC_IND_PPP_PA_E!M$2</f>
        <v>113.99164414573008</v>
      </c>
      <c r="N55" s="16">
        <f>FC_IND_PPP_PA_E!N$2</f>
        <v>109.87264949296613</v>
      </c>
      <c r="O55" s="16">
        <f>FC_IND_PPP_PA_E!O$2</f>
        <v>97.435613704489043</v>
      </c>
      <c r="P55" s="16">
        <f>FC_IND_PPP_PA_E!P$2</f>
        <v>95.255290387877764</v>
      </c>
      <c r="Q55" s="16">
        <f>FC_IND_PPP_PA_E!Q$2</f>
        <v>92.775811692784828</v>
      </c>
      <c r="R55" s="16">
        <f>FC_IND_PPP_PA_E!R$2</f>
        <v>90.359750747937227</v>
      </c>
      <c r="S55" s="16">
        <f>FC_IND_PPP_PA_E!S$2</f>
        <v>57.039508523687047</v>
      </c>
      <c r="T55" s="16">
        <f>FC_IND_PPP_PA_E!T$2</f>
        <v>60.197878053719954</v>
      </c>
      <c r="U55" s="16">
        <f>FC_IND_PPP_PA_E!U$2</f>
        <v>65.539355012331043</v>
      </c>
      <c r="V55" s="16">
        <f>FC_IND_PPP_PA_E!V$2</f>
        <v>55.702956127070301</v>
      </c>
      <c r="W55" s="16">
        <f>FC_IND_PPP_PA_E!W$2</f>
        <v>45.595830765753654</v>
      </c>
      <c r="X55" s="16">
        <f>FC_IND_PPP_PA_E!X$2</f>
        <v>41.045704140201003</v>
      </c>
      <c r="Y55" s="16">
        <f>FC_IND_PPP_PA_E!Y$2</f>
        <v>27.751153425854586</v>
      </c>
      <c r="Z55" s="16">
        <f>FC_IND_PPP_PA_E!Z$2</f>
        <v>27.646679518950595</v>
      </c>
    </row>
    <row r="56" spans="1:26" ht="11.25" customHeight="1" x14ac:dyDescent="0.2">
      <c r="A56" s="41" t="s">
        <v>291</v>
      </c>
      <c r="B56" s="15" t="str">
        <f ca="1">HYPERLINK("#"&amp;CELL("address",FC_IND_PPP_PR_E!$Z$2),"FC_IND_PPP_PR_E")</f>
        <v>FC_IND_PPP_PR_E</v>
      </c>
      <c r="C56" s="16">
        <f>FC_IND_PPP_PR_E!C$2</f>
        <v>1.9003708371118593</v>
      </c>
      <c r="D56" s="16">
        <f>FC_IND_PPP_PR_E!D$2</f>
        <v>2.1813321167062862</v>
      </c>
      <c r="E56" s="16">
        <f>FC_IND_PPP_PR_E!E$2</f>
        <v>1.6851540424463416</v>
      </c>
      <c r="F56" s="16">
        <f>FC_IND_PPP_PR_E!F$2</f>
        <v>1.9955603912148274</v>
      </c>
      <c r="G56" s="16">
        <f>FC_IND_PPP_PR_E!G$2</f>
        <v>1.6462560363631296</v>
      </c>
      <c r="H56" s="16">
        <f>FC_IND_PPP_PR_E!H$2</f>
        <v>0.93156663203872414</v>
      </c>
      <c r="I56" s="16">
        <f>FC_IND_PPP_PR_E!I$2</f>
        <v>0.71393215221551609</v>
      </c>
      <c r="J56" s="16">
        <f>FC_IND_PPP_PR_E!J$2</f>
        <v>0.35332155832003342</v>
      </c>
      <c r="K56" s="16">
        <f>FC_IND_PPP_PR_E!K$2</f>
        <v>1.1194940458214069</v>
      </c>
      <c r="L56" s="16">
        <f>FC_IND_PPP_PR_E!L$2</f>
        <v>2.0288677589095081</v>
      </c>
      <c r="M56" s="16">
        <f>FC_IND_PPP_PR_E!M$2</f>
        <v>2.6712346055894374</v>
      </c>
      <c r="N56" s="16">
        <f>FC_IND_PPP_PR_E!N$2</f>
        <v>2.3810205319412088</v>
      </c>
      <c r="O56" s="16">
        <f>FC_IND_PPP_PR_E!O$2</f>
        <v>2.2330517086108506</v>
      </c>
      <c r="P56" s="16">
        <f>FC_IND_PPP_PR_E!P$2</f>
        <v>0.48893307250940343</v>
      </c>
      <c r="Q56" s="16">
        <f>FC_IND_PPP_PR_E!Q$2</f>
        <v>0.46922325518713248</v>
      </c>
      <c r="R56" s="16">
        <f>FC_IND_PPP_PR_E!R$2</f>
        <v>0.36968216282021127</v>
      </c>
      <c r="S56" s="16">
        <f>FC_IND_PPP_PR_E!S$2</f>
        <v>0.19912286930835343</v>
      </c>
      <c r="T56" s="16">
        <f>FC_IND_PPP_PR_E!T$2</f>
        <v>0.25764714624161683</v>
      </c>
      <c r="U56" s="16">
        <f>FC_IND_PPP_PR_E!U$2</f>
        <v>0.22261611660801711</v>
      </c>
      <c r="V56" s="16">
        <f>FC_IND_PPP_PR_E!V$2</f>
        <v>0.16041119229252374</v>
      </c>
      <c r="W56" s="16">
        <f>FC_IND_PPP_PR_E!W$2</f>
        <v>0.12323719201259072</v>
      </c>
      <c r="X56" s="16">
        <f>FC_IND_PPP_PR_E!X$2</f>
        <v>7.515360132245695E-2</v>
      </c>
      <c r="Y56" s="16">
        <f>FC_IND_PPP_PR_E!Y$2</f>
        <v>2.3818727984598019E-2</v>
      </c>
      <c r="Z56" s="16">
        <f>FC_IND_PPP_PR_E!Z$2</f>
        <v>2.1509814132507618E-2</v>
      </c>
    </row>
    <row r="57" spans="1:26" ht="11.25" customHeight="1" x14ac:dyDescent="0.2">
      <c r="A57" s="40" t="s">
        <v>150</v>
      </c>
      <c r="B57" s="13" t="str">
        <f ca="1">HYPERLINK("#"&amp;CELL("address",FC_IND_FBT_E!$Z$2),"FC_IND_FBT_E")</f>
        <v>FC_IND_FBT_E</v>
      </c>
      <c r="C57" s="14">
        <f>FC_IND_FBT_E!C$2</f>
        <v>1397.3043654321266</v>
      </c>
      <c r="D57" s="14">
        <f>FC_IND_FBT_E!D$2</f>
        <v>1465.2101324962405</v>
      </c>
      <c r="E57" s="14">
        <f>FC_IND_FBT_E!E$2</f>
        <v>1370.1007452149656</v>
      </c>
      <c r="F57" s="14">
        <f>FC_IND_FBT_E!F$2</f>
        <v>1264.1343723120669</v>
      </c>
      <c r="G57" s="14">
        <f>FC_IND_FBT_E!G$2</f>
        <v>1289.1651860021777</v>
      </c>
      <c r="H57" s="14">
        <f>FC_IND_FBT_E!H$2</f>
        <v>1288.7070667377002</v>
      </c>
      <c r="I57" s="14">
        <f>FC_IND_FBT_E!I$2</f>
        <v>1375.0673496687325</v>
      </c>
      <c r="J57" s="14">
        <f>FC_IND_FBT_E!J$2</f>
        <v>1224.0142754719309</v>
      </c>
      <c r="K57" s="14">
        <f>FC_IND_FBT_E!K$2</f>
        <v>1306.251513336482</v>
      </c>
      <c r="L57" s="14">
        <f>FC_IND_FBT_E!L$2</f>
        <v>1089.6627612655395</v>
      </c>
      <c r="M57" s="14">
        <f>FC_IND_FBT_E!M$2</f>
        <v>1214.0561647707852</v>
      </c>
      <c r="N57" s="14">
        <f>FC_IND_FBT_E!N$2</f>
        <v>1109.5162444076175</v>
      </c>
      <c r="O57" s="14">
        <f>FC_IND_FBT_E!O$2</f>
        <v>971.79972817599287</v>
      </c>
      <c r="P57" s="14">
        <f>FC_IND_FBT_E!P$2</f>
        <v>905.46976874589029</v>
      </c>
      <c r="Q57" s="14">
        <f>FC_IND_FBT_E!Q$2</f>
        <v>935.39216072487113</v>
      </c>
      <c r="R57" s="14">
        <f>FC_IND_FBT_E!R$2</f>
        <v>890.76106902895935</v>
      </c>
      <c r="S57" s="14">
        <f>FC_IND_FBT_E!S$2</f>
        <v>877.36134930928574</v>
      </c>
      <c r="T57" s="14">
        <f>FC_IND_FBT_E!T$2</f>
        <v>936.69873849094654</v>
      </c>
      <c r="U57" s="14">
        <f>FC_IND_FBT_E!U$2</f>
        <v>893.99476180882937</v>
      </c>
      <c r="V57" s="14">
        <f>FC_IND_FBT_E!V$2</f>
        <v>845.45411510828364</v>
      </c>
      <c r="W57" s="14">
        <f>FC_IND_FBT_E!W$2</f>
        <v>800.60216714966236</v>
      </c>
      <c r="X57" s="14">
        <f>FC_IND_FBT_E!X$2</f>
        <v>829.00556510471984</v>
      </c>
      <c r="Y57" s="14">
        <f>FC_IND_FBT_E!Y$2</f>
        <v>656.17471479279141</v>
      </c>
      <c r="Z57" s="14">
        <f>FC_IND_FBT_E!Z$2</f>
        <v>593.35159562950867</v>
      </c>
    </row>
    <row r="58" spans="1:26" ht="11.25" customHeight="1" x14ac:dyDescent="0.2">
      <c r="A58" s="40" t="s">
        <v>147</v>
      </c>
      <c r="B58" s="13" t="str">
        <f ca="1">HYPERLINK("#"&amp;CELL("address",FC_IND_TE_E!$Z$2),"FC_IND_TE_E")</f>
        <v>FC_IND_TE_E</v>
      </c>
      <c r="C58" s="14">
        <f>FC_IND_TE_E!C$2</f>
        <v>38.860471440000012</v>
      </c>
      <c r="D58" s="14">
        <f>FC_IND_TE_E!D$2</f>
        <v>46.400578920000015</v>
      </c>
      <c r="E58" s="14">
        <f>FC_IND_TE_E!E$2</f>
        <v>40.813422479999986</v>
      </c>
      <c r="F58" s="14">
        <f>FC_IND_TE_E!F$2</f>
        <v>46.905276960000009</v>
      </c>
      <c r="G58" s="14">
        <f>FC_IND_TE_E!G$2</f>
        <v>46.097638920000009</v>
      </c>
      <c r="H58" s="14">
        <f>FC_IND_TE_E!H$2</f>
        <v>50.103381600000006</v>
      </c>
      <c r="I58" s="14">
        <f>FC_IND_TE_E!I$2</f>
        <v>48.908047320000009</v>
      </c>
      <c r="J58" s="14">
        <f>FC_IND_TE_E!J$2</f>
        <v>53.048429280000008</v>
      </c>
      <c r="K58" s="14">
        <f>FC_IND_TE_E!K$2</f>
        <v>38.743064640000014</v>
      </c>
      <c r="L58" s="14">
        <f>FC_IND_TE_E!L$2</f>
        <v>36.117382680000006</v>
      </c>
      <c r="M58" s="14">
        <f>FC_IND_TE_E!M$2</f>
        <v>39.045802680000008</v>
      </c>
      <c r="N58" s="14">
        <f>FC_IND_TE_E!N$2</f>
        <v>26.844254279999991</v>
      </c>
      <c r="O58" s="14">
        <f>FC_IND_TE_E!O$2</f>
        <v>13.228581960000001</v>
      </c>
      <c r="P58" s="14">
        <f>FC_IND_TE_E!P$2</f>
        <v>13.07670804</v>
      </c>
      <c r="Q58" s="14">
        <f>FC_IND_TE_E!Q$2</f>
        <v>16.29707725008614</v>
      </c>
      <c r="R58" s="14">
        <f>FC_IND_TE_E!R$2</f>
        <v>14.673915507139954</v>
      </c>
      <c r="S58" s="14">
        <f>FC_IND_TE_E!S$2</f>
        <v>11.543228925918417</v>
      </c>
      <c r="T58" s="14">
        <f>FC_IND_TE_E!T$2</f>
        <v>12.168240110352718</v>
      </c>
      <c r="U58" s="14">
        <f>FC_IND_TE_E!U$2</f>
        <v>12.142902030684802</v>
      </c>
      <c r="V58" s="14">
        <f>FC_IND_TE_E!V$2</f>
        <v>10.335787185490243</v>
      </c>
      <c r="W58" s="14">
        <f>FC_IND_TE_E!W$2</f>
        <v>8.6812212086977212</v>
      </c>
      <c r="X58" s="14">
        <f>FC_IND_TE_E!X$2</f>
        <v>11.959132942430372</v>
      </c>
      <c r="Y58" s="14">
        <f>FC_IND_TE_E!Y$2</f>
        <v>13.047918021781452</v>
      </c>
      <c r="Z58" s="14">
        <f>FC_IND_TE_E!Z$2</f>
        <v>11.081358717761892</v>
      </c>
    </row>
    <row r="59" spans="1:26" ht="11.25" customHeight="1" x14ac:dyDescent="0.2">
      <c r="A59" s="40" t="s">
        <v>148</v>
      </c>
      <c r="B59" s="13" t="str">
        <f ca="1">HYPERLINK("#"&amp;CELL("address",FC_IND_MAC_E!$Z$2),"FC_IND_MAC_E")</f>
        <v>FC_IND_MAC_E</v>
      </c>
      <c r="C59" s="14">
        <f>FC_IND_MAC_E!C$2</f>
        <v>369.71077720036487</v>
      </c>
      <c r="D59" s="14">
        <f>FC_IND_MAC_E!D$2</f>
        <v>389.96556876462927</v>
      </c>
      <c r="E59" s="14">
        <f>FC_IND_MAC_E!E$2</f>
        <v>361.022541707708</v>
      </c>
      <c r="F59" s="14">
        <f>FC_IND_MAC_E!F$2</f>
        <v>390.25845016645201</v>
      </c>
      <c r="G59" s="14">
        <f>FC_IND_MAC_E!G$2</f>
        <v>393.65717131835777</v>
      </c>
      <c r="H59" s="14">
        <f>FC_IND_MAC_E!H$2</f>
        <v>341.15132104880109</v>
      </c>
      <c r="I59" s="14">
        <f>FC_IND_MAC_E!I$2</f>
        <v>358.88992609164018</v>
      </c>
      <c r="J59" s="14">
        <f>FC_IND_MAC_E!J$2</f>
        <v>362.35607177750472</v>
      </c>
      <c r="K59" s="14">
        <f>FC_IND_MAC_E!K$2</f>
        <v>424.87314885712766</v>
      </c>
      <c r="L59" s="14">
        <f>FC_IND_MAC_E!L$2</f>
        <v>368.93483671443545</v>
      </c>
      <c r="M59" s="14">
        <f>FC_IND_MAC_E!M$2</f>
        <v>390.61680281689178</v>
      </c>
      <c r="N59" s="14">
        <f>FC_IND_MAC_E!N$2</f>
        <v>311.30284783032045</v>
      </c>
      <c r="O59" s="14">
        <f>FC_IND_MAC_E!O$2</f>
        <v>280.3062025483394</v>
      </c>
      <c r="P59" s="14">
        <f>FC_IND_MAC_E!P$2</f>
        <v>228.37882807043314</v>
      </c>
      <c r="Q59" s="14">
        <f>FC_IND_MAC_E!Q$2</f>
        <v>172.66567252895143</v>
      </c>
      <c r="R59" s="14">
        <f>FC_IND_MAC_E!R$2</f>
        <v>168.12124443513034</v>
      </c>
      <c r="S59" s="14">
        <f>FC_IND_MAC_E!S$2</f>
        <v>154.40766916410811</v>
      </c>
      <c r="T59" s="14">
        <f>FC_IND_MAC_E!T$2</f>
        <v>160.03746738116797</v>
      </c>
      <c r="U59" s="14">
        <f>FC_IND_MAC_E!U$2</f>
        <v>161.09143315881235</v>
      </c>
      <c r="V59" s="14">
        <f>FC_IND_MAC_E!V$2</f>
        <v>146.85190974495674</v>
      </c>
      <c r="W59" s="14">
        <f>FC_IND_MAC_E!W$2</f>
        <v>133.35063382859954</v>
      </c>
      <c r="X59" s="14">
        <f>FC_IND_MAC_E!X$2</f>
        <v>156.00262149051881</v>
      </c>
      <c r="Y59" s="14">
        <f>FC_IND_MAC_E!Y$2</f>
        <v>167.64657118891242</v>
      </c>
      <c r="Z59" s="14">
        <f>FC_IND_MAC_E!Z$2</f>
        <v>151.08250101180769</v>
      </c>
    </row>
    <row r="60" spans="1:26" ht="11.25" customHeight="1" x14ac:dyDescent="0.2">
      <c r="A60" s="40" t="s">
        <v>154</v>
      </c>
      <c r="B60" s="13" t="str">
        <f ca="1">HYPERLINK("#"&amp;CELL("address",FC_IND_TL_E!$Z$2),"FC_IND_TL_E")</f>
        <v>FC_IND_TL_E</v>
      </c>
      <c r="C60" s="14">
        <f>FC_IND_TL_E!C$2</f>
        <v>81.818319600000009</v>
      </c>
      <c r="D60" s="14">
        <f>FC_IND_TL_E!D$2</f>
        <v>84.459869057343809</v>
      </c>
      <c r="E60" s="14">
        <f>FC_IND_TL_E!E$2</f>
        <v>78.704755517474027</v>
      </c>
      <c r="F60" s="14">
        <f>FC_IND_TL_E!F$2</f>
        <v>71.392926960000025</v>
      </c>
      <c r="G60" s="14">
        <f>FC_IND_TL_E!G$2</f>
        <v>69.575286960000014</v>
      </c>
      <c r="H60" s="14">
        <f>FC_IND_TL_E!H$2</f>
        <v>42.260535000000004</v>
      </c>
      <c r="I60" s="14">
        <f>FC_IND_TL_E!I$2</f>
        <v>39.886899119999988</v>
      </c>
      <c r="J60" s="14">
        <f>FC_IND_TL_E!J$2</f>
        <v>28.577341080000004</v>
      </c>
      <c r="K60" s="14">
        <f>FC_IND_TL_E!K$2</f>
        <v>28.914142320000003</v>
      </c>
      <c r="L60" s="14">
        <f>FC_IND_TL_E!L$2</f>
        <v>26.187682320000004</v>
      </c>
      <c r="M60" s="14">
        <f>FC_IND_TL_E!M$2</f>
        <v>28.308262319999997</v>
      </c>
      <c r="N60" s="14">
        <f>FC_IND_TL_E!N$2</f>
        <v>24.218572320000007</v>
      </c>
      <c r="O60" s="14">
        <f>FC_IND_TL_E!O$2</f>
        <v>15.904551960000003</v>
      </c>
      <c r="P60" s="14">
        <f>FC_IND_TL_E!P$2</f>
        <v>14.38944804</v>
      </c>
      <c r="Q60" s="14">
        <f>FC_IND_TL_E!Q$2</f>
        <v>13.171074495974214</v>
      </c>
      <c r="R60" s="14">
        <f>FC_IND_TL_E!R$2</f>
        <v>13.123790803798329</v>
      </c>
      <c r="S60" s="14">
        <f>FC_IND_TL_E!S$2</f>
        <v>11.620078785718372</v>
      </c>
      <c r="T60" s="14">
        <f>FC_IND_TL_E!T$2</f>
        <v>12.382016309350368</v>
      </c>
      <c r="U60" s="14">
        <f>FC_IND_TL_E!U$2</f>
        <v>11.083184229400436</v>
      </c>
      <c r="V60" s="14">
        <f>FC_IND_TL_E!V$2</f>
        <v>10.794444927370671</v>
      </c>
      <c r="W60" s="14">
        <f>FC_IND_TL_E!W$2</f>
        <v>10.136340975733118</v>
      </c>
      <c r="X60" s="14">
        <f>FC_IND_TL_E!X$2</f>
        <v>13.496425947879628</v>
      </c>
      <c r="Y60" s="14">
        <f>FC_IND_TL_E!Y$2</f>
        <v>12.406896184137679</v>
      </c>
      <c r="Z60" s="14">
        <f>FC_IND_TL_E!Z$2</f>
        <v>11.977129056240065</v>
      </c>
    </row>
    <row r="61" spans="1:26" ht="11.25" customHeight="1" x14ac:dyDescent="0.2">
      <c r="A61" s="40" t="s">
        <v>152</v>
      </c>
      <c r="B61" s="13" t="str">
        <f ca="1">HYPERLINK("#"&amp;CELL("address",FC_IND_WP_E!$Z$2),"FC_IND_WP_E")</f>
        <v>FC_IND_WP_E</v>
      </c>
      <c r="C61" s="14">
        <f>FC_IND_WP_E!C$2</f>
        <v>65.384327304566796</v>
      </c>
      <c r="D61" s="14">
        <f>FC_IND_WP_E!D$2</f>
        <v>56.801680474687636</v>
      </c>
      <c r="E61" s="14">
        <f>FC_IND_WP_E!E$2</f>
        <v>52.779793234948045</v>
      </c>
      <c r="F61" s="14">
        <f>FC_IND_WP_E!F$2</f>
        <v>52.765596332931395</v>
      </c>
      <c r="G61" s="14">
        <f>FC_IND_WP_E!G$2</f>
        <v>55.778379807575156</v>
      </c>
      <c r="H61" s="14">
        <f>FC_IND_WP_E!H$2</f>
        <v>44.034473223710663</v>
      </c>
      <c r="I61" s="14">
        <f>FC_IND_WP_E!I$2</f>
        <v>51.379598845379846</v>
      </c>
      <c r="J61" s="14">
        <f>FC_IND_WP_E!J$2</f>
        <v>41.793468109372668</v>
      </c>
      <c r="K61" s="14">
        <f>FC_IND_WP_E!K$2</f>
        <v>46.565528039999997</v>
      </c>
      <c r="L61" s="14">
        <f>FC_IND_WP_E!L$2</f>
        <v>36.46286568</v>
      </c>
      <c r="M61" s="14">
        <f>FC_IND_WP_E!M$2</f>
        <v>43.401285719999997</v>
      </c>
      <c r="N61" s="14">
        <f>FC_IND_WP_E!N$2</f>
        <v>29.948017601694424</v>
      </c>
      <c r="O61" s="14">
        <f>FC_IND_WP_E!O$2</f>
        <v>16.387898908339423</v>
      </c>
      <c r="P61" s="14">
        <f>FC_IND_WP_E!P$2</f>
        <v>12.135226286013356</v>
      </c>
      <c r="Q61" s="14">
        <f>FC_IND_WP_E!Q$2</f>
        <v>14.257377486249872</v>
      </c>
      <c r="R61" s="14">
        <f>FC_IND_WP_E!R$2</f>
        <v>14.021016835922087</v>
      </c>
      <c r="S61" s="14">
        <f>FC_IND_WP_E!S$2</f>
        <v>13.306184427017048</v>
      </c>
      <c r="T61" s="14">
        <f>FC_IND_WP_E!T$2</f>
        <v>13.365384512918716</v>
      </c>
      <c r="U61" s="14">
        <f>FC_IND_WP_E!U$2</f>
        <v>15.251924688833775</v>
      </c>
      <c r="V61" s="14">
        <f>FC_IND_WP_E!V$2</f>
        <v>13.820106105955364</v>
      </c>
      <c r="W61" s="14">
        <f>FC_IND_WP_E!W$2</f>
        <v>11.808926442324477</v>
      </c>
      <c r="X61" s="14">
        <f>FC_IND_WP_E!X$2</f>
        <v>15.07054548944588</v>
      </c>
      <c r="Y61" s="14">
        <f>FC_IND_WP_E!Y$2</f>
        <v>16.086924703812848</v>
      </c>
      <c r="Z61" s="14">
        <f>FC_IND_WP_E!Z$2</f>
        <v>12.682956530859531</v>
      </c>
    </row>
    <row r="62" spans="1:26" ht="11.25" customHeight="1" x14ac:dyDescent="0.2">
      <c r="A62" s="40" t="s">
        <v>149</v>
      </c>
      <c r="B62" s="13" t="str">
        <f ca="1">HYPERLINK("#"&amp;CELL("address",FC_IND_MQ_E!$Z$2),"FC_IND_MQ_E")</f>
        <v>FC_IND_MQ_E</v>
      </c>
      <c r="C62" s="14">
        <f>FC_IND_MQ_E!C$2</f>
        <v>278.88700391897532</v>
      </c>
      <c r="D62" s="14">
        <f>FC_IND_MQ_E!D$2</f>
        <v>319.29735131925804</v>
      </c>
      <c r="E62" s="14">
        <f>FC_IND_MQ_E!E$2</f>
        <v>292.06569995936405</v>
      </c>
      <c r="F62" s="14">
        <f>FC_IND_MQ_E!F$2</f>
        <v>256.64180674257409</v>
      </c>
      <c r="G62" s="14">
        <f>FC_IND_MQ_E!G$2</f>
        <v>267.47788908717803</v>
      </c>
      <c r="H62" s="14">
        <f>FC_IND_MQ_E!H$2</f>
        <v>280.08887920637341</v>
      </c>
      <c r="I62" s="14">
        <f>FC_IND_MQ_E!I$2</f>
        <v>241.50224198764721</v>
      </c>
      <c r="J62" s="14">
        <f>FC_IND_MQ_E!J$2</f>
        <v>187.42167347745777</v>
      </c>
      <c r="K62" s="14">
        <f>FC_IND_MQ_E!K$2</f>
        <v>173.63145894355443</v>
      </c>
      <c r="L62" s="14">
        <f>FC_IND_MQ_E!L$2</f>
        <v>136.83093316308648</v>
      </c>
      <c r="M62" s="14">
        <f>FC_IND_MQ_E!M$2</f>
        <v>152.2881870552597</v>
      </c>
      <c r="N62" s="14">
        <f>FC_IND_MQ_E!N$2</f>
        <v>128.29189706902605</v>
      </c>
      <c r="O62" s="14">
        <f>FC_IND_MQ_E!O$2</f>
        <v>102.55983408016152</v>
      </c>
      <c r="P62" s="14">
        <f>FC_IND_MQ_E!P$2</f>
        <v>106.29663642009794</v>
      </c>
      <c r="Q62" s="14">
        <f>FC_IND_MQ_E!Q$2</f>
        <v>104.7145130183699</v>
      </c>
      <c r="R62" s="14">
        <f>FC_IND_MQ_E!R$2</f>
        <v>107.65701034468039</v>
      </c>
      <c r="S62" s="14">
        <f>FC_IND_MQ_E!S$2</f>
        <v>109.08221906317917</v>
      </c>
      <c r="T62" s="14">
        <f>FC_IND_MQ_E!T$2</f>
        <v>104.94838483654962</v>
      </c>
      <c r="U62" s="14">
        <f>FC_IND_MQ_E!U$2</f>
        <v>118.03428886766666</v>
      </c>
      <c r="V62" s="14">
        <f>FC_IND_MQ_E!V$2</f>
        <v>122.2379286620275</v>
      </c>
      <c r="W62" s="14">
        <f>FC_IND_MQ_E!W$2</f>
        <v>129.11442964117498</v>
      </c>
      <c r="X62" s="14">
        <f>FC_IND_MQ_E!X$2</f>
        <v>195.49680151441575</v>
      </c>
      <c r="Y62" s="14">
        <f>FC_IND_MQ_E!Y$2</f>
        <v>223.0223877296946</v>
      </c>
      <c r="Z62" s="14">
        <f>FC_IND_MQ_E!Z$2</f>
        <v>176.48107453185872</v>
      </c>
    </row>
    <row r="63" spans="1:26" ht="11.25" customHeight="1" x14ac:dyDescent="0.2">
      <c r="A63" s="40" t="s">
        <v>153</v>
      </c>
      <c r="B63" s="13" t="str">
        <f ca="1">HYPERLINK("#"&amp;CELL("address",FC_IND_CON_E!$Z$2),"FC_IND_CON_E")</f>
        <v>FC_IND_CON_E</v>
      </c>
      <c r="C63" s="14">
        <f>FC_IND_CON_E!C$2</f>
        <v>468.70561223999994</v>
      </c>
      <c r="D63" s="14">
        <f>FC_IND_CON_E!D$2</f>
        <v>501.20487936000006</v>
      </c>
      <c r="E63" s="14">
        <f>FC_IND_CON_E!E$2</f>
        <v>494.41338396000003</v>
      </c>
      <c r="F63" s="14">
        <f>FC_IND_CON_E!F$2</f>
        <v>493.38735912000004</v>
      </c>
      <c r="G63" s="14">
        <f>FC_IND_CON_E!G$2</f>
        <v>493.33686912000007</v>
      </c>
      <c r="H63" s="14">
        <f>FC_IND_CON_E!H$2</f>
        <v>500.72544180000006</v>
      </c>
      <c r="I63" s="14">
        <f>FC_IND_CON_E!I$2</f>
        <v>496.73632680000014</v>
      </c>
      <c r="J63" s="14">
        <f>FC_IND_CON_E!J$2</f>
        <v>512.55699731999982</v>
      </c>
      <c r="K63" s="14">
        <f>FC_IND_CON_E!K$2</f>
        <v>502.06395132000006</v>
      </c>
      <c r="L63" s="14">
        <f>FC_IND_CON_E!L$2</f>
        <v>428.69669328000003</v>
      </c>
      <c r="M63" s="14">
        <f>FC_IND_CON_E!M$2</f>
        <v>423.17645255999997</v>
      </c>
      <c r="N63" s="14">
        <f>FC_IND_CON_E!N$2</f>
        <v>437.95339488000013</v>
      </c>
      <c r="O63" s="14">
        <f>FC_IND_CON_E!O$2</f>
        <v>383.96221524000015</v>
      </c>
      <c r="P63" s="14">
        <f>FC_IND_CON_E!P$2</f>
        <v>381.18445740000016</v>
      </c>
      <c r="Q63" s="14">
        <f>FC_IND_CON_E!Q$2</f>
        <v>373.42504919782027</v>
      </c>
      <c r="R63" s="14">
        <f>FC_IND_CON_E!R$2</f>
        <v>378.35912815205563</v>
      </c>
      <c r="S63" s="14">
        <f>FC_IND_CON_E!S$2</f>
        <v>392.40866141123075</v>
      </c>
      <c r="T63" s="14">
        <f>FC_IND_CON_E!T$2</f>
        <v>422.3252541863601</v>
      </c>
      <c r="U63" s="14">
        <f>FC_IND_CON_E!U$2</f>
        <v>427.38117205668868</v>
      </c>
      <c r="V63" s="14">
        <f>FC_IND_CON_E!V$2</f>
        <v>402.59079824212057</v>
      </c>
      <c r="W63" s="14">
        <f>FC_IND_CON_E!W$2</f>
        <v>441.0153300243669</v>
      </c>
      <c r="X63" s="14">
        <f>FC_IND_CON_E!X$2</f>
        <v>510.71444195017438</v>
      </c>
      <c r="Y63" s="14">
        <f>FC_IND_CON_E!Y$2</f>
        <v>518.52389272617188</v>
      </c>
      <c r="Z63" s="14">
        <f>FC_IND_CON_E!Z$2</f>
        <v>548.42742556416579</v>
      </c>
    </row>
    <row r="64" spans="1:26" ht="11.25" customHeight="1" x14ac:dyDescent="0.2">
      <c r="A64" s="40" t="s">
        <v>155</v>
      </c>
      <c r="B64" s="13" t="str">
        <f ca="1">HYPERLINK("#"&amp;CELL("address",FC_IND_NSP_E!$Z$2),"FC_IND_NSP_E")</f>
        <v>FC_IND_NSP_E</v>
      </c>
      <c r="C64" s="14">
        <f>FC_IND_NSP_E!C$2</f>
        <v>186.95204504072979</v>
      </c>
      <c r="D64" s="14">
        <f>FC_IND_NSP_E!D$2</f>
        <v>190.72318912240311</v>
      </c>
      <c r="E64" s="14">
        <f>FC_IND_NSP_E!E$2</f>
        <v>177.03206478046798</v>
      </c>
      <c r="F64" s="14">
        <f>FC_IND_NSP_E!F$2</f>
        <v>192.87064381835566</v>
      </c>
      <c r="G64" s="14">
        <f>FC_IND_NSP_E!G$2</f>
        <v>195.39422055603151</v>
      </c>
      <c r="H64" s="14">
        <f>FC_IND_NSP_E!H$2</f>
        <v>173.17596521390067</v>
      </c>
      <c r="I64" s="14">
        <f>FC_IND_NSP_E!I$2</f>
        <v>155.21075302896045</v>
      </c>
      <c r="J64" s="14">
        <f>FC_IND_NSP_E!J$2</f>
        <v>144.21363948250121</v>
      </c>
      <c r="K64" s="14">
        <f>FC_IND_NSP_E!K$2</f>
        <v>105.54075755999997</v>
      </c>
      <c r="L64" s="14">
        <f>FC_IND_NSP_E!L$2</f>
        <v>81.129164040000006</v>
      </c>
      <c r="M64" s="14">
        <f>FC_IND_NSP_E!M$2</f>
        <v>88.071014520000006</v>
      </c>
      <c r="N64" s="14">
        <f>FC_IND_NSP_E!N$2</f>
        <v>73.130846720847202</v>
      </c>
      <c r="O64" s="14">
        <f>FC_IND_NSP_E!O$2</f>
        <v>55.565743336380152</v>
      </c>
      <c r="P64" s="14">
        <f>FC_IND_NSP_E!P$2</f>
        <v>46.485671203006682</v>
      </c>
      <c r="Q64" s="14">
        <f>FC_IND_NSP_E!Q$2</f>
        <v>41.393070762352778</v>
      </c>
      <c r="R64" s="14">
        <f>FC_IND_NSP_E!R$2</f>
        <v>40.401411519204004</v>
      </c>
      <c r="S64" s="14">
        <f>FC_IND_NSP_E!S$2</f>
        <v>42.842357416149802</v>
      </c>
      <c r="T64" s="14">
        <f>FC_IND_NSP_E!T$2</f>
        <v>45.265223052920213</v>
      </c>
      <c r="U64" s="14">
        <f>FC_IND_NSP_E!U$2</f>
        <v>48.748883037731332</v>
      </c>
      <c r="V64" s="14">
        <f>FC_IND_NSP_E!V$2</f>
        <v>45.526262604657276</v>
      </c>
      <c r="W64" s="14">
        <f>FC_IND_NSP_E!W$2</f>
        <v>41.703971589749898</v>
      </c>
      <c r="X64" s="14">
        <f>FC_IND_NSP_E!X$2</f>
        <v>44.004591838145451</v>
      </c>
      <c r="Y64" s="14">
        <f>FC_IND_NSP_E!Y$2</f>
        <v>45.328092850914722</v>
      </c>
      <c r="Z64" s="14">
        <f>FC_IND_NSP_E!Z$2</f>
        <v>41.042729570061681</v>
      </c>
    </row>
    <row r="65" spans="1:26" ht="11.25" customHeight="1" x14ac:dyDescent="0.2">
      <c r="A65" s="39" t="s">
        <v>156</v>
      </c>
      <c r="B65" s="11" t="str">
        <f ca="1">HYPERLINK("#"&amp;CELL("address",FC_TRA_E!$Z$2),"FC_TRA_E")</f>
        <v>FC_TRA_E</v>
      </c>
      <c r="C65" s="12">
        <f>FC_TRA_E!C$2</f>
        <v>11922.119915760002</v>
      </c>
      <c r="D65" s="12">
        <f>FC_TRA_E!D$2</f>
        <v>12016.926863279998</v>
      </c>
      <c r="E65" s="12">
        <f>FC_TRA_E!E$2</f>
        <v>12167.553751920001</v>
      </c>
      <c r="F65" s="12">
        <f>FC_TRA_E!F$2</f>
        <v>12648.514749839998</v>
      </c>
      <c r="G65" s="12">
        <f>FC_TRA_E!G$2</f>
        <v>12946.285248839999</v>
      </c>
      <c r="H65" s="12">
        <f>FC_TRA_E!H$2</f>
        <v>13165.928076240001</v>
      </c>
      <c r="I65" s="12">
        <f>FC_TRA_E!I$2</f>
        <v>13461.4951002</v>
      </c>
      <c r="J65" s="12">
        <f>FC_TRA_E!J$2</f>
        <v>14020.562720520002</v>
      </c>
      <c r="K65" s="12">
        <f>FC_TRA_E!K$2</f>
        <v>13869.857737439999</v>
      </c>
      <c r="L65" s="12">
        <f>FC_TRA_E!L$2</f>
        <v>13137.48763164</v>
      </c>
      <c r="M65" s="12">
        <f>FC_TRA_E!M$2</f>
        <v>12991.625815320003</v>
      </c>
      <c r="N65" s="12">
        <f>FC_TRA_E!N$2</f>
        <v>12644.71727184</v>
      </c>
      <c r="O65" s="12">
        <f>FC_TRA_E!O$2</f>
        <v>11588.830242479999</v>
      </c>
      <c r="P65" s="12">
        <f>FC_TRA_E!P$2</f>
        <v>11382.389306999996</v>
      </c>
      <c r="Q65" s="12">
        <f>FC_TRA_E!Q$2</f>
        <v>11475.07609608</v>
      </c>
      <c r="R65" s="12">
        <f>FC_TRA_E!R$2</f>
        <v>11918.17319139818</v>
      </c>
      <c r="S65" s="12">
        <f>FC_TRA_E!S$2</f>
        <v>12073.674572706213</v>
      </c>
      <c r="T65" s="12">
        <f>FC_TRA_E!T$2</f>
        <v>12059.988749397482</v>
      </c>
      <c r="U65" s="12">
        <f>FC_TRA_E!U$2</f>
        <v>12306.247813636051</v>
      </c>
      <c r="V65" s="12">
        <f>FC_TRA_E!V$2</f>
        <v>12033.626364714846</v>
      </c>
      <c r="W65" s="12">
        <f>FC_TRA_E!W$2</f>
        <v>11040.456831487722</v>
      </c>
      <c r="X65" s="12">
        <f>FC_TRA_E!X$2</f>
        <v>11236.676130083344</v>
      </c>
      <c r="Y65" s="12">
        <f>FC_TRA_E!Y$2</f>
        <v>11129.63507197</v>
      </c>
      <c r="Z65" s="12">
        <f>FC_TRA_E!Z$2</f>
        <v>11075.821676011834</v>
      </c>
    </row>
    <row r="66" spans="1:26" ht="11.25" customHeight="1" x14ac:dyDescent="0.2">
      <c r="A66" s="40" t="s">
        <v>157</v>
      </c>
      <c r="B66" s="13" t="str">
        <f ca="1">HYPERLINK("#"&amp;CELL("address",FC_TRA_RAIL_E!$Z$2),"FC_TRA_RAIL_E")</f>
        <v>FC_TRA_RAIL_E</v>
      </c>
      <c r="C66" s="14">
        <f>FC_TRA_RAIL_E!C$2</f>
        <v>227.81304</v>
      </c>
      <c r="D66" s="14">
        <f>FC_TRA_RAIL_E!D$2</f>
        <v>211.99257144000001</v>
      </c>
      <c r="E66" s="14">
        <f>FC_TRA_RAIL_E!E$2</f>
        <v>211.99257144000001</v>
      </c>
      <c r="F66" s="14">
        <f>FC_TRA_RAIL_E!F$2</f>
        <v>218.32091892000003</v>
      </c>
      <c r="G66" s="14">
        <f>FC_TRA_RAIL_E!G$2</f>
        <v>215.15687856</v>
      </c>
      <c r="H66" s="14">
        <f>FC_TRA_RAIL_E!H$2</f>
        <v>230.97708036</v>
      </c>
      <c r="I66" s="14">
        <f>FC_TRA_RAIL_E!I$2</f>
        <v>227.81304</v>
      </c>
      <c r="J66" s="14">
        <f>FC_TRA_RAIL_E!J$2</f>
        <v>227.81303999999997</v>
      </c>
      <c r="K66" s="14">
        <f>FC_TRA_RAIL_E!K$2</f>
        <v>237.30516108</v>
      </c>
      <c r="L66" s="14">
        <f>FC_TRA_RAIL_E!L$2</f>
        <v>230.97708036</v>
      </c>
      <c r="M66" s="14">
        <f>FC_TRA_RAIL_E!M$2</f>
        <v>243.63350856000002</v>
      </c>
      <c r="N66" s="14">
        <f>FC_TRA_RAIL_E!N$2</f>
        <v>249.96158928</v>
      </c>
      <c r="O66" s="14">
        <f>FC_TRA_RAIL_E!O$2</f>
        <v>249.96158928</v>
      </c>
      <c r="P66" s="14">
        <f>FC_TRA_RAIL_E!P$2</f>
        <v>246.79754892000003</v>
      </c>
      <c r="Q66" s="14">
        <f>FC_TRA_RAIL_E!Q$2</f>
        <v>253.12562964</v>
      </c>
      <c r="R66" s="14">
        <f>FC_TRA_RAIL_E!R$2</f>
        <v>248.64219431999999</v>
      </c>
      <c r="S66" s="14">
        <f>FC_TRA_RAIL_E!S$2</f>
        <v>253.82800872000001</v>
      </c>
      <c r="T66" s="14">
        <f>FC_TRA_RAIL_E!T$2</f>
        <v>244.28798964000001</v>
      </c>
      <c r="U66" s="14">
        <f>FC_TRA_RAIL_E!U$2</f>
        <v>224.35114751999996</v>
      </c>
      <c r="V66" s="14">
        <f>FC_TRA_RAIL_E!V$2</f>
        <v>223.9398036</v>
      </c>
      <c r="W66" s="14">
        <f>FC_TRA_RAIL_E!W$2</f>
        <v>196.68146651999999</v>
      </c>
      <c r="X66" s="14">
        <f>FC_TRA_RAIL_E!X$2</f>
        <v>184.75957656000003</v>
      </c>
      <c r="Y66" s="14">
        <f>FC_TRA_RAIL_E!Y$2</f>
        <v>180.1683702</v>
      </c>
      <c r="Z66" s="14">
        <f>FC_TRA_RAIL_E!Z$2</f>
        <v>174.80542715999999</v>
      </c>
    </row>
    <row r="67" spans="1:26" ht="11.25" customHeight="1" x14ac:dyDescent="0.2">
      <c r="A67" s="41" t="s">
        <v>243</v>
      </c>
      <c r="B67" s="15" t="str">
        <f ca="1">HYPERLINK("#"&amp;CELL("address",FC_TRA_RAIL_MTU_E!$Z$2),"FC_TRA_RAIL_MTU_E")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  <c r="Y67" s="16">
        <f>FC_TRA_RAIL_MTU_E!Y$2</f>
        <v>0</v>
      </c>
      <c r="Z67" s="16">
        <f>FC_TRA_RAIL_MTU_E!Z$2</f>
        <v>0</v>
      </c>
    </row>
    <row r="68" spans="1:26" ht="11.25" customHeight="1" x14ac:dyDescent="0.2">
      <c r="A68" s="41" t="s">
        <v>248</v>
      </c>
      <c r="B68" s="15" t="str">
        <f ca="1">HYPERLINK("#"&amp;CELL("address",FC_TRA_RAIL_CPT_E!$Z$2),"FC_TRA_RAIL_CPT_E")</f>
        <v>FC_TRA_RAIL_CPT_E</v>
      </c>
      <c r="C68" s="16">
        <f>FC_TRA_RAIL_CPT_E!C$2</f>
        <v>197.56286081920217</v>
      </c>
      <c r="D68" s="16">
        <f>FC_TRA_RAIL_CPT_E!D$2</f>
        <v>183.62182624938228</v>
      </c>
      <c r="E68" s="16">
        <f>FC_TRA_RAIL_CPT_E!E$2</f>
        <v>186.81610772024644</v>
      </c>
      <c r="F68" s="16">
        <f>FC_TRA_RAIL_CPT_E!F$2</f>
        <v>194.89220436100666</v>
      </c>
      <c r="G68" s="16">
        <f>FC_TRA_RAIL_CPT_E!G$2</f>
        <v>188.73043625241783</v>
      </c>
      <c r="H68" s="16">
        <f>FC_TRA_RAIL_CPT_E!H$2</f>
        <v>207.08602316702863</v>
      </c>
      <c r="I68" s="16">
        <f>FC_TRA_RAIL_CPT_E!I$2</f>
        <v>204.29183364473175</v>
      </c>
      <c r="J68" s="16">
        <f>FC_TRA_RAIL_CPT_E!J$2</f>
        <v>206.66722161122414</v>
      </c>
      <c r="K68" s="16">
        <f>FC_TRA_RAIL_CPT_E!K$2</f>
        <v>216.60181520158139</v>
      </c>
      <c r="L68" s="16">
        <f>FC_TRA_RAIL_CPT_E!L$2</f>
        <v>211.31015033813617</v>
      </c>
      <c r="M68" s="16">
        <f>FC_TRA_RAIL_CPT_E!M$2</f>
        <v>218.07443158301263</v>
      </c>
      <c r="N68" s="16">
        <f>FC_TRA_RAIL_CPT_E!N$2</f>
        <v>220.54767584704081</v>
      </c>
      <c r="O68" s="16">
        <f>FC_TRA_RAIL_CPT_E!O$2</f>
        <v>226.17256753204401</v>
      </c>
      <c r="P68" s="16">
        <f>FC_TRA_RAIL_CPT_E!P$2</f>
        <v>221.94641529613014</v>
      </c>
      <c r="Q68" s="16">
        <f>FC_TRA_RAIL_CPT_E!Q$2</f>
        <v>225.85263559719826</v>
      </c>
      <c r="R68" s="16">
        <f>FC_TRA_RAIL_CPT_E!R$2</f>
        <v>217.55645140249132</v>
      </c>
      <c r="S68" s="16">
        <f>FC_TRA_RAIL_CPT_E!S$2</f>
        <v>220.68086617106445</v>
      </c>
      <c r="T68" s="16">
        <f>FC_TRA_RAIL_CPT_E!T$2</f>
        <v>211.18250150990895</v>
      </c>
      <c r="U68" s="16">
        <f>FC_TRA_RAIL_CPT_E!U$2</f>
        <v>192.58734761818681</v>
      </c>
      <c r="V68" s="16">
        <f>FC_TRA_RAIL_CPT_E!V$2</f>
        <v>192.55702924343257</v>
      </c>
      <c r="W68" s="16">
        <f>FC_TRA_RAIL_CPT_E!W$2</f>
        <v>171.39341274986134</v>
      </c>
      <c r="X68" s="16">
        <f>FC_TRA_RAIL_CPT_E!X$2</f>
        <v>163.1765060542711</v>
      </c>
      <c r="Y68" s="16">
        <f>FC_TRA_RAIL_CPT_E!Y$2</f>
        <v>158.07481956538982</v>
      </c>
      <c r="Z68" s="16">
        <f>FC_TRA_RAIL_CPT_E!Z$2</f>
        <v>153.27263918932556</v>
      </c>
    </row>
    <row r="69" spans="1:26" ht="11.25" customHeight="1" x14ac:dyDescent="0.2">
      <c r="A69" s="41" t="s">
        <v>246</v>
      </c>
      <c r="B69" s="15" t="str">
        <f ca="1">HYPERLINK("#"&amp;CELL("address",FC_TRA_RAIL_HST_E!$Z$2),"FC_TRA_RAIL_HST_E")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  <c r="Y69" s="16">
        <f>FC_TRA_RAIL_HST_E!Y$2</f>
        <v>0</v>
      </c>
      <c r="Z69" s="16">
        <f>FC_TRA_RAIL_HST_E!Z$2</f>
        <v>0</v>
      </c>
    </row>
    <row r="70" spans="1:26" ht="11.25" customHeight="1" x14ac:dyDescent="0.2">
      <c r="A70" s="41" t="s">
        <v>249</v>
      </c>
      <c r="B70" s="15" t="str">
        <f ca="1">HYPERLINK("#"&amp;CELL("address",FC_TRA_RAIL_FRT_E!$Z$2),"FC_TRA_RAIL_FRT_E")</f>
        <v>FC_TRA_RAIL_FRT_E</v>
      </c>
      <c r="C70" s="16">
        <f>FC_TRA_RAIL_FRT_E!C$2</f>
        <v>30.250179180797819</v>
      </c>
      <c r="D70" s="16">
        <f>FC_TRA_RAIL_FRT_E!D$2</f>
        <v>28.370745190617718</v>
      </c>
      <c r="E70" s="16">
        <f>FC_TRA_RAIL_FRT_E!E$2</f>
        <v>25.17646371975356</v>
      </c>
      <c r="F70" s="16">
        <f>FC_TRA_RAIL_FRT_E!F$2</f>
        <v>23.428714558993356</v>
      </c>
      <c r="G70" s="16">
        <f>FC_TRA_RAIL_FRT_E!G$2</f>
        <v>26.426442307582164</v>
      </c>
      <c r="H70" s="16">
        <f>FC_TRA_RAIL_FRT_E!H$2</f>
        <v>23.891057192971381</v>
      </c>
      <c r="I70" s="16">
        <f>FC_TRA_RAIL_FRT_E!I$2</f>
        <v>23.521206355268244</v>
      </c>
      <c r="J70" s="16">
        <f>FC_TRA_RAIL_FRT_E!J$2</f>
        <v>21.145818388775826</v>
      </c>
      <c r="K70" s="16">
        <f>FC_TRA_RAIL_FRT_E!K$2</f>
        <v>20.70334587841861</v>
      </c>
      <c r="L70" s="16">
        <f>FC_TRA_RAIL_FRT_E!L$2</f>
        <v>19.666930021863841</v>
      </c>
      <c r="M70" s="16">
        <f>FC_TRA_RAIL_FRT_E!M$2</f>
        <v>25.559076976987388</v>
      </c>
      <c r="N70" s="16">
        <f>FC_TRA_RAIL_FRT_E!N$2</f>
        <v>29.413913432959188</v>
      </c>
      <c r="O70" s="16">
        <f>FC_TRA_RAIL_FRT_E!O$2</f>
        <v>23.789021747955996</v>
      </c>
      <c r="P70" s="16">
        <f>FC_TRA_RAIL_FRT_E!P$2</f>
        <v>24.851133623869874</v>
      </c>
      <c r="Q70" s="16">
        <f>FC_TRA_RAIL_FRT_E!Q$2</f>
        <v>27.272994042801738</v>
      </c>
      <c r="R70" s="16">
        <f>FC_TRA_RAIL_FRT_E!R$2</f>
        <v>31.085742917508668</v>
      </c>
      <c r="S70" s="16">
        <f>FC_TRA_RAIL_FRT_E!S$2</f>
        <v>33.147142548935548</v>
      </c>
      <c r="T70" s="16">
        <f>FC_TRA_RAIL_FRT_E!T$2</f>
        <v>33.105488130091075</v>
      </c>
      <c r="U70" s="16">
        <f>FC_TRA_RAIL_FRT_E!U$2</f>
        <v>31.763799901813151</v>
      </c>
      <c r="V70" s="16">
        <f>FC_TRA_RAIL_FRT_E!V$2</f>
        <v>31.382774356567445</v>
      </c>
      <c r="W70" s="16">
        <f>FC_TRA_RAIL_FRT_E!W$2</f>
        <v>25.288053770138649</v>
      </c>
      <c r="X70" s="16">
        <f>FC_TRA_RAIL_FRT_E!X$2</f>
        <v>21.583070505728916</v>
      </c>
      <c r="Y70" s="16">
        <f>FC_TRA_RAIL_FRT_E!Y$2</f>
        <v>22.093550634610185</v>
      </c>
      <c r="Z70" s="16">
        <f>FC_TRA_RAIL_FRT_E!Z$2</f>
        <v>21.532787970674441</v>
      </c>
    </row>
    <row r="71" spans="1:26" ht="11.25" customHeight="1" x14ac:dyDescent="0.2">
      <c r="A71" s="40" t="s">
        <v>158</v>
      </c>
      <c r="B71" s="13" t="str">
        <f ca="1">HYPERLINK("#"&amp;CELL("address",FC_TRA_ROAD_E!$Z$2),"FC_TRA_ROAD_E")</f>
        <v>FC_TRA_ROAD_E</v>
      </c>
      <c r="C71" s="14">
        <f>FC_TRA_ROAD_E!C$2</f>
        <v>11041.763753520001</v>
      </c>
      <c r="D71" s="14">
        <f>FC_TRA_ROAD_E!D$2</f>
        <v>11130.279096959997</v>
      </c>
      <c r="E71" s="14">
        <f>FC_TRA_ROAD_E!E$2</f>
        <v>11242.894523760002</v>
      </c>
      <c r="F71" s="14">
        <f>FC_TRA_ROAD_E!F$2</f>
        <v>11726.876428559999</v>
      </c>
      <c r="G71" s="14">
        <f>FC_TRA_ROAD_E!G$2</f>
        <v>12116.115201959999</v>
      </c>
      <c r="H71" s="14">
        <f>FC_TRA_ROAD_E!H$2</f>
        <v>12231.292552200001</v>
      </c>
      <c r="I71" s="14">
        <f>FC_TRA_ROAD_E!I$2</f>
        <v>12580.685948519997</v>
      </c>
      <c r="J71" s="14">
        <f>FC_TRA_ROAD_E!J$2</f>
        <v>13190.508345599999</v>
      </c>
      <c r="K71" s="14">
        <f>FC_TRA_ROAD_E!K$2</f>
        <v>12891.76182756</v>
      </c>
      <c r="L71" s="14">
        <f>FC_TRA_ROAD_E!L$2</f>
        <v>12209.905207439999</v>
      </c>
      <c r="M71" s="14">
        <f>FC_TRA_ROAD_E!M$2</f>
        <v>12120.821914320002</v>
      </c>
      <c r="N71" s="14">
        <f>FC_TRA_ROAD_E!N$2</f>
        <v>11786.385689639999</v>
      </c>
      <c r="O71" s="14">
        <f>FC_TRA_ROAD_E!O$2</f>
        <v>10761.809573519999</v>
      </c>
      <c r="P71" s="14">
        <f>FC_TRA_ROAD_E!P$2</f>
        <v>10555.480718639996</v>
      </c>
      <c r="Q71" s="14">
        <f>FC_TRA_ROAD_E!Q$2</f>
        <v>10739.666418839999</v>
      </c>
      <c r="R71" s="14">
        <f>FC_TRA_ROAD_E!R$2</f>
        <v>11149.90568163818</v>
      </c>
      <c r="S71" s="14">
        <f>FC_TRA_ROAD_E!S$2</f>
        <v>11351.371128906216</v>
      </c>
      <c r="T71" s="14">
        <f>FC_TRA_ROAD_E!T$2</f>
        <v>11365.680209877482</v>
      </c>
      <c r="U71" s="14">
        <f>FC_TRA_ROAD_E!U$2</f>
        <v>11624.180706556052</v>
      </c>
      <c r="V71" s="14">
        <f>FC_TRA_ROAD_E!V$2</f>
        <v>11336.501313354847</v>
      </c>
      <c r="W71" s="14">
        <f>FC_TRA_ROAD_E!W$2</f>
        <v>10427.090727607723</v>
      </c>
      <c r="X71" s="14">
        <f>FC_TRA_ROAD_E!X$2</f>
        <v>10567.288802603343</v>
      </c>
      <c r="Y71" s="14">
        <f>FC_TRA_ROAD_E!Y$2</f>
        <v>10497.565663090001</v>
      </c>
      <c r="Z71" s="14">
        <f>FC_TRA_ROAD_E!Z$2</f>
        <v>10464.212271331831</v>
      </c>
    </row>
    <row r="72" spans="1:26" ht="11.25" customHeight="1" x14ac:dyDescent="0.2">
      <c r="A72" s="41" t="s">
        <v>324</v>
      </c>
      <c r="B72" s="15" t="str">
        <f ca="1">HYPERLINK("#"&amp;CELL("address",FC_TRA_ROAD_P2W_E!$Z$2),"FC_TRA_ROAD_P2W_E")</f>
        <v>FC_TRA_ROAD_P2W_E</v>
      </c>
      <c r="C72" s="16">
        <f>FC_TRA_ROAD_P2W_E!C$2</f>
        <v>68.548976128307714</v>
      </c>
      <c r="D72" s="16">
        <f>FC_TRA_ROAD_P2W_E!D$2</f>
        <v>64.52364528112706</v>
      </c>
      <c r="E72" s="16">
        <f>FC_TRA_ROAD_P2W_E!E$2</f>
        <v>66.666220746546543</v>
      </c>
      <c r="F72" s="16">
        <f>FC_TRA_ROAD_P2W_E!F$2</f>
        <v>66.944900877929967</v>
      </c>
      <c r="G72" s="16">
        <f>FC_TRA_ROAD_P2W_E!G$2</f>
        <v>66.121334090030629</v>
      </c>
      <c r="H72" s="16">
        <f>FC_TRA_ROAD_P2W_E!H$2</f>
        <v>66.711081753367068</v>
      </c>
      <c r="I72" s="16">
        <f>FC_TRA_ROAD_P2W_E!I$2</f>
        <v>68.987413939775365</v>
      </c>
      <c r="J72" s="16">
        <f>FC_TRA_ROAD_P2W_E!J$2</f>
        <v>72.505059563568679</v>
      </c>
      <c r="K72" s="16">
        <f>FC_TRA_ROAD_P2W_E!K$2</f>
        <v>72.288606719430973</v>
      </c>
      <c r="L72" s="16">
        <f>FC_TRA_ROAD_P2W_E!L$2</f>
        <v>69.400065038864696</v>
      </c>
      <c r="M72" s="16">
        <f>FC_TRA_ROAD_P2W_E!M$2</f>
        <v>67.752861518592965</v>
      </c>
      <c r="N72" s="16">
        <f>FC_TRA_ROAD_P2W_E!N$2</f>
        <v>65.358830384400889</v>
      </c>
      <c r="O72" s="16">
        <f>FC_TRA_ROAD_P2W_E!O$2</f>
        <v>65.313551701469748</v>
      </c>
      <c r="P72" s="16">
        <f>FC_TRA_ROAD_P2W_E!P$2</f>
        <v>65.650886426671775</v>
      </c>
      <c r="Q72" s="16">
        <f>FC_TRA_ROAD_P2W_E!Q$2</f>
        <v>66.611087332115048</v>
      </c>
      <c r="R72" s="16">
        <f>FC_TRA_ROAD_P2W_E!R$2</f>
        <v>66.855625978623181</v>
      </c>
      <c r="S72" s="16">
        <f>FC_TRA_ROAD_P2W_E!S$2</f>
        <v>66.328790202529433</v>
      </c>
      <c r="T72" s="16">
        <f>FC_TRA_ROAD_P2W_E!T$2</f>
        <v>62.395768152853357</v>
      </c>
      <c r="U72" s="16">
        <f>FC_TRA_ROAD_P2W_E!U$2</f>
        <v>58.836075435898046</v>
      </c>
      <c r="V72" s="16">
        <f>FC_TRA_ROAD_P2W_E!V$2</f>
        <v>60.941581599953935</v>
      </c>
      <c r="W72" s="16">
        <f>FC_TRA_ROAD_P2W_E!W$2</f>
        <v>52.222593095488541</v>
      </c>
      <c r="X72" s="16">
        <f>FC_TRA_ROAD_P2W_E!X$2</f>
        <v>53.559337341936214</v>
      </c>
      <c r="Y72" s="16">
        <f>FC_TRA_ROAD_P2W_E!Y$2</f>
        <v>53.428499589774297</v>
      </c>
      <c r="Z72" s="16">
        <f>FC_TRA_ROAD_P2W_E!Z$2</f>
        <v>56.683198488047509</v>
      </c>
    </row>
    <row r="73" spans="1:26" ht="11.25" customHeight="1" x14ac:dyDescent="0.2">
      <c r="A73" s="41" t="s">
        <v>251</v>
      </c>
      <c r="B73" s="15" t="str">
        <f ca="1">HYPERLINK("#"&amp;CELL("address",FC_TRA_ROAD_CAR_E!$Z$2),"FC_TRA_ROAD_CAR_E")</f>
        <v>FC_TRA_ROAD_CAR_E</v>
      </c>
      <c r="C73" s="16">
        <f>FC_TRA_ROAD_CAR_E!C$2</f>
        <v>5925.3701396022007</v>
      </c>
      <c r="D73" s="16">
        <f>FC_TRA_ROAD_CAR_E!D$2</f>
        <v>5859.4515684825928</v>
      </c>
      <c r="E73" s="16">
        <f>FC_TRA_ROAD_CAR_E!E$2</f>
        <v>5960.8533900457815</v>
      </c>
      <c r="F73" s="16">
        <f>FC_TRA_ROAD_CAR_E!F$2</f>
        <v>6079.8499818076571</v>
      </c>
      <c r="G73" s="16">
        <f>FC_TRA_ROAD_CAR_E!G$2</f>
        <v>6143.5047688327522</v>
      </c>
      <c r="H73" s="16">
        <f>FC_TRA_ROAD_CAR_E!H$2</f>
        <v>6159.9219126304661</v>
      </c>
      <c r="I73" s="16">
        <f>FC_TRA_ROAD_CAR_E!I$2</f>
        <v>6230.4160311659234</v>
      </c>
      <c r="J73" s="16">
        <f>FC_TRA_ROAD_CAR_E!J$2</f>
        <v>6577.7873238038701</v>
      </c>
      <c r="K73" s="16">
        <f>FC_TRA_ROAD_CAR_E!K$2</f>
        <v>6531.0417264284661</v>
      </c>
      <c r="L73" s="16">
        <f>FC_TRA_ROAD_CAR_E!L$2</f>
        <v>6441.5716793795054</v>
      </c>
      <c r="M73" s="16">
        <f>FC_TRA_ROAD_CAR_E!M$2</f>
        <v>6364.8134824571971</v>
      </c>
      <c r="N73" s="16">
        <f>FC_TRA_ROAD_CAR_E!N$2</f>
        <v>6453.6336626060438</v>
      </c>
      <c r="O73" s="16">
        <f>FC_TRA_ROAD_CAR_E!O$2</f>
        <v>6006.567760326524</v>
      </c>
      <c r="P73" s="16">
        <f>FC_TRA_ROAD_CAR_E!P$2</f>
        <v>5988.6023935174035</v>
      </c>
      <c r="Q73" s="16">
        <f>FC_TRA_ROAD_CAR_E!Q$2</f>
        <v>6073.08870347415</v>
      </c>
      <c r="R73" s="16">
        <f>FC_TRA_ROAD_CAR_E!R$2</f>
        <v>6607.4199250642496</v>
      </c>
      <c r="S73" s="16">
        <f>FC_TRA_ROAD_CAR_E!S$2</f>
        <v>6512.5927376112604</v>
      </c>
      <c r="T73" s="16">
        <f>FC_TRA_ROAD_CAR_E!T$2</f>
        <v>6428.5383796583128</v>
      </c>
      <c r="U73" s="16">
        <f>FC_TRA_ROAD_CAR_E!U$2</f>
        <v>6588.5330034686904</v>
      </c>
      <c r="V73" s="16">
        <f>FC_TRA_ROAD_CAR_E!V$2</f>
        <v>6519.0452697094124</v>
      </c>
      <c r="W73" s="16">
        <f>FC_TRA_ROAD_CAR_E!W$2</f>
        <v>5799.9307628160277</v>
      </c>
      <c r="X73" s="16">
        <f>FC_TRA_ROAD_CAR_E!X$2</f>
        <v>5887.0463231810718</v>
      </c>
      <c r="Y73" s="16">
        <f>FC_TRA_ROAD_CAR_E!Y$2</f>
        <v>5760.9677776264007</v>
      </c>
      <c r="Z73" s="16">
        <f>FC_TRA_ROAD_CAR_E!Z$2</f>
        <v>5714.6005444561997</v>
      </c>
    </row>
    <row r="74" spans="1:26" ht="11.25" customHeight="1" x14ac:dyDescent="0.2">
      <c r="A74" s="41" t="s">
        <v>252</v>
      </c>
      <c r="B74" s="15" t="str">
        <f ca="1">HYPERLINK("#"&amp;CELL("address",FC_TRA_ROAD_BUS_E!$Z$2),"FC_TRA_ROAD_BUS_E")</f>
        <v>FC_TRA_ROAD_BUS_E</v>
      </c>
      <c r="C74" s="16">
        <f>FC_TRA_ROAD_BUS_E!C$2</f>
        <v>1063.3926741665543</v>
      </c>
      <c r="D74" s="16">
        <f>FC_TRA_ROAD_BUS_E!D$2</f>
        <v>1033.6172802222848</v>
      </c>
      <c r="E74" s="16">
        <f>FC_TRA_ROAD_BUS_E!E$2</f>
        <v>1007.9152635604152</v>
      </c>
      <c r="F74" s="16">
        <f>FC_TRA_ROAD_BUS_E!F$2</f>
        <v>1021.9573714639</v>
      </c>
      <c r="G74" s="16">
        <f>FC_TRA_ROAD_BUS_E!G$2</f>
        <v>1004.6103260711914</v>
      </c>
      <c r="H74" s="16">
        <f>FC_TRA_ROAD_BUS_E!H$2</f>
        <v>1013.6892658610587</v>
      </c>
      <c r="I74" s="16">
        <f>FC_TRA_ROAD_BUS_E!I$2</f>
        <v>1020.7578780457244</v>
      </c>
      <c r="J74" s="16">
        <f>FC_TRA_ROAD_BUS_E!J$2</f>
        <v>1009.3489252115203</v>
      </c>
      <c r="K74" s="16">
        <f>FC_TRA_ROAD_BUS_E!K$2</f>
        <v>1024.2260011306905</v>
      </c>
      <c r="L74" s="16">
        <f>FC_TRA_ROAD_BUS_E!L$2</f>
        <v>1040.8147550540023</v>
      </c>
      <c r="M74" s="16">
        <f>FC_TRA_ROAD_BUS_E!M$2</f>
        <v>1063.3250034973325</v>
      </c>
      <c r="N74" s="16">
        <f>FC_TRA_ROAD_BUS_E!N$2</f>
        <v>1003.3375515906849</v>
      </c>
      <c r="O74" s="16">
        <f>FC_TRA_ROAD_BUS_E!O$2</f>
        <v>911.8406997731953</v>
      </c>
      <c r="P74" s="16">
        <f>FC_TRA_ROAD_BUS_E!P$2</f>
        <v>872.58126607810345</v>
      </c>
      <c r="Q74" s="16">
        <f>FC_TRA_ROAD_BUS_E!Q$2</f>
        <v>905.35289040853706</v>
      </c>
      <c r="R74" s="16">
        <f>FC_TRA_ROAD_BUS_E!R$2</f>
        <v>929.11868238302395</v>
      </c>
      <c r="S74" s="16">
        <f>FC_TRA_ROAD_BUS_E!S$2</f>
        <v>961.84114148288734</v>
      </c>
      <c r="T74" s="16">
        <f>FC_TRA_ROAD_BUS_E!T$2</f>
        <v>1004.5948787535652</v>
      </c>
      <c r="U74" s="16">
        <f>FC_TRA_ROAD_BUS_E!U$2</f>
        <v>1001.9639398824653</v>
      </c>
      <c r="V74" s="16">
        <f>FC_TRA_ROAD_BUS_E!V$2</f>
        <v>961.11081171252022</v>
      </c>
      <c r="W74" s="16">
        <f>FC_TRA_ROAD_BUS_E!W$2</f>
        <v>953.74193878724441</v>
      </c>
      <c r="X74" s="16">
        <f>FC_TRA_ROAD_BUS_E!X$2</f>
        <v>932.67315780362196</v>
      </c>
      <c r="Y74" s="16">
        <f>FC_TRA_ROAD_BUS_E!Y$2</f>
        <v>911.72690253135568</v>
      </c>
      <c r="Z74" s="16">
        <f>FC_TRA_ROAD_BUS_E!Z$2</f>
        <v>871.18643532480394</v>
      </c>
    </row>
    <row r="75" spans="1:26" ht="11.25" customHeight="1" x14ac:dyDescent="0.2">
      <c r="A75" s="41" t="s">
        <v>253</v>
      </c>
      <c r="B75" s="15" t="str">
        <f ca="1">HYPERLINK("#"&amp;CELL("address",FC_TRA_ROAD_LCV_E!$Z$2),"FC_TRA_ROAD_LCV_E")</f>
        <v>FC_TRA_ROAD_LCV_E</v>
      </c>
      <c r="C75" s="16">
        <f>FC_TRA_ROAD_LCV_E!C$2</f>
        <v>1693.2380740620424</v>
      </c>
      <c r="D75" s="16">
        <f>FC_TRA_ROAD_LCV_E!D$2</f>
        <v>1761.3992791056733</v>
      </c>
      <c r="E75" s="16">
        <f>FC_TRA_ROAD_LCV_E!E$2</f>
        <v>1764.235829318636</v>
      </c>
      <c r="F75" s="16">
        <f>FC_TRA_ROAD_LCV_E!F$2</f>
        <v>1837.6633242665127</v>
      </c>
      <c r="G75" s="16">
        <f>FC_TRA_ROAD_LCV_E!G$2</f>
        <v>1981.7816454356907</v>
      </c>
      <c r="H75" s="16">
        <f>FC_TRA_ROAD_LCV_E!H$2</f>
        <v>2086.7769490905976</v>
      </c>
      <c r="I75" s="16">
        <f>FC_TRA_ROAD_LCV_E!I$2</f>
        <v>2272.9112731977907</v>
      </c>
      <c r="J75" s="16">
        <f>FC_TRA_ROAD_LCV_E!J$2</f>
        <v>2476.6620023515179</v>
      </c>
      <c r="K75" s="16">
        <f>FC_TRA_ROAD_LCV_E!K$2</f>
        <v>2452.1912701047486</v>
      </c>
      <c r="L75" s="16">
        <f>FC_TRA_ROAD_LCV_E!L$2</f>
        <v>2269.9683132464816</v>
      </c>
      <c r="M75" s="16">
        <f>FC_TRA_ROAD_LCV_E!M$2</f>
        <v>2191.5753831276493</v>
      </c>
      <c r="N75" s="16">
        <f>FC_TRA_ROAD_LCV_E!N$2</f>
        <v>1927.9780001284498</v>
      </c>
      <c r="O75" s="16">
        <f>FC_TRA_ROAD_LCV_E!O$2</f>
        <v>1726.0896348018534</v>
      </c>
      <c r="P75" s="16">
        <f>FC_TRA_ROAD_LCV_E!P$2</f>
        <v>1629.5668741745963</v>
      </c>
      <c r="Q75" s="16">
        <f>FC_TRA_ROAD_LCV_E!Q$2</f>
        <v>1555.3278069951832</v>
      </c>
      <c r="R75" s="16">
        <f>FC_TRA_ROAD_LCV_E!R$2</f>
        <v>1568.4227184531153</v>
      </c>
      <c r="S75" s="16">
        <f>FC_TRA_ROAD_LCV_E!S$2</f>
        <v>1562.1740210853065</v>
      </c>
      <c r="T75" s="16">
        <f>FC_TRA_ROAD_LCV_E!T$2</f>
        <v>1586.7784774013837</v>
      </c>
      <c r="U75" s="16">
        <f>FC_TRA_ROAD_LCV_E!U$2</f>
        <v>1598.3997725731183</v>
      </c>
      <c r="V75" s="16">
        <f>FC_TRA_ROAD_LCV_E!V$2</f>
        <v>1502.7951407099927</v>
      </c>
      <c r="W75" s="16">
        <f>FC_TRA_ROAD_LCV_E!W$2</f>
        <v>1396.8181786375137</v>
      </c>
      <c r="X75" s="16">
        <f>FC_TRA_ROAD_LCV_E!X$2</f>
        <v>1432.1729044306608</v>
      </c>
      <c r="Y75" s="16">
        <f>FC_TRA_ROAD_LCV_E!Y$2</f>
        <v>1524.426172705812</v>
      </c>
      <c r="Z75" s="16">
        <f>FC_TRA_ROAD_LCV_E!Z$2</f>
        <v>1535.7145362001772</v>
      </c>
    </row>
    <row r="76" spans="1:26" ht="11.25" customHeight="1" x14ac:dyDescent="0.2">
      <c r="A76" s="41" t="s">
        <v>254</v>
      </c>
      <c r="B76" s="15" t="str">
        <f ca="1">HYPERLINK("#"&amp;CELL("address",FC_TRA_ROAD_HGV_E!$Z$2),"FC_TRA_ROAD_HGV_E")</f>
        <v>FC_TRA_ROAD_HGV_E</v>
      </c>
      <c r="C76" s="16">
        <f>FC_TRA_ROAD_HGV_E!C$2</f>
        <v>2291.213889560896</v>
      </c>
      <c r="D76" s="16">
        <f>FC_TRA_ROAD_HGV_E!D$2</f>
        <v>2411.287323868321</v>
      </c>
      <c r="E76" s="16">
        <f>FC_TRA_ROAD_HGV_E!E$2</f>
        <v>2443.2238200886213</v>
      </c>
      <c r="F76" s="16">
        <f>FC_TRA_ROAD_HGV_E!F$2</f>
        <v>2720.4608501439989</v>
      </c>
      <c r="G76" s="16">
        <f>FC_TRA_ROAD_HGV_E!G$2</f>
        <v>2920.0971275303359</v>
      </c>
      <c r="H76" s="16">
        <f>FC_TRA_ROAD_HGV_E!H$2</f>
        <v>2904.1933428645125</v>
      </c>
      <c r="I76" s="16">
        <f>FC_TRA_ROAD_HGV_E!I$2</f>
        <v>2987.6133521707848</v>
      </c>
      <c r="J76" s="16">
        <f>FC_TRA_ROAD_HGV_E!J$2</f>
        <v>3054.2050346695232</v>
      </c>
      <c r="K76" s="16">
        <f>FC_TRA_ROAD_HGV_E!K$2</f>
        <v>2812.0142231766645</v>
      </c>
      <c r="L76" s="16">
        <f>FC_TRA_ROAD_HGV_E!L$2</f>
        <v>2388.1503947211459</v>
      </c>
      <c r="M76" s="16">
        <f>FC_TRA_ROAD_HGV_E!M$2</f>
        <v>2433.3551837192304</v>
      </c>
      <c r="N76" s="16">
        <f>FC_TRA_ROAD_HGV_E!N$2</f>
        <v>2336.0776449304212</v>
      </c>
      <c r="O76" s="16">
        <f>FC_TRA_ROAD_HGV_E!O$2</f>
        <v>2051.9979269169557</v>
      </c>
      <c r="P76" s="16">
        <f>FC_TRA_ROAD_HGV_E!P$2</f>
        <v>1999.0792984432203</v>
      </c>
      <c r="Q76" s="16">
        <f>FC_TRA_ROAD_HGV_E!Q$2</f>
        <v>2139.2859306300147</v>
      </c>
      <c r="R76" s="16">
        <f>FC_TRA_ROAD_HGV_E!R$2</f>
        <v>1978.0887297591678</v>
      </c>
      <c r="S76" s="16">
        <f>FC_TRA_ROAD_HGV_E!S$2</f>
        <v>2248.4344385242321</v>
      </c>
      <c r="T76" s="16">
        <f>FC_TRA_ROAD_HGV_E!T$2</f>
        <v>2283.3727059113671</v>
      </c>
      <c r="U76" s="16">
        <f>FC_TRA_ROAD_HGV_E!U$2</f>
        <v>2376.4479151958785</v>
      </c>
      <c r="V76" s="16">
        <f>FC_TRA_ROAD_HGV_E!V$2</f>
        <v>2292.6085096229672</v>
      </c>
      <c r="W76" s="16">
        <f>FC_TRA_ROAD_HGV_E!W$2</f>
        <v>2224.3772542714482</v>
      </c>
      <c r="X76" s="16">
        <f>FC_TRA_ROAD_HGV_E!X$2</f>
        <v>2261.8370798460533</v>
      </c>
      <c r="Y76" s="16">
        <f>FC_TRA_ROAD_HGV_E!Y$2</f>
        <v>2247.0163106366585</v>
      </c>
      <c r="Z76" s="16">
        <f>FC_TRA_ROAD_HGV_E!Z$2</f>
        <v>2286.0275568626048</v>
      </c>
    </row>
    <row r="77" spans="1:26" ht="11.25" customHeight="1" x14ac:dyDescent="0.2">
      <c r="A77" s="40" t="s">
        <v>159</v>
      </c>
      <c r="B77" s="13" t="str">
        <f ca="1">HYPERLINK("#"&amp;CELL("address",FC_TRA_DAVI_E!$Z$2),"FC_TRA_DAVI_E")</f>
        <v>FC_TRA_DAVI_E</v>
      </c>
      <c r="C77" s="14">
        <f>FC_TRA_DAVI_E!C$2</f>
        <v>140.62077971999997</v>
      </c>
      <c r="D77" s="14">
        <f>FC_TRA_DAVI_E!D$2</f>
        <v>143.74834344000001</v>
      </c>
      <c r="E77" s="14">
        <f>FC_TRA_DAVI_E!E$2</f>
        <v>118.72731600000003</v>
      </c>
      <c r="F77" s="14">
        <f>FC_TRA_DAVI_E!F$2</f>
        <v>115.59949344000002</v>
      </c>
      <c r="G77" s="14">
        <f>FC_TRA_DAVI_E!G$2</f>
        <v>96.833852279999988</v>
      </c>
      <c r="H77" s="14">
        <f>FC_TRA_DAVI_E!H$2</f>
        <v>103.08897972000004</v>
      </c>
      <c r="I77" s="14">
        <f>FC_TRA_DAVI_E!I$2</f>
        <v>109.34436600000001</v>
      </c>
      <c r="J77" s="14">
        <f>FC_TRA_DAVI_E!J$2</f>
        <v>128.11026600000002</v>
      </c>
      <c r="K77" s="14">
        <f>FC_TRA_DAVI_E!K$2</f>
        <v>134.36565227999998</v>
      </c>
      <c r="L77" s="14">
        <f>FC_TRA_DAVI_E!L$2</f>
        <v>134.36565228000001</v>
      </c>
      <c r="M77" s="14">
        <f>FC_TRA_DAVI_E!M$2</f>
        <v>140.68277028</v>
      </c>
      <c r="N77" s="14">
        <f>FC_TRA_DAVI_E!N$2</f>
        <v>134.42738399999996</v>
      </c>
      <c r="O77" s="14">
        <f>FC_TRA_DAVI_E!O$2</f>
        <v>115.661484</v>
      </c>
      <c r="P77" s="14">
        <f>FC_TRA_DAVI_E!P$2</f>
        <v>112.53392028000002</v>
      </c>
      <c r="Q77" s="14">
        <f>FC_TRA_DAVI_E!Q$2</f>
        <v>109.40609772000002</v>
      </c>
      <c r="R77" s="14">
        <f>FC_TRA_DAVI_E!R$2</f>
        <v>101.61165564000005</v>
      </c>
      <c r="S77" s="14">
        <f>FC_TRA_DAVI_E!S$2</f>
        <v>105.47963315999999</v>
      </c>
      <c r="T77" s="14">
        <f>FC_TRA_DAVI_E!T$2</f>
        <v>100.71033408</v>
      </c>
      <c r="U77" s="14">
        <f>FC_TRA_DAVI_E!U$2</f>
        <v>95.28319620000002</v>
      </c>
      <c r="V77" s="14">
        <f>FC_TRA_DAVI_E!V$2</f>
        <v>95.598633960000015</v>
      </c>
      <c r="W77" s="14">
        <f>FC_TRA_DAVI_E!W$2</f>
        <v>51.283363319999999</v>
      </c>
      <c r="X77" s="14">
        <f>FC_TRA_DAVI_E!X$2</f>
        <v>54.974975400000012</v>
      </c>
      <c r="Y77" s="14">
        <f>FC_TRA_DAVI_E!Y$2</f>
        <v>73.836212760000009</v>
      </c>
      <c r="Z77" s="14">
        <f>FC_TRA_DAVI_E!Z$2</f>
        <v>73.938843719999994</v>
      </c>
    </row>
    <row r="78" spans="1:26" ht="11.25" customHeight="1" x14ac:dyDescent="0.2">
      <c r="A78" s="41" t="s">
        <v>230</v>
      </c>
      <c r="B78" s="15" t="str">
        <f ca="1">HYPERLINK("#"&amp;CELL("address",FC_TRA_DAVI_PA_E!$Z$2),"FC_TRA_DAVI_PA_E")</f>
        <v>FC_TRA_DAVI_PA_E</v>
      </c>
      <c r="C78" s="16">
        <f>FC_TRA_DAVI_PA_E!C$2</f>
        <v>139.87010369897234</v>
      </c>
      <c r="D78" s="16">
        <f>FC_TRA_DAVI_PA_E!D$2</f>
        <v>142.95345333416441</v>
      </c>
      <c r="E78" s="16">
        <f>FC_TRA_DAVI_PA_E!E$2</f>
        <v>118.14577432375066</v>
      </c>
      <c r="F78" s="16">
        <f>FC_TRA_DAVI_PA_E!F$2</f>
        <v>115.26459907478927</v>
      </c>
      <c r="G78" s="16">
        <f>FC_TRA_DAVI_PA_E!G$2</f>
        <v>96.603345126114846</v>
      </c>
      <c r="H78" s="16">
        <f>FC_TRA_DAVI_PA_E!H$2</f>
        <v>102.79499678263704</v>
      </c>
      <c r="I78" s="16">
        <f>FC_TRA_DAVI_PA_E!I$2</f>
        <v>108.98149070195032</v>
      </c>
      <c r="J78" s="16">
        <f>FC_TRA_DAVI_PA_E!J$2</f>
        <v>127.72623720387035</v>
      </c>
      <c r="K78" s="16">
        <f>FC_TRA_DAVI_PA_E!K$2</f>
        <v>133.59853710169531</v>
      </c>
      <c r="L78" s="16">
        <f>FC_TRA_DAVI_PA_E!L$2</f>
        <v>133.66341547465481</v>
      </c>
      <c r="M78" s="16">
        <f>FC_TRA_DAVI_PA_E!M$2</f>
        <v>140.37827296116069</v>
      </c>
      <c r="N78" s="16">
        <f>FC_TRA_DAVI_PA_E!N$2</f>
        <v>134.25693840286388</v>
      </c>
      <c r="O78" s="16">
        <f>FC_TRA_DAVI_PA_E!O$2</f>
        <v>115.49416213068983</v>
      </c>
      <c r="P78" s="16">
        <f>FC_TRA_DAVI_PA_E!P$2</f>
        <v>112.36217361914836</v>
      </c>
      <c r="Q78" s="16">
        <f>FC_TRA_DAVI_PA_E!Q$2</f>
        <v>109.24608153190898</v>
      </c>
      <c r="R78" s="16">
        <f>FC_TRA_DAVI_PA_E!R$2</f>
        <v>101.48017216667321</v>
      </c>
      <c r="S78" s="16">
        <f>FC_TRA_DAVI_PA_E!S$2</f>
        <v>105.44834310810396</v>
      </c>
      <c r="T78" s="16">
        <f>FC_TRA_DAVI_PA_E!T$2</f>
        <v>100.65881833197425</v>
      </c>
      <c r="U78" s="16">
        <f>FC_TRA_DAVI_PA_E!U$2</f>
        <v>95.218146977011941</v>
      </c>
      <c r="V78" s="16">
        <f>FC_TRA_DAVI_PA_E!V$2</f>
        <v>95.544012742005549</v>
      </c>
      <c r="W78" s="16">
        <f>FC_TRA_DAVI_PA_E!W$2</f>
        <v>51.215714553822167</v>
      </c>
      <c r="X78" s="16">
        <f>FC_TRA_DAVI_PA_E!X$2</f>
        <v>54.861311799410018</v>
      </c>
      <c r="Y78" s="16">
        <f>FC_TRA_DAVI_PA_E!Y$2</f>
        <v>73.632785593157934</v>
      </c>
      <c r="Z78" s="16">
        <f>FC_TRA_DAVI_PA_E!Z$2</f>
        <v>73.717050405980814</v>
      </c>
    </row>
    <row r="79" spans="1:26" ht="11.25" customHeight="1" x14ac:dyDescent="0.2">
      <c r="A79" s="41" t="s">
        <v>231</v>
      </c>
      <c r="B79" s="15" t="str">
        <f ca="1">HYPERLINK("#"&amp;CELL("address",FC_TRA_DAVI_FR_E!$Z$2),"FC_TRA_DAVI_FR_E")</f>
        <v>FC_TRA_DAVI_FR_E</v>
      </c>
      <c r="C79" s="16">
        <f>FC_TRA_DAVI_FR_E!C$2</f>
        <v>0.75067602102761855</v>
      </c>
      <c r="D79" s="16">
        <f>FC_TRA_DAVI_FR_E!D$2</f>
        <v>0.79489010583559283</v>
      </c>
      <c r="E79" s="16">
        <f>FC_TRA_DAVI_FR_E!E$2</f>
        <v>0.5815416762493687</v>
      </c>
      <c r="F79" s="16">
        <f>FC_TRA_DAVI_FR_E!F$2</f>
        <v>0.33489436521074895</v>
      </c>
      <c r="G79" s="16">
        <f>FC_TRA_DAVI_FR_E!G$2</f>
        <v>0.2305071538851258</v>
      </c>
      <c r="H79" s="16">
        <f>FC_TRA_DAVI_FR_E!H$2</f>
        <v>0.29398293736298831</v>
      </c>
      <c r="I79" s="16">
        <f>FC_TRA_DAVI_FR_E!I$2</f>
        <v>0.36287529804967178</v>
      </c>
      <c r="J79" s="16">
        <f>FC_TRA_DAVI_FR_E!J$2</f>
        <v>0.38402879612967211</v>
      </c>
      <c r="K79" s="16">
        <f>FC_TRA_DAVI_FR_E!K$2</f>
        <v>0.76711517830467357</v>
      </c>
      <c r="L79" s="16">
        <f>FC_TRA_DAVI_FR_E!L$2</f>
        <v>0.7022368053451794</v>
      </c>
      <c r="M79" s="16">
        <f>FC_TRA_DAVI_FR_E!M$2</f>
        <v>0.30449731883931508</v>
      </c>
      <c r="N79" s="16">
        <f>FC_TRA_DAVI_FR_E!N$2</f>
        <v>0.17044559713610641</v>
      </c>
      <c r="O79" s="16">
        <f>FC_TRA_DAVI_FR_E!O$2</f>
        <v>0.16732186931017048</v>
      </c>
      <c r="P79" s="16">
        <f>FC_TRA_DAVI_FR_E!P$2</f>
        <v>0.17174666085165688</v>
      </c>
      <c r="Q79" s="16">
        <f>FC_TRA_DAVI_FR_E!Q$2</f>
        <v>0.16001618809102525</v>
      </c>
      <c r="R79" s="16">
        <f>FC_TRA_DAVI_FR_E!R$2</f>
        <v>0.13148347332682619</v>
      </c>
      <c r="S79" s="16">
        <f>FC_TRA_DAVI_FR_E!S$2</f>
        <v>3.1290051896026246E-2</v>
      </c>
      <c r="T79" s="16">
        <f>FC_TRA_DAVI_FR_E!T$2</f>
        <v>5.1515748025756855E-2</v>
      </c>
      <c r="U79" s="16">
        <f>FC_TRA_DAVI_FR_E!U$2</f>
        <v>6.5049222988094138E-2</v>
      </c>
      <c r="V79" s="16">
        <f>FC_TRA_DAVI_FR_E!V$2</f>
        <v>5.4621217994469617E-2</v>
      </c>
      <c r="W79" s="16">
        <f>FC_TRA_DAVI_FR_E!W$2</f>
        <v>6.7648766177832748E-2</v>
      </c>
      <c r="X79" s="16">
        <f>FC_TRA_DAVI_FR_E!X$2</f>
        <v>0.11366360058999954</v>
      </c>
      <c r="Y79" s="16">
        <f>FC_TRA_DAVI_FR_E!Y$2</f>
        <v>0.20342716684207091</v>
      </c>
      <c r="Z79" s="16">
        <f>FC_TRA_DAVI_FR_E!Z$2</f>
        <v>0.22179331401918231</v>
      </c>
    </row>
    <row r="80" spans="1:26" ht="11.25" customHeight="1" x14ac:dyDescent="0.2">
      <c r="A80" s="40" t="s">
        <v>160</v>
      </c>
      <c r="B80" s="13" t="str">
        <f ca="1">HYPERLINK("#"&amp;CELL("address",FC_TRA_DNAVI_E!$Z$2),"FC_TRA_DNAVI_E")</f>
        <v>FC_TRA_DNAVI_E</v>
      </c>
      <c r="C80" s="14">
        <f>FC_TRA_DNAVI_E!C$2</f>
        <v>511.92234251999997</v>
      </c>
      <c r="D80" s="14">
        <f>FC_TRA_DNAVI_E!D$2</f>
        <v>530.90685144000008</v>
      </c>
      <c r="E80" s="14">
        <f>FC_TRA_DNAVI_E!E$2</f>
        <v>593.9393407199999</v>
      </c>
      <c r="F80" s="14">
        <f>FC_TRA_DNAVI_E!F$2</f>
        <v>587.71790891999979</v>
      </c>
      <c r="G80" s="14">
        <f>FC_TRA_DNAVI_E!G$2</f>
        <v>518.17931603999989</v>
      </c>
      <c r="H80" s="14">
        <f>FC_TRA_DNAVI_E!H$2</f>
        <v>600.56946396000001</v>
      </c>
      <c r="I80" s="14">
        <f>FC_TRA_DNAVI_E!I$2</f>
        <v>543.65174567999998</v>
      </c>
      <c r="J80" s="14">
        <f>FC_TRA_DNAVI_E!J$2</f>
        <v>474.13106891999985</v>
      </c>
      <c r="K80" s="14">
        <f>FC_TRA_DNAVI_E!K$2</f>
        <v>606.42509652000012</v>
      </c>
      <c r="L80" s="14">
        <f>FC_TRA_DNAVI_E!L$2</f>
        <v>562.23969155999998</v>
      </c>
      <c r="M80" s="14">
        <f>FC_TRA_DNAVI_E!M$2</f>
        <v>486.48762215999983</v>
      </c>
      <c r="N80" s="14">
        <f>FC_TRA_DNAVI_E!N$2</f>
        <v>473.94260892</v>
      </c>
      <c r="O80" s="14">
        <f>FC_TRA_DNAVI_E!O$2</f>
        <v>461.39759568000011</v>
      </c>
      <c r="P80" s="14">
        <f>FC_TRA_DNAVI_E!P$2</f>
        <v>467.57711916000005</v>
      </c>
      <c r="Q80" s="14">
        <f>FC_TRA_DNAVI_E!Q$2</f>
        <v>372.87794988000007</v>
      </c>
      <c r="R80" s="14">
        <f>FC_TRA_DNAVI_E!R$2</f>
        <v>418.01365979999991</v>
      </c>
      <c r="S80" s="14">
        <f>FC_TRA_DNAVI_E!S$2</f>
        <v>362.99580191999996</v>
      </c>
      <c r="T80" s="14">
        <f>FC_TRA_DNAVI_E!T$2</f>
        <v>349.31021580000009</v>
      </c>
      <c r="U80" s="14">
        <f>FC_TRA_DNAVI_E!U$2</f>
        <v>362.43276335999991</v>
      </c>
      <c r="V80" s="14">
        <f>FC_TRA_DNAVI_E!V$2</f>
        <v>377.58661380000001</v>
      </c>
      <c r="W80" s="14">
        <f>FC_TRA_DNAVI_E!W$2</f>
        <v>365.40127404000015</v>
      </c>
      <c r="X80" s="14">
        <f>FC_TRA_DNAVI_E!X$2</f>
        <v>429.65277552000009</v>
      </c>
      <c r="Y80" s="14">
        <f>FC_TRA_DNAVI_E!Y$2</f>
        <v>378.06482591999992</v>
      </c>
      <c r="Z80" s="14">
        <f>FC_TRA_DNAVI_E!Z$2</f>
        <v>362.86513380000014</v>
      </c>
    </row>
    <row r="81" spans="1:26" ht="11.25" customHeight="1" x14ac:dyDescent="0.2">
      <c r="A81" s="41" t="s">
        <v>237</v>
      </c>
      <c r="B81" s="15" t="str">
        <f ca="1">HYPERLINK("#"&amp;CELL("address",FC_TRA_DNAVI_DCS_E!$Z$2),"FC_TRA_DNAVI_DCS_E")</f>
        <v>FC_TRA_DNAVI_DCS_E</v>
      </c>
      <c r="C81" s="16">
        <f>FC_TRA_DNAVI_DCS_E!C$2</f>
        <v>511.92234251999997</v>
      </c>
      <c r="D81" s="16">
        <f>FC_TRA_DNAVI_DCS_E!D$2</f>
        <v>530.90685144000008</v>
      </c>
      <c r="E81" s="16">
        <f>FC_TRA_DNAVI_DCS_E!E$2</f>
        <v>593.9393407199999</v>
      </c>
      <c r="F81" s="16">
        <f>FC_TRA_DNAVI_DCS_E!F$2</f>
        <v>587.71790891999979</v>
      </c>
      <c r="G81" s="16">
        <f>FC_TRA_DNAVI_DCS_E!G$2</f>
        <v>518.17931603999989</v>
      </c>
      <c r="H81" s="16">
        <f>FC_TRA_DNAVI_DCS_E!H$2</f>
        <v>600.56946396000001</v>
      </c>
      <c r="I81" s="16">
        <f>FC_TRA_DNAVI_DCS_E!I$2</f>
        <v>543.65174567999998</v>
      </c>
      <c r="J81" s="16">
        <f>FC_TRA_DNAVI_DCS_E!J$2</f>
        <v>474.13106891999985</v>
      </c>
      <c r="K81" s="16">
        <f>FC_TRA_DNAVI_DCS_E!K$2</f>
        <v>606.42509652000012</v>
      </c>
      <c r="L81" s="16">
        <f>FC_TRA_DNAVI_DCS_E!L$2</f>
        <v>562.23969155999998</v>
      </c>
      <c r="M81" s="16">
        <f>FC_TRA_DNAVI_DCS_E!M$2</f>
        <v>486.48762215999983</v>
      </c>
      <c r="N81" s="16">
        <f>FC_TRA_DNAVI_DCS_E!N$2</f>
        <v>473.94260892</v>
      </c>
      <c r="O81" s="16">
        <f>FC_TRA_DNAVI_DCS_E!O$2</f>
        <v>461.39759568000011</v>
      </c>
      <c r="P81" s="16">
        <f>FC_TRA_DNAVI_DCS_E!P$2</f>
        <v>467.57711916000005</v>
      </c>
      <c r="Q81" s="16">
        <f>FC_TRA_DNAVI_DCS_E!Q$2</f>
        <v>372.87794988000007</v>
      </c>
      <c r="R81" s="16">
        <f>FC_TRA_DNAVI_DCS_E!R$2</f>
        <v>418.01365979999991</v>
      </c>
      <c r="S81" s="16">
        <f>FC_TRA_DNAVI_DCS_E!S$2</f>
        <v>362.99580191999996</v>
      </c>
      <c r="T81" s="16">
        <f>FC_TRA_DNAVI_DCS_E!T$2</f>
        <v>349.31021580000009</v>
      </c>
      <c r="U81" s="16">
        <f>FC_TRA_DNAVI_DCS_E!U$2</f>
        <v>362.43276335999991</v>
      </c>
      <c r="V81" s="16">
        <f>FC_TRA_DNAVI_DCS_E!V$2</f>
        <v>377.58661380000001</v>
      </c>
      <c r="W81" s="16">
        <f>FC_TRA_DNAVI_DCS_E!W$2</f>
        <v>365.40127404000015</v>
      </c>
      <c r="X81" s="16">
        <f>FC_TRA_DNAVI_DCS_E!X$2</f>
        <v>429.65277552000009</v>
      </c>
      <c r="Y81" s="16">
        <f>FC_TRA_DNAVI_DCS_E!Y$2</f>
        <v>378.06482591999992</v>
      </c>
      <c r="Z81" s="16">
        <f>FC_TRA_DNAVI_DCS_E!Z$2</f>
        <v>362.86513380000014</v>
      </c>
    </row>
    <row r="82" spans="1:26" ht="11.25" customHeight="1" x14ac:dyDescent="0.2">
      <c r="A82" s="41" t="s">
        <v>236</v>
      </c>
      <c r="B82" s="15" t="str">
        <f ca="1">HYPERLINK("#"&amp;CELL("address",FC_TRA_DNAVI_IWW_E!$Z$2),"FC_TRA_DNAVI_IWW_E")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0</v>
      </c>
      <c r="X82" s="16">
        <f>FC_TRA_DNAVI_IWW_E!X$2</f>
        <v>0</v>
      </c>
      <c r="Y82" s="16">
        <f>FC_TRA_DNAVI_IWW_E!Y$2</f>
        <v>0</v>
      </c>
      <c r="Z82" s="16">
        <f>FC_TRA_DNAVI_IWW_E!Z$2</f>
        <v>0</v>
      </c>
    </row>
    <row r="83" spans="1:26" ht="11.25" customHeight="1" x14ac:dyDescent="0.2">
      <c r="A83" s="40" t="s">
        <v>161</v>
      </c>
      <c r="B83" s="13" t="str">
        <f ca="1">HYPERLINK("#"&amp;CELL("address",FC_TRA_PIPE_E!$Z$2),"FC_TRA_PIPE_E")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  <c r="Y83" s="14">
        <f>FC_TRA_PIPE_E!Y$2</f>
        <v>0</v>
      </c>
      <c r="Z83" s="14">
        <f>FC_TRA_PIPE_E!Z$2</f>
        <v>0</v>
      </c>
    </row>
    <row r="84" spans="1:26" ht="11.25" customHeight="1" x14ac:dyDescent="0.2">
      <c r="A84" s="39" t="s">
        <v>162</v>
      </c>
      <c r="B84" s="11" t="str">
        <f ca="1">HYPERLINK("#"&amp;CELL("address",FC_OTH_E!$Z$2),"FC_OTH_E")</f>
        <v>FC_OTH_E</v>
      </c>
      <c r="C84" s="12">
        <f>FC_OTH_E!C$2</f>
        <v>7048.5613424433186</v>
      </c>
      <c r="D84" s="12">
        <f>FC_OTH_E!D$2</f>
        <v>7111.7483427811585</v>
      </c>
      <c r="E84" s="12">
        <f>FC_OTH_E!E$2</f>
        <v>6842.0635085892527</v>
      </c>
      <c r="F84" s="12">
        <f>FC_OTH_E!F$2</f>
        <v>6819.6441526445833</v>
      </c>
      <c r="G84" s="12">
        <f>FC_OTH_E!G$2</f>
        <v>6634.7015097104877</v>
      </c>
      <c r="H84" s="12">
        <f>FC_OTH_E!H$2</f>
        <v>6549.940245645339</v>
      </c>
      <c r="I84" s="12">
        <f>FC_OTH_E!I$2</f>
        <v>6289.382178671669</v>
      </c>
      <c r="J84" s="12">
        <f>FC_OTH_E!J$2</f>
        <v>5864.0788898219153</v>
      </c>
      <c r="K84" s="12">
        <f>FC_OTH_E!K$2</f>
        <v>5702.3243084494725</v>
      </c>
      <c r="L84" s="12">
        <f>FC_OTH_E!L$2</f>
        <v>5619.1285614512135</v>
      </c>
      <c r="M84" s="12">
        <f>FC_OTH_E!M$2</f>
        <v>5983.2160300655378</v>
      </c>
      <c r="N84" s="12">
        <f>FC_OTH_E!N$2</f>
        <v>5306.6416706557548</v>
      </c>
      <c r="O84" s="12">
        <f>FC_OTH_E!O$2</f>
        <v>4999.060290578157</v>
      </c>
      <c r="P84" s="12">
        <f>FC_OTH_E!P$2</f>
        <v>4988.2289385057747</v>
      </c>
      <c r="Q84" s="12">
        <f>FC_OTH_E!Q$2</f>
        <v>4234.2869034481828</v>
      </c>
      <c r="R84" s="12">
        <f>FC_OTH_E!R$2</f>
        <v>4445.3165733650067</v>
      </c>
      <c r="S84" s="12">
        <f>FC_OTH_E!S$2</f>
        <v>4447.3762105112146</v>
      </c>
      <c r="T84" s="12">
        <f>FC_OTH_E!T$2</f>
        <v>4321.4896449347252</v>
      </c>
      <c r="U84" s="12">
        <f>FC_OTH_E!U$2</f>
        <v>4115.685221436046</v>
      </c>
      <c r="V84" s="12">
        <f>FC_OTH_E!V$2</f>
        <v>3904.9604445168657</v>
      </c>
      <c r="W84" s="12">
        <f>FC_OTH_E!W$2</f>
        <v>3631.0180154795171</v>
      </c>
      <c r="X84" s="12">
        <f>FC_OTH_E!X$2</f>
        <v>3552.409202798654</v>
      </c>
      <c r="Y84" s="12">
        <f>FC_OTH_E!Y$2</f>
        <v>3183.8728134180456</v>
      </c>
      <c r="Z84" s="12">
        <f>FC_OTH_E!Z$2</f>
        <v>3060.1447642968251</v>
      </c>
    </row>
    <row r="85" spans="1:26" ht="11.25" customHeight="1" x14ac:dyDescent="0.2">
      <c r="A85" s="40" t="s">
        <v>163</v>
      </c>
      <c r="B85" s="13" t="str">
        <f ca="1">HYPERLINK("#"&amp;CELL("address",FC_OTH_CP_E!$Z$2),"FC_OTH_CP_E")</f>
        <v>FC_OTH_CP_E</v>
      </c>
      <c r="C85" s="14">
        <f>FC_OTH_CP_E!C$2</f>
        <v>877.91577276470866</v>
      </c>
      <c r="D85" s="14">
        <f>FC_OTH_CP_E!D$2</f>
        <v>843.23867390271369</v>
      </c>
      <c r="E85" s="14">
        <f>FC_OTH_CP_E!E$2</f>
        <v>855.28971227035811</v>
      </c>
      <c r="F85" s="14">
        <f>FC_OTH_CP_E!F$2</f>
        <v>945.91863956605107</v>
      </c>
      <c r="G85" s="14">
        <f>FC_OTH_CP_E!G$2</f>
        <v>943.58361559224886</v>
      </c>
      <c r="H85" s="14">
        <f>FC_OTH_CP_E!H$2</f>
        <v>935.44305340753158</v>
      </c>
      <c r="I85" s="14">
        <f>FC_OTH_CP_E!I$2</f>
        <v>940.69255063481967</v>
      </c>
      <c r="J85" s="14">
        <f>FC_OTH_CP_E!J$2</f>
        <v>855.44592202317347</v>
      </c>
      <c r="K85" s="14">
        <f>FC_OTH_CP_E!K$2</f>
        <v>842.58409705174199</v>
      </c>
      <c r="L85" s="14">
        <f>FC_OTH_CP_E!L$2</f>
        <v>819.24607817243657</v>
      </c>
      <c r="M85" s="14">
        <f>FC_OTH_CP_E!M$2</f>
        <v>808.14124006684858</v>
      </c>
      <c r="N85" s="14">
        <f>FC_OTH_CP_E!N$2</f>
        <v>648.15660564573784</v>
      </c>
      <c r="O85" s="14">
        <f>FC_OTH_CP_E!O$2</f>
        <v>723.43560399621276</v>
      </c>
      <c r="P85" s="14">
        <f>FC_OTH_CP_E!P$2</f>
        <v>730.11161298425179</v>
      </c>
      <c r="Q85" s="14">
        <f>FC_OTH_CP_E!Q$2</f>
        <v>583.20608866531836</v>
      </c>
      <c r="R85" s="14">
        <f>FC_OTH_CP_E!R$2</f>
        <v>700.57577280282044</v>
      </c>
      <c r="S85" s="14">
        <f>FC_OTH_CP_E!S$2</f>
        <v>706.93443125856243</v>
      </c>
      <c r="T85" s="14">
        <f>FC_OTH_CP_E!T$2</f>
        <v>727.56818232949388</v>
      </c>
      <c r="U85" s="14">
        <f>FC_OTH_CP_E!U$2</f>
        <v>641.21713593870686</v>
      </c>
      <c r="V85" s="14">
        <f>FC_OTH_CP_E!V$2</f>
        <v>570.40362229046855</v>
      </c>
      <c r="W85" s="14">
        <f>FC_OTH_CP_E!W$2</f>
        <v>535.93804932236799</v>
      </c>
      <c r="X85" s="14">
        <f>FC_OTH_CP_E!X$2</f>
        <v>632.51890092464669</v>
      </c>
      <c r="Y85" s="14">
        <f>FC_OTH_CP_E!Y$2</f>
        <v>510.88928535901442</v>
      </c>
      <c r="Z85" s="14">
        <f>FC_OTH_CP_E!Z$2</f>
        <v>461.81158910931111</v>
      </c>
    </row>
    <row r="86" spans="1:26" ht="11.25" customHeight="1" x14ac:dyDescent="0.2">
      <c r="A86" s="41" t="s">
        <v>307</v>
      </c>
      <c r="B86" s="15" t="str">
        <f ca="1">HYPERLINK("#"&amp;CELL("address",FC_OTH_CP_SH_E!$Z$2),"FC_OTH_CP_SH_E")</f>
        <v>FC_OTH_CP_SH_E</v>
      </c>
      <c r="C86" s="16">
        <f>FC_OTH_CP_SH_E!C$2</f>
        <v>734.44617029817778</v>
      </c>
      <c r="D86" s="16">
        <f>FC_OTH_CP_SH_E!D$2</f>
        <v>701.06784961268966</v>
      </c>
      <c r="E86" s="16">
        <f>FC_OTH_CP_SH_E!E$2</f>
        <v>710.57096120074038</v>
      </c>
      <c r="F86" s="16">
        <f>FC_OTH_CP_SH_E!F$2</f>
        <v>787.79296247699961</v>
      </c>
      <c r="G86" s="16">
        <f>FC_OTH_CP_SH_E!G$2</f>
        <v>782.42694691035365</v>
      </c>
      <c r="H86" s="16">
        <f>FC_OTH_CP_SH_E!H$2</f>
        <v>761.77907763036285</v>
      </c>
      <c r="I86" s="16">
        <f>FC_OTH_CP_SH_E!I$2</f>
        <v>765.88711083709973</v>
      </c>
      <c r="J86" s="16">
        <f>FC_OTH_CP_SH_E!J$2</f>
        <v>682.51109537704883</v>
      </c>
      <c r="K86" s="16">
        <f>FC_OTH_CP_SH_E!K$2</f>
        <v>668.86936832425215</v>
      </c>
      <c r="L86" s="16">
        <f>FC_OTH_CP_SH_E!L$2</f>
        <v>644.11026036513249</v>
      </c>
      <c r="M86" s="16">
        <f>FC_OTH_CP_SH_E!M$2</f>
        <v>629.11773129932794</v>
      </c>
      <c r="N86" s="16">
        <f>FC_OTH_CP_SH_E!N$2</f>
        <v>485.07538104602281</v>
      </c>
      <c r="O86" s="16">
        <f>FC_OTH_CP_SH_E!O$2</f>
        <v>564.46100865530275</v>
      </c>
      <c r="P86" s="16">
        <f>FC_OTH_CP_SH_E!P$2</f>
        <v>571.1323596566865</v>
      </c>
      <c r="Q86" s="16">
        <f>FC_OTH_CP_SH_E!Q$2</f>
        <v>438.68118595920151</v>
      </c>
      <c r="R86" s="16">
        <f>FC_OTH_CP_SH_E!R$2</f>
        <v>527.95515573233001</v>
      </c>
      <c r="S86" s="16">
        <f>FC_OTH_CP_SH_E!S$2</f>
        <v>537.80727895019288</v>
      </c>
      <c r="T86" s="16">
        <f>FC_OTH_CP_SH_E!T$2</f>
        <v>565.07049192504724</v>
      </c>
      <c r="U86" s="16">
        <f>FC_OTH_CP_SH_E!U$2</f>
        <v>476.65487334956686</v>
      </c>
      <c r="V86" s="16">
        <f>FC_OTH_CP_SH_E!V$2</f>
        <v>408.7223686221102</v>
      </c>
      <c r="W86" s="16">
        <f>FC_OTH_CP_SH_E!W$2</f>
        <v>429.45497231985178</v>
      </c>
      <c r="X86" s="16">
        <f>FC_OTH_CP_SH_E!X$2</f>
        <v>507.61092258089934</v>
      </c>
      <c r="Y86" s="16">
        <f>FC_OTH_CP_SH_E!Y$2</f>
        <v>399.87856062174427</v>
      </c>
      <c r="Z86" s="16">
        <f>FC_OTH_CP_SH_E!Z$2</f>
        <v>342.12592053138121</v>
      </c>
    </row>
    <row r="87" spans="1:26" ht="11.25" customHeight="1" x14ac:dyDescent="0.2">
      <c r="A87" s="41" t="s">
        <v>306</v>
      </c>
      <c r="B87" s="15" t="str">
        <f ca="1">HYPERLINK("#"&amp;CELL("address",FC_OTH_CP_SC_E!$Z$2),"FC_OTH_CP_SC_E")</f>
        <v>FC_OTH_CP_SC_E</v>
      </c>
      <c r="C87" s="16">
        <f>FC_OTH_CP_SC_E!C$2</f>
        <v>7.082608684562601E-2</v>
      </c>
      <c r="D87" s="16">
        <f>FC_OTH_CP_SC_E!D$2</f>
        <v>7.4203070968919663E-2</v>
      </c>
      <c r="E87" s="16">
        <f>FC_OTH_CP_SC_E!E$2</f>
        <v>8.0913542140249442E-2</v>
      </c>
      <c r="F87" s="16">
        <f>FC_OTH_CP_SC_E!F$2</f>
        <v>8.4619745467051116E-2</v>
      </c>
      <c r="G87" s="16">
        <f>FC_OTH_CP_SC_E!G$2</f>
        <v>9.1767358076530733E-2</v>
      </c>
      <c r="H87" s="16">
        <f>FC_OTH_CP_SC_E!H$2</f>
        <v>0.10149721463937079</v>
      </c>
      <c r="I87" s="16">
        <f>FC_OTH_CP_SC_E!I$2</f>
        <v>0.10836287584577559</v>
      </c>
      <c r="J87" s="16">
        <f>FC_OTH_CP_SC_E!J$2</f>
        <v>0.11611412948540877</v>
      </c>
      <c r="K87" s="16">
        <f>FC_OTH_CP_SC_E!K$2</f>
        <v>0.12231418245943414</v>
      </c>
      <c r="L87" s="16">
        <f>FC_OTH_CP_SC_E!L$2</f>
        <v>0.12684181253230908</v>
      </c>
      <c r="M87" s="16">
        <f>FC_OTH_CP_SC_E!M$2</f>
        <v>0.13609905278257423</v>
      </c>
      <c r="N87" s="16">
        <f>FC_OTH_CP_SC_E!N$2</f>
        <v>0.14822863029609676</v>
      </c>
      <c r="O87" s="16">
        <f>FC_OTH_CP_SC_E!O$2</f>
        <v>0.1694923381478731</v>
      </c>
      <c r="P87" s="16">
        <f>FC_OTH_CP_SC_E!P$2</f>
        <v>0.20541183500198251</v>
      </c>
      <c r="Q87" s="16">
        <f>FC_OTH_CP_SC_E!Q$2</f>
        <v>0.27307689248493583</v>
      </c>
      <c r="R87" s="16">
        <f>FC_OTH_CP_SC_E!R$2</f>
        <v>0.37898049822121477</v>
      </c>
      <c r="S87" s="16">
        <f>FC_OTH_CP_SC_E!S$2</f>
        <v>0.46067834151418852</v>
      </c>
      <c r="T87" s="16">
        <f>FC_OTH_CP_SC_E!T$2</f>
        <v>0.54670830322762864</v>
      </c>
      <c r="U87" s="16">
        <f>FC_OTH_CP_SC_E!U$2</f>
        <v>0.61056939267119481</v>
      </c>
      <c r="V87" s="16">
        <f>FC_OTH_CP_SC_E!V$2</f>
        <v>0.65272672190687053</v>
      </c>
      <c r="W87" s="16">
        <f>FC_OTH_CP_SC_E!W$2</f>
        <v>0.59435958286535984</v>
      </c>
      <c r="X87" s="16">
        <f>FC_OTH_CP_SC_E!X$2</f>
        <v>0.58038572290952639</v>
      </c>
      <c r="Y87" s="16">
        <f>FC_OTH_CP_SC_E!Y$2</f>
        <v>0.51669324794152593</v>
      </c>
      <c r="Z87" s="16">
        <f>FC_OTH_CP_SC_E!Z$2</f>
        <v>0.50097552528211042</v>
      </c>
    </row>
    <row r="88" spans="1:26" ht="11.25" customHeight="1" x14ac:dyDescent="0.2">
      <c r="A88" s="41" t="s">
        <v>305</v>
      </c>
      <c r="B88" s="15" t="str">
        <f ca="1">HYPERLINK("#"&amp;CELL("address",FC_OTH_CP_HW_E!$Z$2),"FC_OTH_CP_HW_E")</f>
        <v>FC_OTH_CP_HW_E</v>
      </c>
      <c r="C88" s="16">
        <f>FC_OTH_CP_HW_E!C$2</f>
        <v>77.846865985313642</v>
      </c>
      <c r="D88" s="16">
        <f>FC_OTH_CP_HW_E!D$2</f>
        <v>76.393360711302748</v>
      </c>
      <c r="E88" s="16">
        <f>FC_OTH_CP_HW_E!E$2</f>
        <v>78.144751482816119</v>
      </c>
      <c r="F88" s="16">
        <f>FC_OTH_CP_HW_E!F$2</f>
        <v>85.504345278858111</v>
      </c>
      <c r="G88" s="16">
        <f>FC_OTH_CP_HW_E!G$2</f>
        <v>85.233787367615093</v>
      </c>
      <c r="H88" s="16">
        <f>FC_OTH_CP_HW_E!H$2</f>
        <v>88.777451340336015</v>
      </c>
      <c r="I88" s="16">
        <f>FC_OTH_CP_HW_E!I$2</f>
        <v>88.00331478938287</v>
      </c>
      <c r="J88" s="16">
        <f>FC_OTH_CP_HW_E!J$2</f>
        <v>84.388683421194543</v>
      </c>
      <c r="K88" s="16">
        <f>FC_OTH_CP_HW_E!K$2</f>
        <v>84.327779179997364</v>
      </c>
      <c r="L88" s="16">
        <f>FC_OTH_CP_HW_E!L$2</f>
        <v>83.547533897539864</v>
      </c>
      <c r="M88" s="16">
        <f>FC_OTH_CP_HW_E!M$2</f>
        <v>81.763238298993869</v>
      </c>
      <c r="N88" s="16">
        <f>FC_OTH_CP_HW_E!N$2</f>
        <v>70.123856039455447</v>
      </c>
      <c r="O88" s="16">
        <f>FC_OTH_CP_HW_E!O$2</f>
        <v>69.751903324378375</v>
      </c>
      <c r="P88" s="16">
        <f>FC_OTH_CP_HW_E!P$2</f>
        <v>68.509905165191213</v>
      </c>
      <c r="Q88" s="16">
        <f>FC_OTH_CP_HW_E!Q$2</f>
        <v>64.494729083312649</v>
      </c>
      <c r="R88" s="16">
        <f>FC_OTH_CP_HW_E!R$2</f>
        <v>69.473088673137866</v>
      </c>
      <c r="S88" s="16">
        <f>FC_OTH_CP_HW_E!S$2</f>
        <v>68.55539173789262</v>
      </c>
      <c r="T88" s="16">
        <f>FC_OTH_CP_HW_E!T$2</f>
        <v>68.155697570042548</v>
      </c>
      <c r="U88" s="16">
        <f>FC_OTH_CP_HW_E!U$2</f>
        <v>65.102592763306944</v>
      </c>
      <c r="V88" s="16">
        <f>FC_OTH_CP_HW_E!V$2</f>
        <v>56.006311905376208</v>
      </c>
      <c r="W88" s="16">
        <f>FC_OTH_CP_HW_E!W$2</f>
        <v>38.782548353494661</v>
      </c>
      <c r="X88" s="16">
        <f>FC_OTH_CP_HW_E!X$2</f>
        <v>41.66349906527693</v>
      </c>
      <c r="Y88" s="16">
        <f>FC_OTH_CP_HW_E!Y$2</f>
        <v>33.134923493305031</v>
      </c>
      <c r="Z88" s="16">
        <f>FC_OTH_CP_HW_E!Z$2</f>
        <v>29.243174885773762</v>
      </c>
    </row>
    <row r="89" spans="1:26" ht="11.25" customHeight="1" x14ac:dyDescent="0.2">
      <c r="A89" s="41" t="s">
        <v>304</v>
      </c>
      <c r="B89" s="15" t="str">
        <f ca="1">HYPERLINK("#"&amp;CELL("address",FC_OTH_CP_CA_E!$Z$2),"FC_OTH_CP_CA_E")</f>
        <v>FC_OTH_CP_CA_E</v>
      </c>
      <c r="C89" s="16">
        <f>FC_OTH_CP_CA_E!C$2</f>
        <v>65.551910394371632</v>
      </c>
      <c r="D89" s="16">
        <f>FC_OTH_CP_CA_E!D$2</f>
        <v>65.703260507752361</v>
      </c>
      <c r="E89" s="16">
        <f>FC_OTH_CP_CA_E!E$2</f>
        <v>66.493086044661467</v>
      </c>
      <c r="F89" s="16">
        <f>FC_OTH_CP_CA_E!F$2</f>
        <v>72.536712064726203</v>
      </c>
      <c r="G89" s="16">
        <f>FC_OTH_CP_CA_E!G$2</f>
        <v>75.831113956203637</v>
      </c>
      <c r="H89" s="16">
        <f>FC_OTH_CP_CA_E!H$2</f>
        <v>84.785027222193378</v>
      </c>
      <c r="I89" s="16">
        <f>FC_OTH_CP_CA_E!I$2</f>
        <v>86.693762132491287</v>
      </c>
      <c r="J89" s="16">
        <f>FC_OTH_CP_CA_E!J$2</f>
        <v>88.43002909544478</v>
      </c>
      <c r="K89" s="16">
        <f>FC_OTH_CP_CA_E!K$2</f>
        <v>89.264635365032916</v>
      </c>
      <c r="L89" s="16">
        <f>FC_OTH_CP_CA_E!L$2</f>
        <v>91.461442097231881</v>
      </c>
      <c r="M89" s="16">
        <f>FC_OTH_CP_CA_E!M$2</f>
        <v>97.124171415744158</v>
      </c>
      <c r="N89" s="16">
        <f>FC_OTH_CP_CA_E!N$2</f>
        <v>92.809139929963465</v>
      </c>
      <c r="O89" s="16">
        <f>FC_OTH_CP_CA_E!O$2</f>
        <v>89.05319967838372</v>
      </c>
      <c r="P89" s="16">
        <f>FC_OTH_CP_CA_E!P$2</f>
        <v>90.263936327372164</v>
      </c>
      <c r="Q89" s="16">
        <f>FC_OTH_CP_CA_E!Q$2</f>
        <v>79.757096730319233</v>
      </c>
      <c r="R89" s="16">
        <f>FC_OTH_CP_CA_E!R$2</f>
        <v>102.76854789913122</v>
      </c>
      <c r="S89" s="16">
        <f>FC_OTH_CP_CA_E!S$2</f>
        <v>100.11108222896281</v>
      </c>
      <c r="T89" s="16">
        <f>FC_OTH_CP_CA_E!T$2</f>
        <v>93.795284531176435</v>
      </c>
      <c r="U89" s="16">
        <f>FC_OTH_CP_CA_E!U$2</f>
        <v>98.849100433161837</v>
      </c>
      <c r="V89" s="16">
        <f>FC_OTH_CP_CA_E!V$2</f>
        <v>105.02221504107533</v>
      </c>
      <c r="W89" s="16">
        <f>FC_OTH_CP_CA_E!W$2</f>
        <v>67.106169066156241</v>
      </c>
      <c r="X89" s="16">
        <f>FC_OTH_CP_CA_E!X$2</f>
        <v>82.664093555560839</v>
      </c>
      <c r="Y89" s="16">
        <f>FC_OTH_CP_CA_E!Y$2</f>
        <v>77.35910799602361</v>
      </c>
      <c r="Z89" s="16">
        <f>FC_OTH_CP_CA_E!Z$2</f>
        <v>89.941518166874019</v>
      </c>
    </row>
    <row r="90" spans="1:26" ht="11.25" customHeight="1" x14ac:dyDescent="0.2">
      <c r="A90" s="40" t="s">
        <v>164</v>
      </c>
      <c r="B90" s="13" t="str">
        <f ca="1">HYPERLINK("#"&amp;CELL("address",FC_OTH_HH_E!$Z$2),"FC_OTH_HH_E")</f>
        <v>FC_OTH_HH_E</v>
      </c>
      <c r="C90" s="14">
        <f>FC_OTH_HH_E!C$2</f>
        <v>3939.8702414400004</v>
      </c>
      <c r="D90" s="14">
        <f>FC_OTH_HH_E!D$2</f>
        <v>4126.7508130800006</v>
      </c>
      <c r="E90" s="14">
        <f>FC_OTH_HH_E!E$2</f>
        <v>3874.350537719999</v>
      </c>
      <c r="F90" s="14">
        <f>FC_OTH_HH_E!F$2</f>
        <v>3837.3994371600002</v>
      </c>
      <c r="G90" s="14">
        <f>FC_OTH_HH_E!G$2</f>
        <v>3691.9988712000004</v>
      </c>
      <c r="H90" s="14">
        <f>FC_OTH_HH_E!H$2</f>
        <v>3581.0277541200012</v>
      </c>
      <c r="I90" s="14">
        <f>FC_OTH_HH_E!I$2</f>
        <v>3338.333095680001</v>
      </c>
      <c r="J90" s="14">
        <f>FC_OTH_HH_E!J$2</f>
        <v>3076.789657320001</v>
      </c>
      <c r="K90" s="14">
        <f>FC_OTH_HH_E!K$2</f>
        <v>2973.5173317600002</v>
      </c>
      <c r="L90" s="14">
        <f>FC_OTH_HH_E!L$2</f>
        <v>2900.7450759600015</v>
      </c>
      <c r="M90" s="14">
        <f>FC_OTH_HH_E!M$2</f>
        <v>3232.7312324400027</v>
      </c>
      <c r="N90" s="14">
        <f>FC_OTH_HH_E!N$2</f>
        <v>2756.1448728000014</v>
      </c>
      <c r="O90" s="14">
        <f>FC_OTH_HH_E!O$2</f>
        <v>2564.87298336</v>
      </c>
      <c r="P90" s="14">
        <f>FC_OTH_HH_E!P$2</f>
        <v>2505.8884226399987</v>
      </c>
      <c r="Q90" s="14">
        <f>FC_OTH_HH_E!Q$2</f>
        <v>2045.8685545658175</v>
      </c>
      <c r="R90" s="14">
        <f>FC_OTH_HH_E!R$2</f>
        <v>2115.7856665347008</v>
      </c>
      <c r="S90" s="14">
        <f>FC_OTH_HH_E!S$2</f>
        <v>2130.6323507529169</v>
      </c>
      <c r="T90" s="14">
        <f>FC_OTH_HH_E!T$2</f>
        <v>2051.2205762841595</v>
      </c>
      <c r="U90" s="14">
        <f>FC_OTH_HH_E!U$2</f>
        <v>2016.1305079371855</v>
      </c>
      <c r="V90" s="14">
        <f>FC_OTH_HH_E!V$2</f>
        <v>1915.0230737630973</v>
      </c>
      <c r="W90" s="14">
        <f>FC_OTH_HH_E!W$2</f>
        <v>1685.271912917053</v>
      </c>
      <c r="X90" s="14">
        <f>FC_OTH_HH_E!X$2</f>
        <v>1542.8293683831193</v>
      </c>
      <c r="Y90" s="14">
        <f>FC_OTH_HH_E!Y$2</f>
        <v>1237.4412255931359</v>
      </c>
      <c r="Z90" s="14">
        <f>FC_OTH_HH_E!Z$2</f>
        <v>1110.5431388026745</v>
      </c>
    </row>
    <row r="91" spans="1:26" ht="11.25" customHeight="1" x14ac:dyDescent="0.2">
      <c r="A91" s="41" t="s">
        <v>300</v>
      </c>
      <c r="B91" s="15" t="str">
        <f ca="1">HYPERLINK("#"&amp;CELL("address",FC_OTH_HH_SH_E!$Z$2),"FC_OTH_HH_SH_E")</f>
        <v>FC_OTH_HH_SH_E</v>
      </c>
      <c r="C91" s="16">
        <f>FC_OTH_HH_SH_E!C$2</f>
        <v>3691.3471689086928</v>
      </c>
      <c r="D91" s="16">
        <f>FC_OTH_HH_SH_E!D$2</f>
        <v>3884.4216712537827</v>
      </c>
      <c r="E91" s="16">
        <f>FC_OTH_HH_SH_E!E$2</f>
        <v>3633.1696373052209</v>
      </c>
      <c r="F91" s="16">
        <f>FC_OTH_HH_SH_E!F$2</f>
        <v>3596.309148751227</v>
      </c>
      <c r="G91" s="16">
        <f>FC_OTH_HH_SH_E!G$2</f>
        <v>3444.3644406457347</v>
      </c>
      <c r="H91" s="16">
        <f>FC_OTH_HH_SH_E!H$2</f>
        <v>3336.7137723575338</v>
      </c>
      <c r="I91" s="16">
        <f>FC_OTH_HH_SH_E!I$2</f>
        <v>3101.1603961040705</v>
      </c>
      <c r="J91" s="16">
        <f>FC_OTH_HH_SH_E!J$2</f>
        <v>2865.6291110475772</v>
      </c>
      <c r="K91" s="16">
        <f>FC_OTH_HH_SH_E!K$2</f>
        <v>2758.0501964146997</v>
      </c>
      <c r="L91" s="16">
        <f>FC_OTH_HH_SH_E!L$2</f>
        <v>2690.3390593037675</v>
      </c>
      <c r="M91" s="16">
        <f>FC_OTH_HH_SH_E!M$2</f>
        <v>2984.73128898604</v>
      </c>
      <c r="N91" s="16">
        <f>FC_OTH_HH_SH_E!N$2</f>
        <v>2506.5914164513115</v>
      </c>
      <c r="O91" s="16">
        <f>FC_OTH_HH_SH_E!O$2</f>
        <v>2328.5111499147624</v>
      </c>
      <c r="P91" s="16">
        <f>FC_OTH_HH_SH_E!P$2</f>
        <v>2268.0872616704182</v>
      </c>
      <c r="Q91" s="16">
        <f>FC_OTH_HH_SH_E!Q$2</f>
        <v>1837.9915997147227</v>
      </c>
      <c r="R91" s="16">
        <f>FC_OTH_HH_SH_E!R$2</f>
        <v>1914.4269298206027</v>
      </c>
      <c r="S91" s="16">
        <f>FC_OTH_HH_SH_E!S$2</f>
        <v>1931.8649919276163</v>
      </c>
      <c r="T91" s="16">
        <f>FC_OTH_HH_SH_E!T$2</f>
        <v>1860.7908840311618</v>
      </c>
      <c r="U91" s="16">
        <f>FC_OTH_HH_SH_E!U$2</f>
        <v>1831.4275968384068</v>
      </c>
      <c r="V91" s="16">
        <f>FC_OTH_HH_SH_E!V$2</f>
        <v>1730.9684241734249</v>
      </c>
      <c r="W91" s="16">
        <f>FC_OTH_HH_SH_E!W$2</f>
        <v>1516.9055226084502</v>
      </c>
      <c r="X91" s="16">
        <f>FC_OTH_HH_SH_E!X$2</f>
        <v>1394.4051251617125</v>
      </c>
      <c r="Y91" s="16">
        <f>FC_OTH_HH_SH_E!Y$2</f>
        <v>1145.8531289736459</v>
      </c>
      <c r="Z91" s="16">
        <f>FC_OTH_HH_SH_E!Z$2</f>
        <v>1034.2533822656812</v>
      </c>
    </row>
    <row r="92" spans="1:26" ht="11.25" customHeight="1" x14ac:dyDescent="0.2">
      <c r="A92" s="41" t="s">
        <v>301</v>
      </c>
      <c r="B92" s="15" t="str">
        <f ca="1">HYPERLINK("#"&amp;CELL("address",FC_OTH_HH_SC_E!$Z$2),"FC_OTH_HH_SC_E")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  <c r="Y92" s="16">
        <f>FC_OTH_HH_SC_E!Y$2</f>
        <v>0</v>
      </c>
      <c r="Z92" s="16">
        <f>FC_OTH_HH_SC_E!Z$2</f>
        <v>0</v>
      </c>
    </row>
    <row r="93" spans="1:26" ht="11.25" customHeight="1" x14ac:dyDescent="0.2">
      <c r="A93" s="41" t="s">
        <v>302</v>
      </c>
      <c r="B93" s="15" t="str">
        <f ca="1">HYPERLINK("#"&amp;CELL("address",FC_OTH_HH_WH_E!$Z$2),"FC_OTH_HH_WH_E")</f>
        <v>FC_OTH_HH_WH_E</v>
      </c>
      <c r="C93" s="16">
        <f>FC_OTH_HH_WH_E!C$2</f>
        <v>243.93668877575885</v>
      </c>
      <c r="D93" s="16">
        <f>FC_OTH_HH_WH_E!D$2</f>
        <v>237.77942569477807</v>
      </c>
      <c r="E93" s="16">
        <f>FC_OTH_HH_WH_E!E$2</f>
        <v>236.52839776711744</v>
      </c>
      <c r="F93" s="16">
        <f>FC_OTH_HH_WH_E!F$2</f>
        <v>236.17434051861886</v>
      </c>
      <c r="G93" s="16">
        <f>FC_OTH_HH_WH_E!G$2</f>
        <v>242.64000539115858</v>
      </c>
      <c r="H93" s="16">
        <f>FC_OTH_HH_WH_E!H$2</f>
        <v>239.29940450755069</v>
      </c>
      <c r="I93" s="16">
        <f>FC_OTH_HH_WH_E!I$2</f>
        <v>232.1456408841857</v>
      </c>
      <c r="J93" s="16">
        <f>FC_OTH_HH_WH_E!J$2</f>
        <v>206.50053506070964</v>
      </c>
      <c r="K93" s="16">
        <f>FC_OTH_HH_WH_E!K$2</f>
        <v>210.65549055501856</v>
      </c>
      <c r="L93" s="16">
        <f>FC_OTH_HH_WH_E!L$2</f>
        <v>205.48817954330457</v>
      </c>
      <c r="M93" s="16">
        <f>FC_OTH_HH_WH_E!M$2</f>
        <v>242.41006611318204</v>
      </c>
      <c r="N93" s="16">
        <f>FC_OTH_HH_WH_E!N$2</f>
        <v>244.12466680064682</v>
      </c>
      <c r="O93" s="16">
        <f>FC_OTH_HH_WH_E!O$2</f>
        <v>230.87306409491302</v>
      </c>
      <c r="P93" s="16">
        <f>FC_OTH_HH_WH_E!P$2</f>
        <v>232.00951522924129</v>
      </c>
      <c r="Q93" s="16">
        <f>FC_OTH_HH_WH_E!Q$2</f>
        <v>202.32105946578963</v>
      </c>
      <c r="R93" s="16">
        <f>FC_OTH_HH_WH_E!R$2</f>
        <v>195.89006147117658</v>
      </c>
      <c r="S93" s="16">
        <f>FC_OTH_HH_WH_E!S$2</f>
        <v>193.26521918468626</v>
      </c>
      <c r="T93" s="16">
        <f>FC_OTH_HH_WH_E!T$2</f>
        <v>185.13976978078551</v>
      </c>
      <c r="U93" s="16">
        <f>FC_OTH_HH_WH_E!U$2</f>
        <v>179.68407546272425</v>
      </c>
      <c r="V93" s="16">
        <f>FC_OTH_HH_WH_E!V$2</f>
        <v>179.44494918104624</v>
      </c>
      <c r="W93" s="16">
        <f>FC_OTH_HH_WH_E!W$2</f>
        <v>164.33251510939601</v>
      </c>
      <c r="X93" s="16">
        <f>FC_OTH_HH_WH_E!X$2</f>
        <v>144.59022417148515</v>
      </c>
      <c r="Y93" s="16">
        <f>FC_OTH_HH_WH_E!Y$2</f>
        <v>88.348389766728388</v>
      </c>
      <c r="Z93" s="16">
        <f>FC_OTH_HH_WH_E!Z$2</f>
        <v>73.736342545943444</v>
      </c>
    </row>
    <row r="94" spans="1:26" ht="11.25" customHeight="1" x14ac:dyDescent="0.2">
      <c r="A94" s="41" t="s">
        <v>303</v>
      </c>
      <c r="B94" s="15" t="str">
        <f ca="1">HYPERLINK("#"&amp;CELL("address",FC_OTH_HH_CO_E!$Z$2),"FC_OTH_HH_CO_E")</f>
        <v>FC_OTH_HH_CO_E</v>
      </c>
      <c r="C94" s="16">
        <f>FC_OTH_HH_CO_E!C$2</f>
        <v>4.5863837555484741</v>
      </c>
      <c r="D94" s="16">
        <f>FC_OTH_HH_CO_E!D$2</f>
        <v>4.5497161314393981</v>
      </c>
      <c r="E94" s="16">
        <f>FC_OTH_HH_CO_E!E$2</f>
        <v>4.6525026476617715</v>
      </c>
      <c r="F94" s="16">
        <f>FC_OTH_HH_CO_E!F$2</f>
        <v>4.9159478901539755</v>
      </c>
      <c r="G94" s="16">
        <f>FC_OTH_HH_CO_E!G$2</f>
        <v>4.9944251631064853</v>
      </c>
      <c r="H94" s="16">
        <f>FC_OTH_HH_CO_E!H$2</f>
        <v>5.0145772549166168</v>
      </c>
      <c r="I94" s="16">
        <f>FC_OTH_HH_CO_E!I$2</f>
        <v>5.0270586917453013</v>
      </c>
      <c r="J94" s="16">
        <f>FC_OTH_HH_CO_E!J$2</f>
        <v>4.6600112117141004</v>
      </c>
      <c r="K94" s="16">
        <f>FC_OTH_HH_CO_E!K$2</f>
        <v>4.8116447902814929</v>
      </c>
      <c r="L94" s="16">
        <f>FC_OTH_HH_CO_E!L$2</f>
        <v>4.9178371129291953</v>
      </c>
      <c r="M94" s="16">
        <f>FC_OTH_HH_CO_E!M$2</f>
        <v>5.5898773407802258</v>
      </c>
      <c r="N94" s="16">
        <f>FC_OTH_HH_CO_E!N$2</f>
        <v>5.4287895480431256</v>
      </c>
      <c r="O94" s="16">
        <f>FC_OTH_HH_CO_E!O$2</f>
        <v>5.4887693503247359</v>
      </c>
      <c r="P94" s="16">
        <f>FC_OTH_HH_CO_E!P$2</f>
        <v>5.7916457403392387</v>
      </c>
      <c r="Q94" s="16">
        <f>FC_OTH_HH_CO_E!Q$2</f>
        <v>5.5558953853052255</v>
      </c>
      <c r="R94" s="16">
        <f>FC_OTH_HH_CO_E!R$2</f>
        <v>5.4686752429214653</v>
      </c>
      <c r="S94" s="16">
        <f>FC_OTH_HH_CO_E!S$2</f>
        <v>5.5021396406143701</v>
      </c>
      <c r="T94" s="16">
        <f>FC_OTH_HH_CO_E!T$2</f>
        <v>5.2899224722125098</v>
      </c>
      <c r="U94" s="16">
        <f>FC_OTH_HH_CO_E!U$2</f>
        <v>5.0188356360544075</v>
      </c>
      <c r="V94" s="16">
        <f>FC_OTH_HH_CO_E!V$2</f>
        <v>4.6097004086262068</v>
      </c>
      <c r="W94" s="16">
        <f>FC_OTH_HH_CO_E!W$2</f>
        <v>4.0338751992069373</v>
      </c>
      <c r="X94" s="16">
        <f>FC_OTH_HH_CO_E!X$2</f>
        <v>3.8340190499218525</v>
      </c>
      <c r="Y94" s="16">
        <f>FC_OTH_HH_CO_E!Y$2</f>
        <v>3.2397068527616883</v>
      </c>
      <c r="Z94" s="16">
        <f>FC_OTH_HH_CO_E!Z$2</f>
        <v>2.5534139910499261</v>
      </c>
    </row>
    <row r="95" spans="1:26" ht="11.25" customHeight="1" x14ac:dyDescent="0.2">
      <c r="A95" s="42" t="s">
        <v>264</v>
      </c>
      <c r="B95" s="32" t="str">
        <f ca="1">HYPERLINK("#"&amp;CELL("address",FC_OTH_AFF_E!$Z$2),"FC_OTH_AFF_E")</f>
        <v>FC_OTH_AFF_E</v>
      </c>
      <c r="C95" s="33">
        <f>FC_OTH_AFF_E!C$2</f>
        <v>2230.7753282386093</v>
      </c>
      <c r="D95" s="33">
        <f>FC_OTH_AFF_E!D$2</f>
        <v>2141.7588557984445</v>
      </c>
      <c r="E95" s="33">
        <f>FC_OTH_AFF_E!E$2</f>
        <v>2112.4232585988957</v>
      </c>
      <c r="F95" s="33">
        <f>FC_OTH_AFF_E!F$2</f>
        <v>2036.3260759185323</v>
      </c>
      <c r="G95" s="33">
        <f>FC_OTH_AFF_E!G$2</f>
        <v>1999.1190229182389</v>
      </c>
      <c r="H95" s="33">
        <f>FC_OTH_AFF_E!H$2</f>
        <v>2033.4694381178069</v>
      </c>
      <c r="I95" s="33">
        <f>FC_OTH_AFF_E!I$2</f>
        <v>2010.356532356848</v>
      </c>
      <c r="J95" s="33">
        <f>FC_OTH_AFF_E!J$2</f>
        <v>1931.8433104787409</v>
      </c>
      <c r="K95" s="33">
        <f>FC_OTH_AFF_E!K$2</f>
        <v>1886.2228796377301</v>
      </c>
      <c r="L95" s="33">
        <f>FC_OTH_AFF_E!L$2</f>
        <v>1899.1374073187758</v>
      </c>
      <c r="M95" s="33">
        <f>FC_OTH_AFF_E!M$2</f>
        <v>1942.3435575586861</v>
      </c>
      <c r="N95" s="33">
        <f>FC_OTH_AFF_E!N$2</f>
        <v>1902.3401922100152</v>
      </c>
      <c r="O95" s="33">
        <f>FC_OTH_AFF_E!O$2</f>
        <v>1710.7517032219446</v>
      </c>
      <c r="P95" s="33">
        <f>FC_OTH_AFF_E!P$2</f>
        <v>1752.2289028815251</v>
      </c>
      <c r="Q95" s="33">
        <f>FC_OTH_AFF_E!Q$2</f>
        <v>1605.2122602170471</v>
      </c>
      <c r="R95" s="33">
        <f>FC_OTH_AFF_E!R$2</f>
        <v>1628.955134027485</v>
      </c>
      <c r="S95" s="33">
        <f>FC_OTH_AFF_E!S$2</f>
        <v>1609.8094284997351</v>
      </c>
      <c r="T95" s="33">
        <f>FC_OTH_AFF_E!T$2</f>
        <v>1542.700886321071</v>
      </c>
      <c r="U95" s="33">
        <f>FC_OTH_AFF_E!U$2</f>
        <v>1458.3375775601532</v>
      </c>
      <c r="V95" s="33">
        <f>FC_OTH_AFF_E!V$2</f>
        <v>1419.5337484633003</v>
      </c>
      <c r="W95" s="33">
        <f>FC_OTH_AFF_E!W$2</f>
        <v>1409.8080532400959</v>
      </c>
      <c r="X95" s="33">
        <f>FC_OTH_AFF_E!X$2</f>
        <v>1377.0609334908877</v>
      </c>
      <c r="Y95" s="33">
        <f>FC_OTH_AFF_E!Y$2</f>
        <v>1435.5423024658951</v>
      </c>
      <c r="Z95" s="33">
        <f>FC_OTH_AFF_E!Z$2</f>
        <v>1487.7900363848391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Z72"/>
  <sheetViews>
    <sheetView showGridLines="0" workbookViewId="0">
      <pane xSplit="2" ySplit="2" topLeftCell="F3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5">
      <c r="A1" s="4" t="s">
        <v>320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1.25" customHeight="1" x14ac:dyDescent="0.2">
      <c r="A5" s="28" t="s">
        <v>4</v>
      </c>
      <c r="B5" s="7" t="s">
        <v>5</v>
      </c>
      <c r="C5" s="8">
        <v>4.1156243999999997</v>
      </c>
      <c r="D5" s="8">
        <v>4.1156243999999997</v>
      </c>
      <c r="E5" s="8">
        <v>4.1156243999999997</v>
      </c>
      <c r="F5" s="8">
        <v>4.1156243999999997</v>
      </c>
      <c r="G5" s="8">
        <v>4.1156243999999997</v>
      </c>
      <c r="H5" s="8">
        <v>4.1156243999999997</v>
      </c>
      <c r="I5" s="8">
        <v>4.1156243999999997</v>
      </c>
      <c r="J5" s="8">
        <v>4.1156243999999997</v>
      </c>
      <c r="K5" s="8">
        <v>4.1156243999999997</v>
      </c>
      <c r="L5" s="8">
        <v>4.1156243999999997</v>
      </c>
      <c r="M5" s="8">
        <v>4.1156243999999997</v>
      </c>
      <c r="N5" s="8">
        <v>4.1156243999999997</v>
      </c>
      <c r="O5" s="8">
        <v>4.1156243999999997</v>
      </c>
      <c r="P5" s="8">
        <v>4.1156243999999997</v>
      </c>
      <c r="Q5" s="8">
        <v>4.1156243999999997</v>
      </c>
      <c r="R5" s="8">
        <v>4.1156243999999997</v>
      </c>
      <c r="S5" s="8">
        <v>4.1156243999999997</v>
      </c>
      <c r="T5" s="8">
        <v>4.1156243999999997</v>
      </c>
      <c r="U5" s="8">
        <v>4.1156243999999997</v>
      </c>
      <c r="V5" s="8">
        <v>4.1156243999999997</v>
      </c>
      <c r="W5" s="8">
        <v>4.1156243999999997</v>
      </c>
      <c r="X5" s="8">
        <v>4.1156243999999997</v>
      </c>
      <c r="Y5" s="8">
        <v>4.1156243999999997</v>
      </c>
      <c r="Z5" s="8">
        <v>4.1156243999999997</v>
      </c>
    </row>
    <row r="6" spans="1:26" ht="11.25" customHeight="1" x14ac:dyDescent="0.2">
      <c r="A6" s="28" t="s">
        <v>6</v>
      </c>
      <c r="B6" s="7" t="s">
        <v>7</v>
      </c>
      <c r="C6" s="8">
        <v>3.9607128</v>
      </c>
      <c r="D6" s="8">
        <v>3.9607128</v>
      </c>
      <c r="E6" s="8">
        <v>3.9607128</v>
      </c>
      <c r="F6" s="8">
        <v>3.9607128</v>
      </c>
      <c r="G6" s="8">
        <v>3.9607128</v>
      </c>
      <c r="H6" s="8">
        <v>3.9607128</v>
      </c>
      <c r="I6" s="8">
        <v>3.9607128</v>
      </c>
      <c r="J6" s="8">
        <v>3.9607128</v>
      </c>
      <c r="K6" s="8">
        <v>3.9607128</v>
      </c>
      <c r="L6" s="8">
        <v>3.9607128</v>
      </c>
      <c r="M6" s="8">
        <v>3.9607128</v>
      </c>
      <c r="N6" s="8">
        <v>3.9607128</v>
      </c>
      <c r="O6" s="8">
        <v>3.9607128</v>
      </c>
      <c r="P6" s="8">
        <v>3.9607128</v>
      </c>
      <c r="Q6" s="8">
        <v>3.9607128</v>
      </c>
      <c r="R6" s="8">
        <v>3.9607128</v>
      </c>
      <c r="S6" s="8">
        <v>3.9607128</v>
      </c>
      <c r="T6" s="8">
        <v>3.9607128</v>
      </c>
      <c r="U6" s="8">
        <v>3.9607128</v>
      </c>
      <c r="V6" s="8">
        <v>3.9607128</v>
      </c>
      <c r="W6" s="8">
        <v>3.9607128</v>
      </c>
      <c r="X6" s="8">
        <v>3.9607128</v>
      </c>
      <c r="Y6" s="8">
        <v>3.9607128</v>
      </c>
      <c r="Z6" s="8">
        <v>3.9607128</v>
      </c>
    </row>
    <row r="7" spans="1:26" ht="11.25" customHeight="1" x14ac:dyDescent="0.2">
      <c r="A7" s="28" t="s">
        <v>8</v>
      </c>
      <c r="B7" s="7" t="s">
        <v>9</v>
      </c>
      <c r="C7" s="8">
        <v>3.9355919999441764</v>
      </c>
      <c r="D7" s="8">
        <v>3.9355919999441764</v>
      </c>
      <c r="E7" s="8">
        <v>3.9355919999441764</v>
      </c>
      <c r="F7" s="8">
        <v>3.9355919999441764</v>
      </c>
      <c r="G7" s="8">
        <v>3.9355919999441764</v>
      </c>
      <c r="H7" s="8">
        <v>3.9355919999441764</v>
      </c>
      <c r="I7" s="8">
        <v>3.9523391999302202</v>
      </c>
      <c r="J7" s="8">
        <v>3.9481523999720882</v>
      </c>
      <c r="K7" s="8">
        <v>3.9355919999441764</v>
      </c>
      <c r="L7" s="8">
        <v>3.9188447999581317</v>
      </c>
      <c r="M7" s="8">
        <v>3.9188447999581317</v>
      </c>
      <c r="N7" s="8">
        <v>3.96615563993022</v>
      </c>
      <c r="O7" s="8">
        <v>3.9460590000697802</v>
      </c>
      <c r="P7" s="8">
        <v>3.9334986000418679</v>
      </c>
      <c r="Q7" s="8">
        <v>3.9427095600418682</v>
      </c>
      <c r="R7" s="8">
        <v>3.9548512800279116</v>
      </c>
      <c r="S7" s="8">
        <v>3.9753665999302203</v>
      </c>
      <c r="T7" s="8">
        <v>3.9510831599581322</v>
      </c>
      <c r="U7" s="8">
        <v>3.9372667199581328</v>
      </c>
      <c r="V7" s="8">
        <v>3.9410348400279118</v>
      </c>
      <c r="W7" s="8">
        <v>3.9439656000139562</v>
      </c>
      <c r="X7" s="8">
        <v>3.93307992</v>
      </c>
      <c r="Y7" s="8">
        <v>3.9569446799302201</v>
      </c>
      <c r="Z7" s="8">
        <v>3.9820654799860442</v>
      </c>
    </row>
    <row r="8" spans="1:26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  <c r="Y9" s="8">
        <v>4.0235148000000001</v>
      </c>
      <c r="Z9" s="8">
        <v>4.0235148000000001</v>
      </c>
    </row>
    <row r="10" spans="1:26" ht="11.25" customHeight="1" x14ac:dyDescent="0.2">
      <c r="A10" s="28" t="s">
        <v>12</v>
      </c>
      <c r="B10" s="7" t="s">
        <v>13</v>
      </c>
      <c r="C10" s="8">
        <v>4.2286679999999999</v>
      </c>
      <c r="D10" s="8">
        <v>4.2286679999999999</v>
      </c>
      <c r="E10" s="8">
        <v>4.2286679999999999</v>
      </c>
      <c r="F10" s="8">
        <v>4.2286679999999999</v>
      </c>
      <c r="G10" s="8">
        <v>4.2286679999999999</v>
      </c>
      <c r="H10" s="8">
        <v>4.2286679999999999</v>
      </c>
      <c r="I10" s="8">
        <v>4.2286679999999999</v>
      </c>
      <c r="J10" s="8">
        <v>4.2286679999999999</v>
      </c>
      <c r="K10" s="8">
        <v>4.2286679999999999</v>
      </c>
      <c r="L10" s="8">
        <v>4.2286679999999999</v>
      </c>
      <c r="M10" s="8">
        <v>4.2286679999999999</v>
      </c>
      <c r="N10" s="8">
        <v>4.2286679999999999</v>
      </c>
      <c r="O10" s="8">
        <v>4.2286679999999999</v>
      </c>
      <c r="P10" s="8">
        <v>4.2286679999999999</v>
      </c>
      <c r="Q10" s="8">
        <v>4.2286679999999999</v>
      </c>
      <c r="R10" s="8">
        <v>4.2286679999999999</v>
      </c>
      <c r="S10" s="8">
        <v>4.2286679999999999</v>
      </c>
      <c r="T10" s="8">
        <v>4.2286679999999999</v>
      </c>
      <c r="U10" s="8">
        <v>4.2286679999999999</v>
      </c>
      <c r="V10" s="8">
        <v>4.2286679999999999</v>
      </c>
      <c r="W10" s="8">
        <v>4.2286679999999999</v>
      </c>
      <c r="X10" s="8">
        <v>4.2286679999999999</v>
      </c>
      <c r="Y10" s="8">
        <v>4.2286679999999999</v>
      </c>
      <c r="Z10" s="8">
        <v>4.2286679999999999</v>
      </c>
    </row>
    <row r="11" spans="1:26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1.25" customHeight="1" x14ac:dyDescent="0.2">
      <c r="A12" s="28" t="s">
        <v>14</v>
      </c>
      <c r="B12" s="7" t="s">
        <v>15</v>
      </c>
      <c r="C12" s="8">
        <v>4.0821300000139562</v>
      </c>
      <c r="D12" s="8">
        <v>4.0821300000139562</v>
      </c>
      <c r="E12" s="8">
        <v>4.0821300000139562</v>
      </c>
      <c r="F12" s="8">
        <v>4.0821300000139562</v>
      </c>
      <c r="G12" s="8">
        <v>4.0821300000139562</v>
      </c>
      <c r="H12" s="8">
        <v>4.0821300000139562</v>
      </c>
      <c r="I12" s="8">
        <v>4.0821300000139562</v>
      </c>
      <c r="J12" s="8">
        <v>4.0821300000139562</v>
      </c>
      <c r="K12" s="8">
        <v>4.0821300000139562</v>
      </c>
      <c r="L12" s="8">
        <v>4.0821300000139562</v>
      </c>
      <c r="M12" s="8">
        <v>4.0821300000139562</v>
      </c>
      <c r="N12" s="8">
        <v>4.0821300000139562</v>
      </c>
      <c r="O12" s="8">
        <v>4.0821300000139562</v>
      </c>
      <c r="P12" s="8">
        <v>4.0821300000139562</v>
      </c>
      <c r="Q12" s="8">
        <v>4.0821300000139562</v>
      </c>
      <c r="R12" s="8">
        <v>4.0821300000139562</v>
      </c>
      <c r="S12" s="8">
        <v>4.0821300000139562</v>
      </c>
      <c r="T12" s="8">
        <v>4.0821300000139562</v>
      </c>
      <c r="U12" s="8">
        <v>4.0821300000139562</v>
      </c>
      <c r="V12" s="8">
        <v>4.0821300000139562</v>
      </c>
      <c r="W12" s="8">
        <v>4.0821300000139562</v>
      </c>
      <c r="X12" s="8">
        <v>4.0821300000139562</v>
      </c>
      <c r="Y12" s="8">
        <v>4.0821300000139562</v>
      </c>
      <c r="Z12" s="8">
        <v>4.0821300000139562</v>
      </c>
    </row>
    <row r="13" spans="1:26" ht="11.25" customHeight="1" x14ac:dyDescent="0.2">
      <c r="A13" s="28" t="s">
        <v>16</v>
      </c>
      <c r="B13" s="7" t="s">
        <v>17</v>
      </c>
      <c r="C13" s="8">
        <v>4.4798760000279119</v>
      </c>
      <c r="D13" s="8">
        <v>4.4798760000279119</v>
      </c>
      <c r="E13" s="8">
        <v>4.4798760000279119</v>
      </c>
      <c r="F13" s="8">
        <v>4.4798760000279119</v>
      </c>
      <c r="G13" s="8">
        <v>4.4798760000279119</v>
      </c>
      <c r="H13" s="8">
        <v>4.4798760000279119</v>
      </c>
      <c r="I13" s="8">
        <v>4.4798760000279119</v>
      </c>
      <c r="J13" s="8">
        <v>4.4798760000279119</v>
      </c>
      <c r="K13" s="8">
        <v>4.4798760000279119</v>
      </c>
      <c r="L13" s="8">
        <v>4.4798760000279119</v>
      </c>
      <c r="M13" s="8">
        <v>4.4798760000279119</v>
      </c>
      <c r="N13" s="8">
        <v>4.4798760000279119</v>
      </c>
      <c r="O13" s="8">
        <v>4.4798760000279119</v>
      </c>
      <c r="P13" s="8">
        <v>4.4798760000279119</v>
      </c>
      <c r="Q13" s="8">
        <v>4.4798760000279119</v>
      </c>
      <c r="R13" s="8">
        <v>4.4798760000279119</v>
      </c>
      <c r="S13" s="8">
        <v>4.4798760000279119</v>
      </c>
      <c r="T13" s="8">
        <v>4.4798760000279119</v>
      </c>
      <c r="U13" s="8">
        <v>4.4798760000279119</v>
      </c>
      <c r="V13" s="8">
        <v>4.4798760000279119</v>
      </c>
      <c r="W13" s="8">
        <v>4.4798760000279119</v>
      </c>
      <c r="X13" s="8">
        <v>4.4798760000279119</v>
      </c>
      <c r="Y13" s="8">
        <v>4.4798760000279119</v>
      </c>
      <c r="Z13" s="8">
        <v>4.4798760000279119</v>
      </c>
    </row>
    <row r="14" spans="1:26" ht="11.25" customHeight="1" x14ac:dyDescent="0.2">
      <c r="A14" s="28" t="s">
        <v>18</v>
      </c>
      <c r="B14" s="7" t="s">
        <v>19</v>
      </c>
      <c r="C14" s="8">
        <v>4.4798760000279119</v>
      </c>
      <c r="D14" s="8">
        <v>4.4798760000279119</v>
      </c>
      <c r="E14" s="8">
        <v>4.4798760000279119</v>
      </c>
      <c r="F14" s="8">
        <v>4.4798760000279119</v>
      </c>
      <c r="G14" s="8">
        <v>4.4798760000279119</v>
      </c>
      <c r="H14" s="8">
        <v>4.4798760000279119</v>
      </c>
      <c r="I14" s="8">
        <v>4.4798760000279119</v>
      </c>
      <c r="J14" s="8">
        <v>4.4798760000279119</v>
      </c>
      <c r="K14" s="8">
        <v>4.4798760000279119</v>
      </c>
      <c r="L14" s="8">
        <v>4.4798760000279119</v>
      </c>
      <c r="M14" s="8">
        <v>4.4798760000279119</v>
      </c>
      <c r="N14" s="8">
        <v>4.4798760000279119</v>
      </c>
      <c r="O14" s="8">
        <v>4.4798760000279119</v>
      </c>
      <c r="P14" s="8">
        <v>4.4798760000279119</v>
      </c>
      <c r="Q14" s="8">
        <v>4.4798760000279119</v>
      </c>
      <c r="R14" s="8">
        <v>4.4798760000279119</v>
      </c>
      <c r="S14" s="8">
        <v>4.4798760000279119</v>
      </c>
      <c r="T14" s="8">
        <v>4.4798760000279119</v>
      </c>
      <c r="U14" s="8">
        <v>4.4798760000279119</v>
      </c>
      <c r="V14" s="8">
        <v>4.4798760000279119</v>
      </c>
      <c r="W14" s="8">
        <v>4.4798760000279119</v>
      </c>
      <c r="X14" s="8">
        <v>4.4798760000279119</v>
      </c>
      <c r="Y14" s="8">
        <v>4.4798760000279119</v>
      </c>
      <c r="Z14" s="8">
        <v>4.4798760000279119</v>
      </c>
    </row>
    <row r="15" spans="1:26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  <c r="Y15" s="8">
        <v>3.3787476000000005</v>
      </c>
      <c r="Z15" s="8">
        <v>3.3787476000000005</v>
      </c>
    </row>
    <row r="16" spans="1:26" ht="11.25" customHeight="1" x14ac:dyDescent="0.2">
      <c r="A16" s="28" t="s">
        <v>22</v>
      </c>
      <c r="B16" s="7" t="s">
        <v>23</v>
      </c>
      <c r="C16" s="8">
        <v>4.0821300000139562</v>
      </c>
      <c r="D16" s="8">
        <v>4.0821300000139562</v>
      </c>
      <c r="E16" s="8">
        <v>4.0821300000139562</v>
      </c>
      <c r="F16" s="8">
        <v>4.0821300000139562</v>
      </c>
      <c r="G16" s="8">
        <v>4.0821300000139562</v>
      </c>
      <c r="H16" s="8">
        <v>4.0821300000139562</v>
      </c>
      <c r="I16" s="8">
        <v>4.0821300000139562</v>
      </c>
      <c r="J16" s="8">
        <v>4.0821300000139562</v>
      </c>
      <c r="K16" s="8">
        <v>4.0821300000139562</v>
      </c>
      <c r="L16" s="8">
        <v>4.0821300000139562</v>
      </c>
      <c r="M16" s="8">
        <v>4.0821300000139562</v>
      </c>
      <c r="N16" s="8">
        <v>4.0821300000139562</v>
      </c>
      <c r="O16" s="8">
        <v>4.0821300000139562</v>
      </c>
      <c r="P16" s="8">
        <v>4.0821300000139562</v>
      </c>
      <c r="Q16" s="8">
        <v>4.0821300000139562</v>
      </c>
      <c r="R16" s="8">
        <v>4.0821300000139562</v>
      </c>
      <c r="S16" s="8">
        <v>4.0821300000139562</v>
      </c>
      <c r="T16" s="8">
        <v>4.0821300000139562</v>
      </c>
      <c r="U16" s="8">
        <v>4.0821300000139562</v>
      </c>
      <c r="V16" s="8">
        <v>4.0821300000139562</v>
      </c>
      <c r="W16" s="8">
        <v>4.0821300000139562</v>
      </c>
      <c r="X16" s="8">
        <v>4.0821300000139562</v>
      </c>
      <c r="Y16" s="8">
        <v>4.0821300000139562</v>
      </c>
      <c r="Z16" s="8">
        <v>4.0821300000139562</v>
      </c>
    </row>
    <row r="17" spans="1:26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  <c r="Y18" s="8">
        <v>1.8589392</v>
      </c>
      <c r="Z18" s="8">
        <v>1.8589392</v>
      </c>
    </row>
    <row r="19" spans="1:26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  <c r="Y19" s="8">
        <v>1.8589392</v>
      </c>
      <c r="Z19" s="8">
        <v>1.8589392</v>
      </c>
    </row>
    <row r="20" spans="1:26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  <c r="Y20" s="8">
        <v>10.885680000000001</v>
      </c>
      <c r="Z20" s="8">
        <v>10.885680000000001</v>
      </c>
    </row>
    <row r="21" spans="1:26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  <c r="Y21" s="8">
        <v>7.6199760000000003</v>
      </c>
      <c r="Z21" s="8">
        <v>7.6199760000000003</v>
      </c>
    </row>
    <row r="22" spans="1:26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  <c r="Y23" s="8">
        <v>4.438008</v>
      </c>
      <c r="Z23" s="8">
        <v>4.438008</v>
      </c>
    </row>
    <row r="24" spans="1:26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  <c r="Y24" s="8">
        <v>4.438008</v>
      </c>
      <c r="Z24" s="8">
        <v>4.438008</v>
      </c>
    </row>
    <row r="25" spans="1:26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  <c r="Y25" s="27">
        <v>4.479876</v>
      </c>
      <c r="Z25" s="27">
        <v>4.479876</v>
      </c>
    </row>
    <row r="26" spans="1:26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  <c r="Y28" s="8">
        <v>3.0689244000000002</v>
      </c>
      <c r="Z28" s="8">
        <v>3.0689244000000002</v>
      </c>
    </row>
    <row r="29" spans="1:26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  <c r="Y29" s="8">
        <v>2.6879256000000002</v>
      </c>
      <c r="Z29" s="8">
        <v>2.6879256000000002</v>
      </c>
    </row>
    <row r="30" spans="1:26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  <c r="Y30" s="8">
        <v>3.0689244000000002</v>
      </c>
      <c r="Z30" s="8">
        <v>3.0689244000000002</v>
      </c>
    </row>
    <row r="31" spans="1:26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  <c r="Y31" s="8">
        <v>3.0689244000000002</v>
      </c>
      <c r="Z31" s="8">
        <v>3.0689244000000002</v>
      </c>
    </row>
    <row r="32" spans="1:26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  <c r="Y32" s="8">
        <v>3.0689244000000002</v>
      </c>
      <c r="Z32" s="8">
        <v>3.0689244000000002</v>
      </c>
    </row>
    <row r="33" spans="1:26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  <c r="Y34" s="8">
        <v>2.4115968000000003</v>
      </c>
      <c r="Z34" s="8">
        <v>2.4115968000000003</v>
      </c>
    </row>
    <row r="35" spans="1:26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  <c r="Y35" s="8">
        <v>2.5790688000000004</v>
      </c>
      <c r="Z35" s="8">
        <v>2.5790688000000004</v>
      </c>
    </row>
    <row r="36" spans="1:26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  <c r="Y36" s="8">
        <v>2.6418708000000004</v>
      </c>
      <c r="Z36" s="8">
        <v>2.6418708000000004</v>
      </c>
    </row>
    <row r="37" spans="1:26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  <c r="Y37" s="8">
        <v>2.9014524000000002</v>
      </c>
      <c r="Z37" s="8">
        <v>2.9014524000000002</v>
      </c>
    </row>
    <row r="38" spans="1:26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  <c r="Y38" s="8">
        <v>2.9307600000000003</v>
      </c>
      <c r="Z38" s="8">
        <v>2.9307600000000003</v>
      </c>
    </row>
    <row r="39" spans="1:26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  <c r="Y39" s="8">
        <v>3.0103092000000005</v>
      </c>
      <c r="Z39" s="8">
        <v>3.0103092000000005</v>
      </c>
    </row>
    <row r="40" spans="1:26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  <c r="Y40" s="8">
        <v>3.0103092000000005</v>
      </c>
      <c r="Z40" s="8">
        <v>3.0103092000000005</v>
      </c>
    </row>
    <row r="41" spans="1:26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  <c r="Y41" s="8">
        <v>3.0103092000000005</v>
      </c>
      <c r="Z41" s="8">
        <v>3.0103092000000005</v>
      </c>
    </row>
    <row r="42" spans="1:26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  <c r="Y42" s="8">
        <v>3.0689244000000002</v>
      </c>
      <c r="Z42" s="8">
        <v>3.0689244000000002</v>
      </c>
    </row>
    <row r="43" spans="1:26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  <c r="Y43" s="8">
        <v>3.1024188000000001</v>
      </c>
      <c r="Z43" s="8">
        <v>3.1024188000000001</v>
      </c>
    </row>
    <row r="44" spans="1:26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  <c r="Y44" s="8">
        <v>3.2405832000000006</v>
      </c>
      <c r="Z44" s="8">
        <v>3.2405832000000006</v>
      </c>
    </row>
    <row r="45" spans="1:26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  <c r="Y45" s="8">
        <v>3.0689244000000002</v>
      </c>
      <c r="Z45" s="8">
        <v>3.0689244000000002</v>
      </c>
    </row>
    <row r="46" spans="1:26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  <c r="Y46" s="8">
        <v>3.0689244000000002</v>
      </c>
      <c r="Z46" s="8">
        <v>3.0689244000000002</v>
      </c>
    </row>
    <row r="47" spans="1:26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  <c r="Y47" s="8">
        <v>3.3787476000000005</v>
      </c>
      <c r="Z47" s="8">
        <v>3.3787476000000005</v>
      </c>
    </row>
    <row r="48" spans="1:26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  <c r="Y48" s="8">
        <v>4.0821300000000003</v>
      </c>
      <c r="Z48" s="8">
        <v>4.0821300000000003</v>
      </c>
    </row>
    <row r="49" spans="1:26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  <c r="Y49" s="8">
        <v>3.0689244000000002</v>
      </c>
      <c r="Z49" s="8">
        <v>3.0689244000000002</v>
      </c>
    </row>
    <row r="50" spans="1:26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  <c r="Y50" s="8">
        <v>3.0689244000000002</v>
      </c>
      <c r="Z50" s="8">
        <v>3.0689244000000002</v>
      </c>
    </row>
    <row r="51" spans="1:26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  <c r="Y51" s="27">
        <v>2.3487948000000003</v>
      </c>
      <c r="Z51" s="27">
        <v>2.3487948000000003</v>
      </c>
    </row>
    <row r="52" spans="1:26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  <c r="Y53" s="8">
        <v>5.9871240000000006</v>
      </c>
      <c r="Z53" s="8">
        <v>5.9871240000000006</v>
      </c>
    </row>
    <row r="54" spans="1:26" ht="11.25" customHeight="1" x14ac:dyDescent="0.2">
      <c r="A54" s="43" t="s">
        <v>118</v>
      </c>
      <c r="B54" s="44" t="s">
        <v>119</v>
      </c>
      <c r="C54" s="45">
        <v>3.4543268998395962</v>
      </c>
      <c r="D54" s="45">
        <v>3.4716460881603601</v>
      </c>
      <c r="E54" s="45">
        <v>3.477527192168568</v>
      </c>
      <c r="F54" s="45">
        <v>3.4689584546873524</v>
      </c>
      <c r="G54" s="45">
        <v>3.4778740061512927</v>
      </c>
      <c r="H54" s="45">
        <v>3.477474902776776</v>
      </c>
      <c r="I54" s="45">
        <v>3.4525075186285208</v>
      </c>
      <c r="J54" s="45">
        <v>3.4539717890846524</v>
      </c>
      <c r="K54" s="45">
        <v>3.45645033760356</v>
      </c>
      <c r="L54" s="45">
        <v>3.4536426302095085</v>
      </c>
      <c r="M54" s="45">
        <v>3.4534950948858363</v>
      </c>
      <c r="N54" s="45">
        <v>3.4874822786081521</v>
      </c>
      <c r="O54" s="45">
        <v>3.7252888176304686</v>
      </c>
      <c r="P54" s="45">
        <v>3.9618943329771961</v>
      </c>
      <c r="Q54" s="45">
        <v>3.8407291242576962</v>
      </c>
      <c r="R54" s="45">
        <v>4.0082944157913358</v>
      </c>
      <c r="S54" s="45">
        <v>4.0209503617213924</v>
      </c>
      <c r="T54" s="45">
        <v>3.8561993792303522</v>
      </c>
      <c r="U54" s="45">
        <v>3.9644473927894444</v>
      </c>
      <c r="V54" s="45">
        <v>3.9567581856231002</v>
      </c>
      <c r="W54" s="45">
        <v>3.9543661771437124</v>
      </c>
      <c r="X54" s="45">
        <v>3.8421637794817207</v>
      </c>
      <c r="Y54" s="45">
        <v>4.1077349761778885</v>
      </c>
      <c r="Z54" s="45">
        <v>4.2083503051661282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  <c r="Y62" s="52">
        <v>4.6892160000000001</v>
      </c>
      <c r="Z62" s="52">
        <v>4.6892160000000001</v>
      </c>
    </row>
    <row r="63" spans="1:26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  <c r="Y63" s="52">
        <v>4.6892160000000001</v>
      </c>
      <c r="Z63" s="52">
        <v>4.6892160000000001</v>
      </c>
    </row>
    <row r="64" spans="1:26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  <c r="Y64" s="52">
        <v>2.2859928000000003</v>
      </c>
      <c r="Z64" s="52">
        <v>2.2859928000000003</v>
      </c>
    </row>
    <row r="65" spans="1:26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  <c r="Y65" s="52">
        <v>4.1867999999999999</v>
      </c>
      <c r="Z65" s="52">
        <v>4.1867999999999999</v>
      </c>
    </row>
    <row r="66" spans="1:26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  <c r="Y66" s="52">
        <v>2.9642544000000002</v>
      </c>
      <c r="Z66" s="52">
        <v>2.9642544000000002</v>
      </c>
    </row>
    <row r="67" spans="1:26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  <c r="Y67" s="52">
        <v>2.9642544000000002</v>
      </c>
      <c r="Z67" s="52">
        <v>2.9642544000000002</v>
      </c>
    </row>
    <row r="68" spans="1:26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  <c r="Y68" s="52">
        <v>2.9642544000000002</v>
      </c>
      <c r="Z68" s="52">
        <v>2.9642544000000002</v>
      </c>
    </row>
    <row r="69" spans="1:26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  <c r="Y69" s="52">
        <v>2.9642544000000002</v>
      </c>
      <c r="Z69" s="52">
        <v>2.9642544000000002</v>
      </c>
    </row>
    <row r="70" spans="1:26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  <c r="Y70" s="52">
        <v>2.9642544000000002</v>
      </c>
      <c r="Z70" s="52">
        <v>2.9642544000000002</v>
      </c>
    </row>
    <row r="71" spans="1:26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  <c r="Y71" s="52">
        <v>2.9642544000000002</v>
      </c>
      <c r="Z71" s="52">
        <v>2.9642544000000002</v>
      </c>
    </row>
    <row r="72" spans="1:26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  <c r="Y72" s="55">
        <v>3.3326927999999998</v>
      </c>
      <c r="Z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58452.00424567343</v>
      </c>
      <c r="D2" s="21">
        <f t="shared" ref="D2:X2" si="0">SUM(D3,D17,D22,D25,D26,D51,D52)</f>
        <v>59220.444721345237</v>
      </c>
      <c r="E2" s="21">
        <f t="shared" si="0"/>
        <v>57740.705668301489</v>
      </c>
      <c r="F2" s="21">
        <f t="shared" si="0"/>
        <v>62463.97928634577</v>
      </c>
      <c r="G2" s="21">
        <f t="shared" si="0"/>
        <v>56520.060786732407</v>
      </c>
      <c r="H2" s="21">
        <f t="shared" si="0"/>
        <v>53361.719936604655</v>
      </c>
      <c r="I2" s="21">
        <f t="shared" si="0"/>
        <v>62130.389363271359</v>
      </c>
      <c r="J2" s="21">
        <f t="shared" si="0"/>
        <v>57565.809280000925</v>
      </c>
      <c r="K2" s="21">
        <f t="shared" si="0"/>
        <v>54058.773808698083</v>
      </c>
      <c r="L2" s="21">
        <f t="shared" si="0"/>
        <v>50632.299335187134</v>
      </c>
      <c r="M2" s="21">
        <f t="shared" si="0"/>
        <v>51633.357568050407</v>
      </c>
      <c r="N2" s="21">
        <f t="shared" si="0"/>
        <v>46698.388009585222</v>
      </c>
      <c r="O2" s="21">
        <f t="shared" si="0"/>
        <v>41282.548166767549</v>
      </c>
      <c r="P2" s="21">
        <f t="shared" si="0"/>
        <v>43388.472069464959</v>
      </c>
      <c r="Q2" s="21">
        <f t="shared" si="0"/>
        <v>39727.403487385265</v>
      </c>
      <c r="R2" s="21">
        <f t="shared" si="0"/>
        <v>37673.840653853462</v>
      </c>
      <c r="S2" s="21">
        <f t="shared" si="0"/>
        <v>38897.960061792219</v>
      </c>
      <c r="T2" s="21">
        <f t="shared" si="0"/>
        <v>36122.28070398495</v>
      </c>
      <c r="U2" s="21">
        <f t="shared" si="0"/>
        <v>36375.31961820642</v>
      </c>
      <c r="V2" s="21">
        <f t="shared" si="0"/>
        <v>33388.249308685248</v>
      </c>
      <c r="W2" s="21">
        <f t="shared" si="0"/>
        <v>27999.295066423969</v>
      </c>
      <c r="X2" s="21">
        <f t="shared" si="0"/>
        <v>29442.479582868018</v>
      </c>
      <c r="Y2" s="21">
        <f t="shared" ref="Y2:Z2" si="1">SUM(Y3,Y17,Y22,Y25,Y26,Y51,Y52)</f>
        <v>29582.098108158269</v>
      </c>
      <c r="Z2" s="21">
        <f t="shared" si="1"/>
        <v>27585.668926173694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15600.656510781304</v>
      </c>
      <c r="D3" s="24">
        <f t="shared" ref="D3:X3" si="3">SUM(D4,D8,D11)</f>
        <v>16499.955893168455</v>
      </c>
      <c r="E3" s="24">
        <f t="shared" si="3"/>
        <v>16528.105776367956</v>
      </c>
      <c r="F3" s="24">
        <f t="shared" si="3"/>
        <v>22558.88375248219</v>
      </c>
      <c r="G3" s="24">
        <f t="shared" si="3"/>
        <v>17268.118156557557</v>
      </c>
      <c r="H3" s="24">
        <f t="shared" si="3"/>
        <v>14569.441134995521</v>
      </c>
      <c r="I3" s="24">
        <f t="shared" si="3"/>
        <v>22001.01747009411</v>
      </c>
      <c r="J3" s="24">
        <f t="shared" si="3"/>
        <v>18409.823360511436</v>
      </c>
      <c r="K3" s="24">
        <f t="shared" si="3"/>
        <v>16131.526961173455</v>
      </c>
      <c r="L3" s="24">
        <f t="shared" si="3"/>
        <v>15778.257357792832</v>
      </c>
      <c r="M3" s="24">
        <f t="shared" si="3"/>
        <v>15330.63619027751</v>
      </c>
      <c r="N3" s="24">
        <f t="shared" si="3"/>
        <v>12913.324075682631</v>
      </c>
      <c r="O3" s="24">
        <f t="shared" si="3"/>
        <v>10067.844824277252</v>
      </c>
      <c r="P3" s="24">
        <f t="shared" si="3"/>
        <v>12752.127125415427</v>
      </c>
      <c r="Q3" s="24">
        <f t="shared" si="3"/>
        <v>10127.19829715931</v>
      </c>
      <c r="R3" s="24">
        <f t="shared" si="3"/>
        <v>7228.5141138989729</v>
      </c>
      <c r="S3" s="24">
        <f t="shared" si="3"/>
        <v>8402.2313436333116</v>
      </c>
      <c r="T3" s="24">
        <f t="shared" si="3"/>
        <v>6240.849396522437</v>
      </c>
      <c r="U3" s="24">
        <f t="shared" si="3"/>
        <v>6359.8035004610283</v>
      </c>
      <c r="V3" s="24">
        <f t="shared" si="3"/>
        <v>3587.4162452413811</v>
      </c>
      <c r="W3" s="24">
        <f t="shared" si="3"/>
        <v>3187.1205835313763</v>
      </c>
      <c r="X3" s="24">
        <f t="shared" si="3"/>
        <v>4226.6220729842244</v>
      </c>
      <c r="Y3" s="24">
        <f t="shared" ref="Y3:Z3" si="4">SUM(Y4,Y8,Y11)</f>
        <v>4181.4624478311507</v>
      </c>
      <c r="Z3" s="24">
        <f t="shared" si="4"/>
        <v>2664.4338576989398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15473.468591780516</v>
      </c>
      <c r="D4" s="19">
        <f t="shared" ref="D4:X4" si="6">SUM(D5:D7)</f>
        <v>16377.2537757677</v>
      </c>
      <c r="E4" s="19">
        <f t="shared" si="6"/>
        <v>16410.322900567229</v>
      </c>
      <c r="F4" s="19">
        <f t="shared" si="6"/>
        <v>22452.290438081527</v>
      </c>
      <c r="G4" s="19">
        <f t="shared" si="6"/>
        <v>17145.849513356796</v>
      </c>
      <c r="H4" s="19">
        <f t="shared" si="6"/>
        <v>14462.847820594856</v>
      </c>
      <c r="I4" s="19">
        <f t="shared" si="6"/>
        <v>21894.423770493446</v>
      </c>
      <c r="J4" s="19">
        <f t="shared" si="6"/>
        <v>18290.689474910694</v>
      </c>
      <c r="K4" s="19">
        <f t="shared" si="6"/>
        <v>16020.014370972765</v>
      </c>
      <c r="L4" s="19">
        <f t="shared" si="6"/>
        <v>15694.960282392318</v>
      </c>
      <c r="M4" s="19">
        <f t="shared" si="6"/>
        <v>15253.609400477035</v>
      </c>
      <c r="N4" s="19">
        <f t="shared" si="6"/>
        <v>12836.297671082157</v>
      </c>
      <c r="O4" s="19">
        <f t="shared" si="6"/>
        <v>10000.223848076836</v>
      </c>
      <c r="P4" s="19">
        <f t="shared" si="6"/>
        <v>12684.506149215011</v>
      </c>
      <c r="Q4" s="19">
        <f t="shared" si="6"/>
        <v>10073.901254758977</v>
      </c>
      <c r="R4" s="19">
        <f t="shared" si="6"/>
        <v>7174.5807210986368</v>
      </c>
      <c r="S4" s="19">
        <f t="shared" si="6"/>
        <v>8368.693263033103</v>
      </c>
      <c r="T4" s="19">
        <f t="shared" si="6"/>
        <v>6207.0935501222266</v>
      </c>
      <c r="U4" s="19">
        <f t="shared" si="6"/>
        <v>6320.8998412607862</v>
      </c>
      <c r="V4" s="19">
        <f t="shared" si="6"/>
        <v>3556.1187452411859</v>
      </c>
      <c r="W4" s="19">
        <f t="shared" si="6"/>
        <v>3150.7473031311497</v>
      </c>
      <c r="X4" s="19">
        <f t="shared" si="6"/>
        <v>4190.5904649839995</v>
      </c>
      <c r="Y4" s="19">
        <f t="shared" ref="Y4:Z4" si="7">SUM(Y5:Y7)</f>
        <v>4144.1643022309181</v>
      </c>
      <c r="Z4" s="19">
        <f t="shared" si="7"/>
        <v>2635.926361298762</v>
      </c>
    </row>
    <row r="5" spans="1:26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0</v>
      </c>
      <c r="Q5" s="8">
        <f>INTMARB!Q5+GIC!Q5</f>
        <v>0</v>
      </c>
      <c r="R5" s="8">
        <f>INTMARB!R5+GIC!R5</f>
        <v>0</v>
      </c>
      <c r="S5" s="8">
        <f>INTMARB!S5+GIC!S5</f>
        <v>0</v>
      </c>
      <c r="T5" s="8">
        <f>INTMARB!T5+GIC!T5</f>
        <v>0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0</v>
      </c>
      <c r="Y5" s="8">
        <f>INTMARB!Y5+GIC!Y5</f>
        <v>0</v>
      </c>
      <c r="Z5" s="8">
        <f>INTMARB!Z5+GIC!Z5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  <c r="Y6" s="8">
        <f>INTMARB!Y6+GIC!Y6</f>
        <v>0</v>
      </c>
      <c r="Z6" s="8">
        <f>INTMARB!Z6+GIC!Z6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INTMARB!C7+GIC!C7</f>
        <v>15473.468591780516</v>
      </c>
      <c r="D7" s="8">
        <f>INTMARB!D7+GIC!D7</f>
        <v>16377.2537757677</v>
      </c>
      <c r="E7" s="8">
        <f>INTMARB!E7+GIC!E7</f>
        <v>16410.322900567229</v>
      </c>
      <c r="F7" s="8">
        <f>INTMARB!F7+GIC!F7</f>
        <v>22452.290438081527</v>
      </c>
      <c r="G7" s="8">
        <f>INTMARB!G7+GIC!G7</f>
        <v>17145.849513356796</v>
      </c>
      <c r="H7" s="8">
        <f>INTMARB!H7+GIC!H7</f>
        <v>14462.847820594856</v>
      </c>
      <c r="I7" s="8">
        <f>INTMARB!I7+GIC!I7</f>
        <v>21894.423770493446</v>
      </c>
      <c r="J7" s="8">
        <f>INTMARB!J7+GIC!J7</f>
        <v>18290.689474910694</v>
      </c>
      <c r="K7" s="8">
        <f>INTMARB!K7+GIC!K7</f>
        <v>16020.014370972765</v>
      </c>
      <c r="L7" s="8">
        <f>INTMARB!L7+GIC!L7</f>
        <v>15694.960282392318</v>
      </c>
      <c r="M7" s="8">
        <f>INTMARB!M7+GIC!M7</f>
        <v>15253.609400477035</v>
      </c>
      <c r="N7" s="8">
        <f>INTMARB!N7+GIC!N7</f>
        <v>12836.297671082157</v>
      </c>
      <c r="O7" s="8">
        <f>INTMARB!O7+GIC!O7</f>
        <v>10000.223848076836</v>
      </c>
      <c r="P7" s="8">
        <f>INTMARB!P7+GIC!P7</f>
        <v>12684.506149215011</v>
      </c>
      <c r="Q7" s="8">
        <f>INTMARB!Q7+GIC!Q7</f>
        <v>10073.901254758977</v>
      </c>
      <c r="R7" s="8">
        <f>INTMARB!R7+GIC!R7</f>
        <v>7174.5807210986368</v>
      </c>
      <c r="S7" s="8">
        <f>INTMARB!S7+GIC!S7</f>
        <v>8368.693263033103</v>
      </c>
      <c r="T7" s="8">
        <f>INTMARB!T7+GIC!T7</f>
        <v>6207.0935501222266</v>
      </c>
      <c r="U7" s="8">
        <f>INTMARB!U7+GIC!U7</f>
        <v>6320.8998412607862</v>
      </c>
      <c r="V7" s="8">
        <f>INTMARB!V7+GIC!V7</f>
        <v>3556.1187452411859</v>
      </c>
      <c r="W7" s="8">
        <f>INTMARB!W7+GIC!W7</f>
        <v>3150.7473031311497</v>
      </c>
      <c r="X7" s="8">
        <f>INTMARB!X7+GIC!X7</f>
        <v>4190.5904649839995</v>
      </c>
      <c r="Y7" s="8">
        <f>INTMARB!Y7+GIC!Y7</f>
        <v>4144.1643022309181</v>
      </c>
      <c r="Z7" s="8">
        <f>INTMARB!Z7+GIC!Z7</f>
        <v>2635.926361298762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  <c r="Y9" s="8">
        <f>INTMARB!Y9+GIC!Y9</f>
        <v>0</v>
      </c>
      <c r="Z9" s="8">
        <f>INTMARB!Z9+GIC!Z9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</v>
      </c>
      <c r="H10" s="8">
        <f>INTMARB!H10+GIC!H10</f>
        <v>0</v>
      </c>
      <c r="I10" s="8">
        <f>INTMARB!I10+GIC!I10</f>
        <v>0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  <c r="Y10" s="8">
        <f>INTMARB!Y10+GIC!Y10</f>
        <v>0</v>
      </c>
      <c r="Z10" s="8">
        <f>INTMARB!Z10+GIC!Z10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127.18791900078745</v>
      </c>
      <c r="D11" s="19">
        <f t="shared" ref="D11:X11" si="12">SUM(D12:D16)</f>
        <v>122.70211740075445</v>
      </c>
      <c r="E11" s="19">
        <f t="shared" si="12"/>
        <v>117.78287580072886</v>
      </c>
      <c r="F11" s="19">
        <f t="shared" si="12"/>
        <v>106.5933144006641</v>
      </c>
      <c r="G11" s="19">
        <f t="shared" si="12"/>
        <v>122.26864320076179</v>
      </c>
      <c r="H11" s="19">
        <f t="shared" si="12"/>
        <v>106.59331440066413</v>
      </c>
      <c r="I11" s="19">
        <f t="shared" si="12"/>
        <v>106.59369960066415</v>
      </c>
      <c r="J11" s="19">
        <f t="shared" si="12"/>
        <v>119.13388560074225</v>
      </c>
      <c r="K11" s="19">
        <f t="shared" si="12"/>
        <v>111.51259020068974</v>
      </c>
      <c r="L11" s="19">
        <f t="shared" si="12"/>
        <v>83.297075400513961</v>
      </c>
      <c r="M11" s="19">
        <f t="shared" si="12"/>
        <v>77.026789800474887</v>
      </c>
      <c r="N11" s="19">
        <f t="shared" si="12"/>
        <v>77.026404600474862</v>
      </c>
      <c r="O11" s="19">
        <f t="shared" si="12"/>
        <v>67.62097620041628</v>
      </c>
      <c r="P11" s="19">
        <f t="shared" si="12"/>
        <v>67.620976200416294</v>
      </c>
      <c r="Q11" s="19">
        <f t="shared" si="12"/>
        <v>53.29704240033206</v>
      </c>
      <c r="R11" s="19">
        <f t="shared" si="12"/>
        <v>53.93339280033603</v>
      </c>
      <c r="S11" s="19">
        <f t="shared" si="12"/>
        <v>33.538080600208737</v>
      </c>
      <c r="T11" s="19">
        <f t="shared" si="12"/>
        <v>33.755846400210316</v>
      </c>
      <c r="U11" s="19">
        <f t="shared" si="12"/>
        <v>38.90365920024238</v>
      </c>
      <c r="V11" s="19">
        <f t="shared" si="12"/>
        <v>31.29750000019499</v>
      </c>
      <c r="W11" s="19">
        <f t="shared" si="12"/>
        <v>36.373280400226619</v>
      </c>
      <c r="X11" s="19">
        <f t="shared" si="12"/>
        <v>36.031608000224495</v>
      </c>
      <c r="Y11" s="19">
        <f t="shared" ref="Y11:Z11" si="13">SUM(Y12:Y16)</f>
        <v>37.298145600232388</v>
      </c>
      <c r="Z11" s="19">
        <f t="shared" si="13"/>
        <v>28.507496400177619</v>
      </c>
    </row>
    <row r="12" spans="1:26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  <c r="Y12" s="8">
        <f>INTMARB!Y12+GIC!Y12</f>
        <v>0</v>
      </c>
      <c r="Z12" s="8">
        <f>INTMARB!Z12+GIC!Z12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INTMARB!C13+GIC!C13</f>
        <v>125.40378600078135</v>
      </c>
      <c r="D13" s="8">
        <f>INTMARB!D13+GIC!D13</f>
        <v>119.13350040074225</v>
      </c>
      <c r="E13" s="8">
        <f>INTMARB!E13+GIC!E13</f>
        <v>115.99874280072277</v>
      </c>
      <c r="F13" s="8">
        <f>INTMARB!F13+GIC!F13</f>
        <v>106.5933144006641</v>
      </c>
      <c r="G13" s="8">
        <f>INTMARB!G13+GIC!G13</f>
        <v>122.26864320076179</v>
      </c>
      <c r="H13" s="8">
        <f>INTMARB!H13+GIC!H13</f>
        <v>106.59331440066413</v>
      </c>
      <c r="I13" s="8">
        <f>INTMARB!I13+GIC!I13</f>
        <v>106.59369960066415</v>
      </c>
      <c r="J13" s="8">
        <f>INTMARB!J13+GIC!J13</f>
        <v>119.13388560074225</v>
      </c>
      <c r="K13" s="8">
        <f>INTMARB!K13+GIC!K13</f>
        <v>109.72845720068365</v>
      </c>
      <c r="L13" s="8">
        <f>INTMARB!L13+GIC!L13</f>
        <v>81.512942400507868</v>
      </c>
      <c r="M13" s="8">
        <f>INTMARB!M13+GIC!M13</f>
        <v>75.242656800468794</v>
      </c>
      <c r="N13" s="8">
        <f>INTMARB!N13+GIC!N13</f>
        <v>75.242271600468769</v>
      </c>
      <c r="O13" s="8">
        <f>INTMARB!O13+GIC!O13</f>
        <v>65.836843200410186</v>
      </c>
      <c r="P13" s="8">
        <f>INTMARB!P13+GIC!P13</f>
        <v>65.8368432004102</v>
      </c>
      <c r="Q13" s="8">
        <f>INTMARB!Q13+GIC!Q13</f>
        <v>53.29704240033206</v>
      </c>
      <c r="R13" s="8">
        <f>INTMARB!R13+GIC!R13</f>
        <v>53.93339280033603</v>
      </c>
      <c r="S13" s="8">
        <f>INTMARB!S13+GIC!S13</f>
        <v>33.457701600208459</v>
      </c>
      <c r="T13" s="8">
        <f>INTMARB!T13+GIC!T13</f>
        <v>33.755846400210316</v>
      </c>
      <c r="U13" s="8">
        <f>INTMARB!U13+GIC!U13</f>
        <v>38.90365920024238</v>
      </c>
      <c r="V13" s="8">
        <f>INTMARB!V13+GIC!V13</f>
        <v>31.29750000019499</v>
      </c>
      <c r="W13" s="8">
        <f>INTMARB!W13+GIC!W13</f>
        <v>36.373280400226619</v>
      </c>
      <c r="X13" s="8">
        <f>INTMARB!X13+GIC!X13</f>
        <v>36.031608000224495</v>
      </c>
      <c r="Y13" s="8">
        <f>INTMARB!Y13+GIC!Y13</f>
        <v>37.298145600232388</v>
      </c>
      <c r="Z13" s="8">
        <f>INTMARB!Z13+GIC!Z13</f>
        <v>28.507496400177619</v>
      </c>
    </row>
    <row r="14" spans="1:26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  <c r="Y14" s="8">
        <f>INTMARB!Y14+GIC!Y14</f>
        <v>0</v>
      </c>
      <c r="Z14" s="8">
        <f>INTMARB!Z14+GIC!Z14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  <c r="Y15" s="8">
        <f>INTMARB!Y15+GIC!Y15</f>
        <v>0</v>
      </c>
      <c r="Z15" s="8">
        <f>INTMARB!Z15+GIC!Z15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INTMARB!C16+GIC!C16</f>
        <v>1.7841330000060998</v>
      </c>
      <c r="D16" s="8">
        <f>INTMARB!D16+GIC!D16</f>
        <v>3.5686170000122006</v>
      </c>
      <c r="E16" s="8">
        <f>INTMARB!E16+GIC!E16</f>
        <v>1.7841330000060998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1.7841330000060998</v>
      </c>
      <c r="L16" s="8">
        <f>INTMARB!L16+GIC!L16</f>
        <v>1.7841330000060998</v>
      </c>
      <c r="M16" s="8">
        <f>INTMARB!M16+GIC!M16</f>
        <v>1.7841330000060998</v>
      </c>
      <c r="N16" s="8">
        <f>INTMARB!N16+GIC!N16</f>
        <v>1.7841330000060998</v>
      </c>
      <c r="O16" s="8">
        <f>INTMARB!O16+GIC!O16</f>
        <v>1.7841330000060998</v>
      </c>
      <c r="P16" s="8">
        <f>INTMARB!P16+GIC!P16</f>
        <v>1.7841330000060998</v>
      </c>
      <c r="Q16" s="8">
        <f>INTMARB!Q16+GIC!Q16</f>
        <v>0</v>
      </c>
      <c r="R16" s="8">
        <f>INTMARB!R16+GIC!R16</f>
        <v>0</v>
      </c>
      <c r="S16" s="8">
        <f>INTMARB!S16+GIC!S16</f>
        <v>8.0379000000274814E-2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  <c r="Y16" s="8">
        <f>INTMARB!Y16+GIC!Y16</f>
        <v>0</v>
      </c>
      <c r="Z16" s="8">
        <f>INTMARB!Z16+GIC!Z16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  <c r="Y18" s="8">
        <f>INTMARB!Y18+GIC!Y18</f>
        <v>0</v>
      </c>
      <c r="Z18" s="8">
        <f>INTMARB!Z18+GIC!Z18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INTMARB!C19+GIC!C19</f>
        <v>0</v>
      </c>
      <c r="D19" s="8">
        <f>INTMARB!D19+GIC!D19</f>
        <v>0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  <c r="Y19" s="8">
        <f>INTMARB!Y19+GIC!Y19</f>
        <v>0</v>
      </c>
      <c r="Z19" s="8">
        <f>INTMARB!Z19+GIC!Z19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  <c r="Y20" s="8">
        <f>INTMARB!Y20+GIC!Y20</f>
        <v>0</v>
      </c>
      <c r="Z20" s="8">
        <f>INTMARB!Z20+GIC!Z20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  <c r="Y21" s="8">
        <f>INTMARB!Y21+GIC!Y21</f>
        <v>0</v>
      </c>
      <c r="Z21" s="8">
        <f>INTMARB!Z21+GIC!Z21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  <c r="Y23" s="8">
        <f>INTMARB!Y23+GIC!Y23</f>
        <v>0</v>
      </c>
      <c r="Z23" s="8">
        <f>INTMARB!Z23+GIC!Z23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  <c r="Y24" s="8">
        <f>INTMARB!Y24+GIC!Y24</f>
        <v>0</v>
      </c>
      <c r="Z24" s="8">
        <f>INTMARB!Z24+GIC!Z24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  <c r="Y25" s="27">
        <f>INTMARB!Y25+GIC!Y25</f>
        <v>0</v>
      </c>
      <c r="Z25" s="27">
        <f>INTMARB!Z25+GIC!Z25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31284.327894120004</v>
      </c>
      <c r="D26" s="27">
        <f t="shared" ref="D26:X26" si="21">SUM(D27,D33)</f>
        <v>30647.124166679998</v>
      </c>
      <c r="E26" s="27">
        <f t="shared" si="21"/>
        <v>29086.370710560004</v>
      </c>
      <c r="F26" s="27">
        <f t="shared" si="21"/>
        <v>27549.621773279996</v>
      </c>
      <c r="G26" s="27">
        <f t="shared" si="21"/>
        <v>26916.182520480001</v>
      </c>
      <c r="H26" s="27">
        <f t="shared" si="21"/>
        <v>26866.469687760004</v>
      </c>
      <c r="I26" s="27">
        <f t="shared" si="21"/>
        <v>27984.73657248</v>
      </c>
      <c r="J26" s="27">
        <f t="shared" si="21"/>
        <v>28089.039708359996</v>
      </c>
      <c r="K26" s="27">
        <f t="shared" si="21"/>
        <v>26740.702578239998</v>
      </c>
      <c r="L26" s="27">
        <f t="shared" si="21"/>
        <v>24144.308681040005</v>
      </c>
      <c r="M26" s="27">
        <f t="shared" si="21"/>
        <v>24522.634106640002</v>
      </c>
      <c r="N26" s="27">
        <f t="shared" si="21"/>
        <v>23587.688716919998</v>
      </c>
      <c r="O26" s="27">
        <f t="shared" si="21"/>
        <v>21508.764250319997</v>
      </c>
      <c r="P26" s="27">
        <f t="shared" si="21"/>
        <v>21302.117422199994</v>
      </c>
      <c r="Q26" s="27">
        <f t="shared" si="21"/>
        <v>21338.798158799997</v>
      </c>
      <c r="R26" s="27">
        <f t="shared" si="21"/>
        <v>21944.811907440002</v>
      </c>
      <c r="S26" s="27">
        <f t="shared" si="21"/>
        <v>21967.094139839999</v>
      </c>
      <c r="T26" s="27">
        <f t="shared" si="21"/>
        <v>21588.487185239999</v>
      </c>
      <c r="U26" s="27">
        <f t="shared" si="21"/>
        <v>21960.258857639994</v>
      </c>
      <c r="V26" s="27">
        <f t="shared" si="21"/>
        <v>22161.147529319998</v>
      </c>
      <c r="W26" s="27">
        <f t="shared" si="21"/>
        <v>18379.624589639996</v>
      </c>
      <c r="X26" s="27">
        <f t="shared" si="21"/>
        <v>18721.755995759995</v>
      </c>
      <c r="Y26" s="27">
        <f t="shared" ref="Y26:Z26" si="22">SUM(Y27,Y33)</f>
        <v>20200.740931440007</v>
      </c>
      <c r="Z26" s="27">
        <f t="shared" si="22"/>
        <v>19896.766054920001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  <c r="Y28" s="8">
        <f>INTMARB!Y28+GIC!Y28</f>
        <v>0</v>
      </c>
      <c r="Z28" s="8">
        <f>INTMARB!Z28+GIC!Z28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  <c r="Y29" s="8">
        <f>INTMARB!Y29+GIC!Y29</f>
        <v>0</v>
      </c>
      <c r="Z29" s="8">
        <f>INTMARB!Z29+GIC!Z29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  <c r="Y30" s="8">
        <f>INTMARB!Y30+GIC!Y30</f>
        <v>0</v>
      </c>
      <c r="Z30" s="8">
        <f>INTMARB!Z30+GIC!Z30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  <c r="Y31" s="8">
        <f>INTMARB!Y31+GIC!Y31</f>
        <v>0</v>
      </c>
      <c r="Z31" s="8">
        <f>INTMARB!Z31+GIC!Z31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  <c r="Y32" s="8">
        <f>INTMARB!Y32+GIC!Y32</f>
        <v>0</v>
      </c>
      <c r="Z32" s="8">
        <f>INTMARB!Z32+GIC!Z32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31284.327894120004</v>
      </c>
      <c r="D33" s="19">
        <f t="shared" ref="D33:X33" si="27">SUM(D34:D50)</f>
        <v>30647.124166679998</v>
      </c>
      <c r="E33" s="19">
        <f t="shared" si="27"/>
        <v>29086.370710560004</v>
      </c>
      <c r="F33" s="19">
        <f t="shared" si="27"/>
        <v>27549.621773279996</v>
      </c>
      <c r="G33" s="19">
        <f t="shared" si="27"/>
        <v>26916.182520480001</v>
      </c>
      <c r="H33" s="19">
        <f t="shared" si="27"/>
        <v>26866.469687760004</v>
      </c>
      <c r="I33" s="19">
        <f t="shared" si="27"/>
        <v>27984.73657248</v>
      </c>
      <c r="J33" s="19">
        <f t="shared" si="27"/>
        <v>28089.039708359996</v>
      </c>
      <c r="K33" s="19">
        <f t="shared" si="27"/>
        <v>26740.702578239998</v>
      </c>
      <c r="L33" s="19">
        <f t="shared" si="27"/>
        <v>24144.308681040005</v>
      </c>
      <c r="M33" s="19">
        <f t="shared" si="27"/>
        <v>24522.634106640002</v>
      </c>
      <c r="N33" s="19">
        <f t="shared" si="27"/>
        <v>23587.688716919998</v>
      </c>
      <c r="O33" s="19">
        <f t="shared" si="27"/>
        <v>21508.764250319997</v>
      </c>
      <c r="P33" s="19">
        <f t="shared" si="27"/>
        <v>21302.117422199994</v>
      </c>
      <c r="Q33" s="19">
        <f t="shared" si="27"/>
        <v>21338.798158799997</v>
      </c>
      <c r="R33" s="19">
        <f t="shared" si="27"/>
        <v>21944.811907440002</v>
      </c>
      <c r="S33" s="19">
        <f t="shared" si="27"/>
        <v>21967.094139839999</v>
      </c>
      <c r="T33" s="19">
        <f t="shared" si="27"/>
        <v>21588.487185239999</v>
      </c>
      <c r="U33" s="19">
        <f t="shared" si="27"/>
        <v>21960.258857639994</v>
      </c>
      <c r="V33" s="19">
        <f t="shared" si="27"/>
        <v>22161.147529319998</v>
      </c>
      <c r="W33" s="19">
        <f t="shared" si="27"/>
        <v>18379.624589639996</v>
      </c>
      <c r="X33" s="19">
        <f t="shared" si="27"/>
        <v>18721.755995759995</v>
      </c>
      <c r="Y33" s="19">
        <f t="shared" ref="Y33:Z33" si="28">SUM(Y34:Y50)</f>
        <v>20200.740931440007</v>
      </c>
      <c r="Z33" s="19">
        <f t="shared" si="28"/>
        <v>19896.766054920001</v>
      </c>
    </row>
    <row r="34" spans="1:26" ht="11.25" customHeight="1" x14ac:dyDescent="0.2">
      <c r="A34" s="28" t="s">
        <v>54</v>
      </c>
      <c r="B34" s="7" t="s">
        <v>55</v>
      </c>
      <c r="C34" s="8">
        <f>INTMARB!C34+GIC!C34</f>
        <v>895.56461568000009</v>
      </c>
      <c r="D34" s="8">
        <f>INTMARB!D34+GIC!D34</f>
        <v>907.54566911999996</v>
      </c>
      <c r="E34" s="8">
        <f>INTMARB!E34+GIC!E34</f>
        <v>874.59844608000003</v>
      </c>
      <c r="F34" s="8">
        <f>INTMARB!F34+GIC!F34</f>
        <v>955.46884607999993</v>
      </c>
      <c r="G34" s="8">
        <f>INTMARB!G34+GIC!G34</f>
        <v>916.5311999999999</v>
      </c>
      <c r="H34" s="8">
        <f>INTMARB!H34+GIC!H34</f>
        <v>883.58397695999997</v>
      </c>
      <c r="I34" s="8">
        <f>INTMARB!I34+GIC!I34</f>
        <v>928.51204608000023</v>
      </c>
      <c r="J34" s="8">
        <f>INTMARB!J34+GIC!J34</f>
        <v>916.53120000000001</v>
      </c>
      <c r="K34" s="8">
        <f>INTMARB!K34+GIC!K34</f>
        <v>850.63675392000005</v>
      </c>
      <c r="L34" s="8">
        <f>INTMARB!L34+GIC!L34</f>
        <v>886.57929215999991</v>
      </c>
      <c r="M34" s="8">
        <f>INTMARB!M34+GIC!M34</f>
        <v>787.73762304000002</v>
      </c>
      <c r="N34" s="8">
        <f>INTMARB!N34+GIC!N34</f>
        <v>862.61759999999992</v>
      </c>
      <c r="O34" s="8">
        <f>INTMARB!O34+GIC!O34</f>
        <v>901.55524607999996</v>
      </c>
      <c r="P34" s="8">
        <f>INTMARB!P34+GIC!P34</f>
        <v>886.57929216000025</v>
      </c>
      <c r="Q34" s="8">
        <f>INTMARB!Q34+GIC!Q34</f>
        <v>895.56482303999985</v>
      </c>
      <c r="R34" s="8">
        <f>INTMARB!R34+GIC!R34</f>
        <v>953.79441408000014</v>
      </c>
      <c r="S34" s="8">
        <f>INTMARB!S34+GIC!S34</f>
        <v>859.55945472000008</v>
      </c>
      <c r="T34" s="8">
        <f>INTMARB!T34+GIC!T34</f>
        <v>917.76229632000013</v>
      </c>
      <c r="U34" s="8">
        <f>INTMARB!U34+GIC!U34</f>
        <v>901.91460096000003</v>
      </c>
      <c r="V34" s="8">
        <f>INTMARB!V34+GIC!V34</f>
        <v>956.99937023999996</v>
      </c>
      <c r="W34" s="8">
        <f>INTMARB!W34+GIC!W34</f>
        <v>918.05861376000018</v>
      </c>
      <c r="X34" s="8">
        <f>INTMARB!X34+GIC!X34</f>
        <v>979.58004480000011</v>
      </c>
      <c r="Y34" s="8">
        <f>INTMARB!Y34+GIC!Y34</f>
        <v>947.90891520000025</v>
      </c>
      <c r="Z34" s="8">
        <f>INTMARB!Z34+GIC!Z34</f>
        <v>964.45437695999999</v>
      </c>
    </row>
    <row r="35" spans="1:26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  <c r="Y35" s="8">
        <f>INTMARB!Y35+GIC!Y35</f>
        <v>0</v>
      </c>
      <c r="Z35" s="8">
        <f>INTMARB!Z35+GIC!Z35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INTMARB!C36+GIC!C36</f>
        <v>214.79250095999998</v>
      </c>
      <c r="D36" s="8">
        <f>INTMARB!D36+GIC!D36</f>
        <v>206.08477668</v>
      </c>
      <c r="E36" s="8">
        <f>INTMARB!E36+GIC!E36</f>
        <v>197.3770524</v>
      </c>
      <c r="F36" s="8">
        <f>INTMARB!F36+GIC!F36</f>
        <v>200.27970288</v>
      </c>
      <c r="G36" s="8">
        <f>INTMARB!G36+GIC!G36</f>
        <v>200.27947572000005</v>
      </c>
      <c r="H36" s="8">
        <f>INTMARB!H36+GIC!H36</f>
        <v>206.08477668</v>
      </c>
      <c r="I36" s="8">
        <f>INTMARB!I36+GIC!I36</f>
        <v>206.08500384000001</v>
      </c>
      <c r="J36" s="8">
        <f>INTMARB!J36+GIC!J36</f>
        <v>182.86402716000001</v>
      </c>
      <c r="K36" s="8">
        <f>INTMARB!K36+GIC!K36</f>
        <v>168.35100191999999</v>
      </c>
      <c r="L36" s="8">
        <f>INTMARB!L36+GIC!L36</f>
        <v>145.13025239999993</v>
      </c>
      <c r="M36" s="8">
        <f>INTMARB!M36+GIC!M36</f>
        <v>159.64305048</v>
      </c>
      <c r="N36" s="8">
        <f>INTMARB!N36+GIC!N36</f>
        <v>150.93532620000002</v>
      </c>
      <c r="O36" s="8">
        <f>INTMARB!O36+GIC!O36</f>
        <v>153.83820384000003</v>
      </c>
      <c r="P36" s="8">
        <f>INTMARB!P36+GIC!P36</f>
        <v>142.22760192000004</v>
      </c>
      <c r="Q36" s="8">
        <f>INTMARB!Q36+GIC!Q36</f>
        <v>116.10420192000002</v>
      </c>
      <c r="R36" s="8">
        <f>INTMARB!R36+GIC!R36</f>
        <v>147.83527367999997</v>
      </c>
      <c r="S36" s="8">
        <f>INTMARB!S36+GIC!S36</f>
        <v>159.49494215999999</v>
      </c>
      <c r="T36" s="8">
        <f>INTMARB!T36+GIC!T36</f>
        <v>171.65345400000001</v>
      </c>
      <c r="U36" s="8">
        <f>INTMARB!U36+GIC!U36</f>
        <v>167.87487455999994</v>
      </c>
      <c r="V36" s="8">
        <f>INTMARB!V36+GIC!V36</f>
        <v>169.49997719999993</v>
      </c>
      <c r="W36" s="8">
        <f>INTMARB!W36+GIC!W36</f>
        <v>165.86882459999998</v>
      </c>
      <c r="X36" s="8">
        <f>INTMARB!X36+GIC!X36</f>
        <v>182.16664596000004</v>
      </c>
      <c r="Y36" s="8">
        <f>INTMARB!Y36+GIC!Y36</f>
        <v>227.98777104000001</v>
      </c>
      <c r="Z36" s="8">
        <f>INTMARB!Z36+GIC!Z36</f>
        <v>245.65877460000007</v>
      </c>
    </row>
    <row r="37" spans="1:26" ht="11.25" customHeight="1" x14ac:dyDescent="0.2">
      <c r="A37" s="28" t="s">
        <v>60</v>
      </c>
      <c r="B37" s="7" t="s">
        <v>61</v>
      </c>
      <c r="C37" s="8">
        <f>INTMARB!C37+GIC!C37</f>
        <v>5961.4081758000011</v>
      </c>
      <c r="D37" s="8">
        <f>INTMARB!D37+GIC!D37</f>
        <v>5879.4537463199986</v>
      </c>
      <c r="E37" s="8">
        <f>INTMARB!E37+GIC!E37</f>
        <v>5900.701209480002</v>
      </c>
      <c r="F37" s="8">
        <f>INTMARB!F37+GIC!F37</f>
        <v>5915.8778263199993</v>
      </c>
      <c r="G37" s="8">
        <f>INTMARB!G37+GIC!G37</f>
        <v>5843.0296663199997</v>
      </c>
      <c r="H37" s="8">
        <f>INTMARB!H37+GIC!H37</f>
        <v>5670.0152863200019</v>
      </c>
      <c r="I37" s="8">
        <f>INTMARB!I37+GIC!I37</f>
        <v>5566.8138926399988</v>
      </c>
      <c r="J37" s="8">
        <f>INTMARB!J37+GIC!J37</f>
        <v>5515.2129463200017</v>
      </c>
      <c r="K37" s="8">
        <f>INTMARB!K37+GIC!K37</f>
        <v>5251.1383663200004</v>
      </c>
      <c r="L37" s="8">
        <f>INTMARB!L37+GIC!L37</f>
        <v>4993.1346326399998</v>
      </c>
      <c r="M37" s="8">
        <f>INTMARB!M37+GIC!M37</f>
        <v>4647.1056231600014</v>
      </c>
      <c r="N37" s="8">
        <f>INTMARB!N37+GIC!N37</f>
        <v>4543.904229480002</v>
      </c>
      <c r="O37" s="8">
        <f>INTMARB!O37+GIC!O37</f>
        <v>4076.4617863199987</v>
      </c>
      <c r="P37" s="8">
        <f>INTMARB!P37+GIC!P37</f>
        <v>3939.8712368399983</v>
      </c>
      <c r="Q37" s="8">
        <f>INTMARB!Q37+GIC!Q37</f>
        <v>3897.3765600000002</v>
      </c>
      <c r="R37" s="8">
        <f>INTMARB!R37+GIC!R37</f>
        <v>4097.2783975199991</v>
      </c>
      <c r="S37" s="8">
        <f>INTMARB!S37+GIC!S37</f>
        <v>4061.9956885199999</v>
      </c>
      <c r="T37" s="8">
        <f>INTMARB!T37+GIC!T37</f>
        <v>3875.0121748799997</v>
      </c>
      <c r="U37" s="8">
        <f>INTMARB!U37+GIC!U37</f>
        <v>3883.9363239600011</v>
      </c>
      <c r="V37" s="8">
        <f>INTMARB!V37+GIC!V37</f>
        <v>3886.4071738799994</v>
      </c>
      <c r="W37" s="8">
        <f>INTMARB!W37+GIC!W37</f>
        <v>3465.4752871199994</v>
      </c>
      <c r="X37" s="8">
        <f>INTMARB!X37+GIC!X37</f>
        <v>3550.7984450400004</v>
      </c>
      <c r="Y37" s="8">
        <f>INTMARB!Y37+GIC!Y37</f>
        <v>3521.1188073600015</v>
      </c>
      <c r="Z37" s="8">
        <f>INTMARB!Z37+GIC!Z37</f>
        <v>3556.8722851199996</v>
      </c>
    </row>
    <row r="38" spans="1:26" ht="11.25" customHeight="1" x14ac:dyDescent="0.2">
      <c r="A38" s="28" t="s">
        <v>62</v>
      </c>
      <c r="B38" s="7" t="s">
        <v>63</v>
      </c>
      <c r="C38" s="8">
        <f>INTMARB!C38+GIC!C38</f>
        <v>6.1319159999999986</v>
      </c>
      <c r="D38" s="8">
        <f>INTMARB!D38+GIC!D38</f>
        <v>6.1319160000000004</v>
      </c>
      <c r="E38" s="8">
        <f>INTMARB!E38+GIC!E38</f>
        <v>9.1980000000000004</v>
      </c>
      <c r="F38" s="8">
        <f>INTMARB!F38+GIC!F38</f>
        <v>6.1319160000000004</v>
      </c>
      <c r="G38" s="8">
        <f>INTMARB!G38+GIC!G38</f>
        <v>9.1979999999999968</v>
      </c>
      <c r="H38" s="8">
        <f>INTMARB!H38+GIC!H38</f>
        <v>9.1979999999999968</v>
      </c>
      <c r="I38" s="8">
        <f>INTMARB!I38+GIC!I38</f>
        <v>6.1319159999999995</v>
      </c>
      <c r="J38" s="8">
        <f>INTMARB!J38+GIC!J38</f>
        <v>6.1319160000000004</v>
      </c>
      <c r="K38" s="8">
        <f>INTMARB!K38+GIC!K38</f>
        <v>6.1319159999999995</v>
      </c>
      <c r="L38" s="8">
        <f>INTMARB!L38+GIC!L38</f>
        <v>6.1319160000000004</v>
      </c>
      <c r="M38" s="8">
        <f>INTMARB!M38+GIC!M38</f>
        <v>3.0660839999999991</v>
      </c>
      <c r="N38" s="8">
        <f>INTMARB!N38+GIC!N38</f>
        <v>3.0660839999999983</v>
      </c>
      <c r="O38" s="8">
        <f>INTMARB!O38+GIC!O38</f>
        <v>3.0660839999999983</v>
      </c>
      <c r="P38" s="8">
        <f>INTMARB!P38+GIC!P38</f>
        <v>3.0660839999999987</v>
      </c>
      <c r="Q38" s="8">
        <f>INTMARB!Q38+GIC!Q38</f>
        <v>3.0660839999999983</v>
      </c>
      <c r="R38" s="8">
        <f>INTMARB!R38+GIC!R38</f>
        <v>3.991932000000002</v>
      </c>
      <c r="S38" s="8">
        <f>INTMARB!S38+GIC!S38</f>
        <v>3.4219079999999997</v>
      </c>
      <c r="T38" s="8">
        <f>INTMARB!T38+GIC!T38</f>
        <v>2.1677040000000001</v>
      </c>
      <c r="U38" s="8">
        <f>INTMARB!U38+GIC!U38</f>
        <v>3.4460999999999991</v>
      </c>
      <c r="V38" s="8">
        <f>INTMARB!V38+GIC!V38</f>
        <v>2.8390320000000004</v>
      </c>
      <c r="W38" s="8">
        <f>INTMARB!W38+GIC!W38</f>
        <v>3.0998520000000003</v>
      </c>
      <c r="X38" s="8">
        <f>INTMARB!X38+GIC!X38</f>
        <v>1.8519480000000001</v>
      </c>
      <c r="Y38" s="8">
        <f>INTMARB!Y38+GIC!Y38</f>
        <v>0.38026800000000011</v>
      </c>
      <c r="Z38" s="8">
        <f>INTMARB!Z38+GIC!Z38</f>
        <v>0.251496</v>
      </c>
    </row>
    <row r="39" spans="1:26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  <c r="Y39" s="8">
        <f>INTMARB!Y39+GIC!Y39</f>
        <v>0</v>
      </c>
      <c r="Z39" s="8">
        <f>INTMARB!Z39+GIC!Z39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INTMARB!C40+GIC!C40</f>
        <v>2574.0561225600004</v>
      </c>
      <c r="D40" s="8">
        <f>INTMARB!D40+GIC!D40</f>
        <v>2564.67291372</v>
      </c>
      <c r="E40" s="8">
        <f>INTMARB!E40+GIC!E40</f>
        <v>2245.652872560001</v>
      </c>
      <c r="F40" s="8">
        <f>INTMARB!F40+GIC!F40</f>
        <v>2314.4608274400002</v>
      </c>
      <c r="G40" s="8">
        <f>INTMARB!G40+GIC!G40</f>
        <v>2699.1620362799995</v>
      </c>
      <c r="H40" s="8">
        <f>INTMARB!H40+GIC!H40</f>
        <v>2871.1826999999994</v>
      </c>
      <c r="I40" s="8">
        <f>INTMARB!I40+GIC!I40</f>
        <v>2792.9912774400004</v>
      </c>
      <c r="J40" s="8">
        <f>INTMARB!J40+GIC!J40</f>
        <v>2918.0974499999998</v>
      </c>
      <c r="K40" s="8">
        <f>INTMARB!K40+GIC!K40</f>
        <v>2858.67218628</v>
      </c>
      <c r="L40" s="8">
        <f>INTMARB!L40+GIC!L40</f>
        <v>2539.6518862800008</v>
      </c>
      <c r="M40" s="8">
        <f>INTMARB!M40+GIC!M40</f>
        <v>2630.35382256</v>
      </c>
      <c r="N40" s="8">
        <f>INTMARB!N40+GIC!N40</f>
        <v>2742.9489637199995</v>
      </c>
      <c r="O40" s="8">
        <f>INTMARB!O40+GIC!O40</f>
        <v>2683.5237000000006</v>
      </c>
      <c r="P40" s="8">
        <f>INTMARB!P40+GIC!P40</f>
        <v>2680.3961362799996</v>
      </c>
      <c r="Q40" s="8">
        <f>INTMARB!Q40+GIC!Q40</f>
        <v>2877.4378274400005</v>
      </c>
      <c r="R40" s="8">
        <f>INTMARB!R40+GIC!R40</f>
        <v>2798.8464970800005</v>
      </c>
      <c r="S40" s="8">
        <f>INTMARB!S40+GIC!S40</f>
        <v>2997.8338885200001</v>
      </c>
      <c r="T40" s="8">
        <f>INTMARB!T40+GIC!T40</f>
        <v>3132.5228355600002</v>
      </c>
      <c r="U40" s="8">
        <f>INTMARB!U40+GIC!U40</f>
        <v>3215.8185829200011</v>
      </c>
      <c r="V40" s="8">
        <f>INTMARB!V40+GIC!V40</f>
        <v>3307.9715762399987</v>
      </c>
      <c r="W40" s="8">
        <f>INTMARB!W40+GIC!W40</f>
        <v>1159.8920654399999</v>
      </c>
      <c r="X40" s="8">
        <f>INTMARB!X40+GIC!X40</f>
        <v>1418.4830613600006</v>
      </c>
      <c r="Y40" s="8">
        <f>INTMARB!Y40+GIC!Y40</f>
        <v>2350.2131024399996</v>
      </c>
      <c r="Z40" s="8">
        <f>INTMARB!Z40+GIC!Z40</f>
        <v>2760.9424851599997</v>
      </c>
    </row>
    <row r="41" spans="1:26" ht="11.25" customHeight="1" x14ac:dyDescent="0.2">
      <c r="A41" s="28" t="s">
        <v>68</v>
      </c>
      <c r="B41" s="7" t="s">
        <v>69</v>
      </c>
      <c r="C41" s="8">
        <f>INTMARB!C41+GIC!C41</f>
        <v>15.638077440000005</v>
      </c>
      <c r="D41" s="8">
        <f>INTMARB!D41+GIC!D41</f>
        <v>18.765641160000005</v>
      </c>
      <c r="E41" s="8">
        <f>INTMARB!E41+GIC!E41</f>
        <v>12.510513720000002</v>
      </c>
      <c r="F41" s="8">
        <f>INTMARB!F41+GIC!F41</f>
        <v>18.765641159999998</v>
      </c>
      <c r="G41" s="8">
        <f>INTMARB!G41+GIC!G41</f>
        <v>12.510772560000003</v>
      </c>
      <c r="H41" s="8">
        <f>INTMARB!H41+GIC!H41</f>
        <v>15.638336280000008</v>
      </c>
      <c r="I41" s="8">
        <f>INTMARB!I41+GIC!I41</f>
        <v>12.510513720000002</v>
      </c>
      <c r="J41" s="8">
        <f>INTMARB!J41+GIC!J41</f>
        <v>6.2553862800000024</v>
      </c>
      <c r="K41" s="8">
        <f>INTMARB!K41+GIC!K41</f>
        <v>6.2553862799999989</v>
      </c>
      <c r="L41" s="8">
        <f>INTMARB!L41+GIC!L41</f>
        <v>6.2553862800000033</v>
      </c>
      <c r="M41" s="8">
        <f>INTMARB!M41+GIC!M41</f>
        <v>3.1275637200000026</v>
      </c>
      <c r="N41" s="8">
        <f>INTMARB!N41+GIC!N41</f>
        <v>0</v>
      </c>
      <c r="O41" s="8">
        <f>INTMARB!O41+GIC!O41</f>
        <v>0</v>
      </c>
      <c r="P41" s="8">
        <f>INTMARB!P41+GIC!P41</f>
        <v>0</v>
      </c>
      <c r="Q41" s="8">
        <f>INTMARB!Q41+GIC!Q41</f>
        <v>0</v>
      </c>
      <c r="R41" s="8">
        <f>INTMARB!R41+GIC!R41</f>
        <v>2.2772743199999996</v>
      </c>
      <c r="S41" s="8">
        <f>INTMARB!S41+GIC!S41</f>
        <v>0.21276648000000006</v>
      </c>
      <c r="T41" s="8">
        <f>INTMARB!T41+GIC!T41</f>
        <v>0.15633936000000001</v>
      </c>
      <c r="U41" s="8">
        <f>INTMARB!U41+GIC!U41</f>
        <v>13.145448239999993</v>
      </c>
      <c r="V41" s="8">
        <f>INTMARB!V41+GIC!V41</f>
        <v>14.602976280000002</v>
      </c>
      <c r="W41" s="8">
        <f>INTMARB!W41+GIC!W41</f>
        <v>2.8806303600000001</v>
      </c>
      <c r="X41" s="8">
        <f>INTMARB!X41+GIC!X41</f>
        <v>1.5729706799999994</v>
      </c>
      <c r="Y41" s="8">
        <f>INTMARB!Y41+GIC!Y41</f>
        <v>0.49127831999999994</v>
      </c>
      <c r="Z41" s="8">
        <f>INTMARB!Z41+GIC!Z41</f>
        <v>0.6225101999999999</v>
      </c>
    </row>
    <row r="42" spans="1:26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  <c r="Y42" s="8">
        <f>INTMARB!Y42+GIC!Y42</f>
        <v>0</v>
      </c>
      <c r="Z42" s="8">
        <f>INTMARB!Z42+GIC!Z42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INTMARB!C43+GIC!C43</f>
        <v>12893.584775759999</v>
      </c>
      <c r="D43" s="8">
        <f>INTMARB!D43+GIC!D43</f>
        <v>13099.2498</v>
      </c>
      <c r="E43" s="8">
        <f>INTMARB!E43+GIC!E43</f>
        <v>12884.09265468</v>
      </c>
      <c r="F43" s="8">
        <f>INTMARB!F43+GIC!F43</f>
        <v>13295.422703159998</v>
      </c>
      <c r="G43" s="8">
        <f>INTMARB!G43+GIC!G43</f>
        <v>13108.7424546</v>
      </c>
      <c r="H43" s="8">
        <f>INTMARB!H43+GIC!H43</f>
        <v>13067.608329360002</v>
      </c>
      <c r="I43" s="8">
        <f>INTMARB!I43+GIC!I43</f>
        <v>13127.72616324</v>
      </c>
      <c r="J43" s="8">
        <f>INTMARB!J43+GIC!J43</f>
        <v>13333.391454239996</v>
      </c>
      <c r="K43" s="8">
        <f>INTMARB!K43+GIC!K43</f>
        <v>13561.54514676</v>
      </c>
      <c r="L43" s="8">
        <f>INTMARB!L43+GIC!L43</f>
        <v>12962.381379480003</v>
      </c>
      <c r="M43" s="8">
        <f>INTMARB!M43+GIC!M43</f>
        <v>13347.404890560001</v>
      </c>
      <c r="N43" s="8">
        <f>INTMARB!N43+GIC!N43</f>
        <v>12502.376434079997</v>
      </c>
      <c r="O43" s="8">
        <f>INTMARB!O43+GIC!O43</f>
        <v>11534.328936</v>
      </c>
      <c r="P43" s="8">
        <f>INTMARB!P43+GIC!P43</f>
        <v>11392.549730639998</v>
      </c>
      <c r="Q43" s="8">
        <f>INTMARB!Q43+GIC!Q43</f>
        <v>11111.504732639998</v>
      </c>
      <c r="R43" s="8">
        <f>INTMARB!R43+GIC!R43</f>
        <v>11919.017129760001</v>
      </c>
      <c r="S43" s="8">
        <f>INTMARB!S43+GIC!S43</f>
        <v>12013.822033199998</v>
      </c>
      <c r="T43" s="8">
        <f>INTMARB!T43+GIC!T43</f>
        <v>11958.289003439999</v>
      </c>
      <c r="U43" s="8">
        <f>INTMARB!U43+GIC!U43</f>
        <v>12194.686113479995</v>
      </c>
      <c r="V43" s="8">
        <f>INTMARB!V43+GIC!V43</f>
        <v>11656.563169679999</v>
      </c>
      <c r="W43" s="8">
        <f>INTMARB!W43+GIC!W43</f>
        <v>10963.761840719999</v>
      </c>
      <c r="X43" s="8">
        <f>INTMARB!X43+GIC!X43</f>
        <v>11323.162520279997</v>
      </c>
      <c r="Y43" s="8">
        <f>INTMARB!Y43+GIC!Y43</f>
        <v>11578.758881040003</v>
      </c>
      <c r="Z43" s="8">
        <f>INTMARB!Z43+GIC!Z43</f>
        <v>11040.051466080002</v>
      </c>
    </row>
    <row r="44" spans="1:26" ht="11.25" customHeight="1" x14ac:dyDescent="0.2">
      <c r="A44" s="28" t="s">
        <v>74</v>
      </c>
      <c r="B44" s="7" t="s">
        <v>75</v>
      </c>
      <c r="C44" s="8">
        <f>INTMARB!C44+GIC!C44</f>
        <v>4036.7159157600008</v>
      </c>
      <c r="D44" s="8">
        <f>INTMARB!D44+GIC!D44</f>
        <v>3627.6960801600007</v>
      </c>
      <c r="E44" s="8">
        <f>INTMARB!E44+GIC!E44</f>
        <v>3382.2839001600005</v>
      </c>
      <c r="F44" s="8">
        <f>INTMARB!F44+GIC!F44</f>
        <v>3810.1813171200001</v>
      </c>
      <c r="G44" s="8">
        <f>INTMARB!G44+GIC!G44</f>
        <v>3278.4551128800003</v>
      </c>
      <c r="H44" s="8">
        <f>INTMARB!H44+GIC!H44</f>
        <v>3325.6503201600008</v>
      </c>
      <c r="I44" s="8">
        <f>INTMARB!I44+GIC!I44</f>
        <v>4486.6381528800002</v>
      </c>
      <c r="J44" s="8">
        <f>INTMARB!J44+GIC!J44</f>
        <v>4310.4451644000001</v>
      </c>
      <c r="K44" s="8">
        <f>INTMARB!K44+GIC!K44</f>
        <v>3355.2282348000003</v>
      </c>
      <c r="L44" s="8">
        <f>INTMARB!L44+GIC!L44</f>
        <v>2032.5238761600001</v>
      </c>
      <c r="M44" s="8">
        <f>INTMARB!M44+GIC!M44</f>
        <v>2439.02842848</v>
      </c>
      <c r="N44" s="8">
        <f>INTMARB!N44+GIC!N44</f>
        <v>2141.9669807999999</v>
      </c>
      <c r="O44" s="8">
        <f>INTMARB!O44+GIC!O44</f>
        <v>1494.6865394400004</v>
      </c>
      <c r="P44" s="8">
        <f>INTMARB!P44+GIC!P44</f>
        <v>1660.4152027200003</v>
      </c>
      <c r="Q44" s="8">
        <f>INTMARB!Q44+GIC!Q44</f>
        <v>1791.7479871200003</v>
      </c>
      <c r="R44" s="8">
        <f>INTMARB!R44+GIC!R44</f>
        <v>1373.84538696</v>
      </c>
      <c r="S44" s="8">
        <f>INTMARB!S44+GIC!S44</f>
        <v>1124.9546652000001</v>
      </c>
      <c r="T44" s="8">
        <f>INTMARB!T44+GIC!T44</f>
        <v>752.74623864000023</v>
      </c>
      <c r="U44" s="8">
        <f>INTMARB!U44+GIC!U44</f>
        <v>900.71271647999981</v>
      </c>
      <c r="V44" s="8">
        <f>INTMARB!V44+GIC!V44</f>
        <v>1406.6399217599997</v>
      </c>
      <c r="W44" s="8">
        <f>INTMARB!W44+GIC!W44</f>
        <v>925.92489960000034</v>
      </c>
      <c r="X44" s="8">
        <f>INTMARB!X44+GIC!X44</f>
        <v>585.56613959999993</v>
      </c>
      <c r="Y44" s="8">
        <f>INTMARB!Y44+GIC!Y44</f>
        <v>858.84510600000021</v>
      </c>
      <c r="Z44" s="8">
        <f>INTMARB!Z44+GIC!Z44</f>
        <v>947.37850776000028</v>
      </c>
    </row>
    <row r="45" spans="1:26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  <c r="Y45" s="8">
        <f>INTMARB!Y45+GIC!Y45</f>
        <v>0</v>
      </c>
      <c r="Z45" s="8">
        <f>INTMARB!Z45+GIC!Z45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INTMARB!C46+GIC!C46</f>
        <v>12.28519728</v>
      </c>
      <c r="D46" s="8">
        <f>INTMARB!D46+GIC!D46</f>
        <v>12.285197279999998</v>
      </c>
      <c r="E46" s="8">
        <f>INTMARB!E46+GIC!E46</f>
        <v>9.2138979600000006</v>
      </c>
      <c r="F46" s="8">
        <f>INTMARB!F46+GIC!F46</f>
        <v>6.1425986399999983</v>
      </c>
      <c r="G46" s="8">
        <f>INTMARB!G46+GIC!G46</f>
        <v>6.1425986399999992</v>
      </c>
      <c r="H46" s="8">
        <f>INTMARB!H46+GIC!H46</f>
        <v>6.1425986399999992</v>
      </c>
      <c r="I46" s="8">
        <f>INTMARB!I46+GIC!I46</f>
        <v>9.2138979599999971</v>
      </c>
      <c r="J46" s="8">
        <f>INTMARB!J46+GIC!J46</f>
        <v>6.1425986399999992</v>
      </c>
      <c r="K46" s="8">
        <f>INTMARB!K46+GIC!K46</f>
        <v>6.1425986399999992</v>
      </c>
      <c r="L46" s="8">
        <f>INTMARB!L46+GIC!L46</f>
        <v>6.1425986399999992</v>
      </c>
      <c r="M46" s="8">
        <f>INTMARB!M46+GIC!M46</f>
        <v>6.1425986399999992</v>
      </c>
      <c r="N46" s="8">
        <f>INTMARB!N46+GIC!N46</f>
        <v>6.1425986399999992</v>
      </c>
      <c r="O46" s="8">
        <f>INTMARB!O46+GIC!O46</f>
        <v>6.1425986399999992</v>
      </c>
      <c r="P46" s="8">
        <f>INTMARB!P46+GIC!P46</f>
        <v>6.1425986399999992</v>
      </c>
      <c r="Q46" s="8">
        <f>INTMARB!Q46+GIC!Q46</f>
        <v>6.1425986399999992</v>
      </c>
      <c r="R46" s="8">
        <f>INTMARB!R46+GIC!R46</f>
        <v>7.3709600400000017</v>
      </c>
      <c r="S46" s="8">
        <f>INTMARB!S46+GIC!S46</f>
        <v>7.3709600400000017</v>
      </c>
      <c r="T46" s="8">
        <f>INTMARB!T46+GIC!T46</f>
        <v>7.3709600400000017</v>
      </c>
      <c r="U46" s="8">
        <f>INTMARB!U46+GIC!U46</f>
        <v>7.3709600400000017</v>
      </c>
      <c r="V46" s="8">
        <f>INTMARB!V46+GIC!V46</f>
        <v>7.3709600400000017</v>
      </c>
      <c r="W46" s="8">
        <f>INTMARB!W46+GIC!W46</f>
        <v>7.3709600400000017</v>
      </c>
      <c r="X46" s="8">
        <f>INTMARB!X46+GIC!X46</f>
        <v>7.3709600400000017</v>
      </c>
      <c r="Y46" s="8">
        <f>INTMARB!Y46+GIC!Y46</f>
        <v>7.3709600400000017</v>
      </c>
      <c r="Z46" s="8">
        <f>INTMARB!Z46+GIC!Z46</f>
        <v>7.3709600400000008</v>
      </c>
    </row>
    <row r="47" spans="1:26" ht="11.25" customHeight="1" x14ac:dyDescent="0.2">
      <c r="A47" s="28" t="s">
        <v>80</v>
      </c>
      <c r="B47" s="7" t="s">
        <v>81</v>
      </c>
      <c r="C47" s="8">
        <f>INTMARB!C47+GIC!C47</f>
        <v>3969.8590568400014</v>
      </c>
      <c r="D47" s="8">
        <f>INTMARB!D47+GIC!D47</f>
        <v>3513.7749045599994</v>
      </c>
      <c r="E47" s="8">
        <f>INTMARB!E47+GIC!E47</f>
        <v>2765.4113631600003</v>
      </c>
      <c r="F47" s="8">
        <f>INTMARB!F47+GIC!F47</f>
        <v>221.61824316000002</v>
      </c>
      <c r="G47" s="8">
        <f>INTMARB!G47+GIC!G47</f>
        <v>3.2119891200000001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  <c r="Y47" s="8">
        <f>INTMARB!Y47+GIC!Y47</f>
        <v>0</v>
      </c>
      <c r="Z47" s="8">
        <f>INTMARB!Z47+GIC!Z47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INTMARB!C48+GIC!C48</f>
        <v>658.22257799999988</v>
      </c>
      <c r="D48" s="8">
        <f>INTMARB!D48+GIC!D48</f>
        <v>759.2519609999996</v>
      </c>
      <c r="E48" s="8">
        <f>INTMARB!E48+GIC!E48</f>
        <v>756.19053900000029</v>
      </c>
      <c r="F48" s="8">
        <f>INTMARB!F48+GIC!F48</f>
        <v>774.55942200000015</v>
      </c>
      <c r="G48" s="8">
        <f>INTMARB!G48+GIC!G48</f>
        <v>817.42038300000002</v>
      </c>
      <c r="H48" s="8">
        <f>INTMARB!H48+GIC!H48</f>
        <v>789.86653200000001</v>
      </c>
      <c r="I48" s="8">
        <f>INTMARB!I48+GIC!I48</f>
        <v>823.5435779999998</v>
      </c>
      <c r="J48" s="8">
        <f>INTMARB!J48+GIC!J48</f>
        <v>890.89626599999997</v>
      </c>
      <c r="K48" s="8">
        <f>INTMARB!K48+GIC!K48</f>
        <v>673.52968799999985</v>
      </c>
      <c r="L48" s="8">
        <f>INTMARB!L48+GIC!L48</f>
        <v>566.37746100000004</v>
      </c>
      <c r="M48" s="8">
        <f>INTMARB!M48+GIC!M48</f>
        <v>499.0244219999999</v>
      </c>
      <c r="N48" s="8">
        <f>INTMARB!N48+GIC!N48</f>
        <v>633.73050000000012</v>
      </c>
      <c r="O48" s="8">
        <f>INTMARB!O48+GIC!O48</f>
        <v>655.16115600000001</v>
      </c>
      <c r="P48" s="8">
        <f>INTMARB!P48+GIC!P48</f>
        <v>590.8695389999998</v>
      </c>
      <c r="Q48" s="8">
        <f>INTMARB!Q48+GIC!Q48</f>
        <v>639.85334399999988</v>
      </c>
      <c r="R48" s="8">
        <f>INTMARB!R48+GIC!R48</f>
        <v>640.55464199999983</v>
      </c>
      <c r="S48" s="8">
        <f>INTMARB!S48+GIC!S48</f>
        <v>738.42783300000008</v>
      </c>
      <c r="T48" s="8">
        <f>INTMARB!T48+GIC!T48</f>
        <v>770.80617900000016</v>
      </c>
      <c r="U48" s="8">
        <f>INTMARB!U48+GIC!U48</f>
        <v>671.35313700000006</v>
      </c>
      <c r="V48" s="8">
        <f>INTMARB!V48+GIC!V48</f>
        <v>752.2533719999999</v>
      </c>
      <c r="W48" s="8">
        <f>INTMARB!W48+GIC!W48</f>
        <v>767.2916160000002</v>
      </c>
      <c r="X48" s="8">
        <f>INTMARB!X48+GIC!X48</f>
        <v>671.20325999999989</v>
      </c>
      <c r="Y48" s="8">
        <f>INTMARB!Y48+GIC!Y48</f>
        <v>707.66584200000034</v>
      </c>
      <c r="Z48" s="8">
        <f>INTMARB!Z48+GIC!Z48</f>
        <v>373.16319299999998</v>
      </c>
    </row>
    <row r="49" spans="1:26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  <c r="Y49" s="8">
        <f>INTMARB!Y49+GIC!Y49</f>
        <v>0</v>
      </c>
      <c r="Z49" s="8">
        <f>INTMARB!Z49+GIC!Z49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INTMARB!C50+GIC!C50</f>
        <v>46.068962039999995</v>
      </c>
      <c r="D50" s="8">
        <f>INTMARB!D50+GIC!D50</f>
        <v>52.211560680000012</v>
      </c>
      <c r="E50" s="8">
        <f>INTMARB!E50+GIC!E50</f>
        <v>49.140261360000011</v>
      </c>
      <c r="F50" s="8">
        <f>INTMARB!F50+GIC!F50</f>
        <v>30.712729319999987</v>
      </c>
      <c r="G50" s="8">
        <f>INTMARB!G50+GIC!G50</f>
        <v>21.498831359999997</v>
      </c>
      <c r="H50" s="8">
        <f>INTMARB!H50+GIC!H50</f>
        <v>21.498831359999997</v>
      </c>
      <c r="I50" s="8">
        <f>INTMARB!I50+GIC!I50</f>
        <v>24.570130679999998</v>
      </c>
      <c r="J50" s="8">
        <f>INTMARB!J50+GIC!J50</f>
        <v>3.0712993199999996</v>
      </c>
      <c r="K50" s="8">
        <f>INTMARB!K50+GIC!K50</f>
        <v>3.0712993199999996</v>
      </c>
      <c r="L50" s="8">
        <f>INTMARB!L50+GIC!L50</f>
        <v>0</v>
      </c>
      <c r="M50" s="8">
        <f>INTMARB!M50+GIC!M50</f>
        <v>0</v>
      </c>
      <c r="N50" s="8">
        <f>INTMARB!N50+GIC!N50</f>
        <v>0</v>
      </c>
      <c r="O50" s="8">
        <f>INTMARB!O50+GIC!O50</f>
        <v>0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  <c r="Y50" s="8">
        <f>INTMARB!Y50+GIC!Y50</f>
        <v>0</v>
      </c>
      <c r="Z50" s="8">
        <f>INTMARB!Z50+GIC!Z50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INTMARB!C51+GIC!C51</f>
        <v>10438.679255400002</v>
      </c>
      <c r="D51" s="27">
        <f>INTMARB!D51+GIC!D51</f>
        <v>10870.626456360002</v>
      </c>
      <c r="E51" s="27">
        <f>INTMARB!E51+GIC!E51</f>
        <v>10860.23884572</v>
      </c>
      <c r="F51" s="27">
        <f>INTMARB!F51+GIC!F51</f>
        <v>10990.857687480002</v>
      </c>
      <c r="G51" s="27">
        <f>INTMARB!G51+GIC!G51</f>
        <v>10942.467263640003</v>
      </c>
      <c r="H51" s="27">
        <f>INTMARB!H51+GIC!H51</f>
        <v>10513.240867799999</v>
      </c>
      <c r="I51" s="27">
        <f>INTMARB!I51+GIC!I51</f>
        <v>10718.78949504</v>
      </c>
      <c r="J51" s="27">
        <f>INTMARB!J51+GIC!J51</f>
        <v>9591.0804000000007</v>
      </c>
      <c r="K51" s="27">
        <f>INTMARB!K51+GIC!K51</f>
        <v>9644.4000615599998</v>
      </c>
      <c r="L51" s="27">
        <f>INTMARB!L51+GIC!L51</f>
        <v>9249.1857493200023</v>
      </c>
      <c r="M51" s="27">
        <f>INTMARB!M51+GIC!M51</f>
        <v>10365.629515560002</v>
      </c>
      <c r="N51" s="27">
        <f>INTMARB!N51+GIC!N51</f>
        <v>8757.0015548400024</v>
      </c>
      <c r="O51" s="27">
        <f>INTMARB!O51+GIC!O51</f>
        <v>8210.5915042800007</v>
      </c>
      <c r="P51" s="27">
        <f>INTMARB!P51+GIC!P51</f>
        <v>7739.1746546400009</v>
      </c>
      <c r="Q51" s="27">
        <f>INTMARB!Q51+GIC!Q51</f>
        <v>6662.763142362287</v>
      </c>
      <c r="R51" s="27">
        <f>INTMARB!R51+GIC!R51</f>
        <v>6780.7254117807115</v>
      </c>
      <c r="S51" s="27">
        <f>INTMARB!S51+GIC!S51</f>
        <v>6801.9710737936348</v>
      </c>
      <c r="T51" s="27">
        <f>INTMARB!T51+GIC!T51</f>
        <v>6598.7254117586353</v>
      </c>
      <c r="U51" s="27">
        <f>INTMARB!U51+GIC!U51</f>
        <v>6329.7538601069664</v>
      </c>
      <c r="V51" s="27">
        <f>INTMARB!V51+GIC!V51</f>
        <v>5873.7146107875842</v>
      </c>
      <c r="W51" s="27">
        <f>INTMARB!W51+GIC!W51</f>
        <v>4664.2311219345684</v>
      </c>
      <c r="X51" s="27">
        <f>INTMARB!X51+GIC!X51</f>
        <v>4831.8040562455772</v>
      </c>
      <c r="Y51" s="27">
        <f>INTMARB!Y51+GIC!Y51</f>
        <v>3458.1289177895587</v>
      </c>
      <c r="Z51" s="27">
        <f>INTMARB!Z51+GIC!Z51</f>
        <v>3280.6339463147901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1128.3405853721276</v>
      </c>
      <c r="D52" s="27">
        <f t="shared" ref="D52:X52" si="30">SUM(D53:D54)</f>
        <v>1202.7382051367929</v>
      </c>
      <c r="E52" s="27">
        <f t="shared" si="30"/>
        <v>1265.9903356535319</v>
      </c>
      <c r="F52" s="27">
        <f t="shared" si="30"/>
        <v>1364.6160731035802</v>
      </c>
      <c r="G52" s="27">
        <f t="shared" si="30"/>
        <v>1393.2928460548496</v>
      </c>
      <c r="H52" s="27">
        <f t="shared" si="30"/>
        <v>1412.5682460491271</v>
      </c>
      <c r="I52" s="27">
        <f t="shared" si="30"/>
        <v>1425.845825657251</v>
      </c>
      <c r="J52" s="27">
        <f t="shared" si="30"/>
        <v>1475.8658111294917</v>
      </c>
      <c r="K52" s="27">
        <f t="shared" si="30"/>
        <v>1542.1442077246259</v>
      </c>
      <c r="L52" s="27">
        <f t="shared" si="30"/>
        <v>1460.5475470342953</v>
      </c>
      <c r="M52" s="27">
        <f t="shared" si="30"/>
        <v>1414.4577555728924</v>
      </c>
      <c r="N52" s="27">
        <f t="shared" si="30"/>
        <v>1440.3736621425869</v>
      </c>
      <c r="O52" s="27">
        <f t="shared" si="30"/>
        <v>1495.3475878902939</v>
      </c>
      <c r="P52" s="27">
        <f t="shared" si="30"/>
        <v>1595.0528672095288</v>
      </c>
      <c r="Q52" s="27">
        <f t="shared" si="30"/>
        <v>1598.6438890636734</v>
      </c>
      <c r="R52" s="27">
        <f t="shared" si="30"/>
        <v>1719.7892207337761</v>
      </c>
      <c r="S52" s="27">
        <f t="shared" si="30"/>
        <v>1726.6635045252758</v>
      </c>
      <c r="T52" s="27">
        <f t="shared" si="30"/>
        <v>1694.2187104638799</v>
      </c>
      <c r="U52" s="27">
        <f t="shared" si="30"/>
        <v>1725.5033999984303</v>
      </c>
      <c r="V52" s="27">
        <f t="shared" si="30"/>
        <v>1765.9709233362853</v>
      </c>
      <c r="W52" s="27">
        <f t="shared" si="30"/>
        <v>1768.3187713180287</v>
      </c>
      <c r="X52" s="27">
        <f t="shared" si="30"/>
        <v>1662.2974578782191</v>
      </c>
      <c r="Y52" s="27">
        <f t="shared" ref="Y52:Z52" si="31">SUM(Y53:Y54)</f>
        <v>1741.765811097549</v>
      </c>
      <c r="Z52" s="27">
        <f t="shared" si="31"/>
        <v>1743.8350672399663</v>
      </c>
    </row>
    <row r="53" spans="1:26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0</v>
      </c>
      <c r="E53" s="8">
        <f>INTMARB!E53+GIC!E53</f>
        <v>0</v>
      </c>
      <c r="F53" s="8">
        <f>INTMARB!F53+GIC!F53</f>
        <v>0</v>
      </c>
      <c r="G53" s="8">
        <f>INTMARB!G53+GIC!G53</f>
        <v>0</v>
      </c>
      <c r="H53" s="8">
        <f>INTMARB!H53+GIC!H53</f>
        <v>0</v>
      </c>
      <c r="I53" s="8">
        <f>INTMARB!I53+GIC!I53</f>
        <v>0</v>
      </c>
      <c r="J53" s="8">
        <f>INTMARB!J53+GIC!J53</f>
        <v>0</v>
      </c>
      <c r="K53" s="8">
        <f>INTMARB!K53+GIC!K53</f>
        <v>0</v>
      </c>
      <c r="L53" s="8">
        <f>INTMARB!L53+GIC!L53</f>
        <v>0</v>
      </c>
      <c r="M53" s="8">
        <f>INTMARB!M53+GIC!M53</f>
        <v>0</v>
      </c>
      <c r="N53" s="8">
        <f>INTMARB!N53+GIC!N53</f>
        <v>0</v>
      </c>
      <c r="O53" s="8">
        <f>INTMARB!O53+GIC!O53</f>
        <v>0</v>
      </c>
      <c r="P53" s="8">
        <f>INTMARB!P53+GIC!P53</f>
        <v>0</v>
      </c>
      <c r="Q53" s="8">
        <f>INTMARB!Q53+GIC!Q53</f>
        <v>0</v>
      </c>
      <c r="R53" s="8">
        <f>INTMARB!R53+GIC!R53</f>
        <v>0</v>
      </c>
      <c r="S53" s="8">
        <f>INTMARB!S53+GIC!S53</f>
        <v>0</v>
      </c>
      <c r="T53" s="8">
        <f>INTMARB!T53+GIC!T53</f>
        <v>0</v>
      </c>
      <c r="U53" s="8">
        <f>INTMARB!U53+GIC!U53</f>
        <v>0</v>
      </c>
      <c r="V53" s="8">
        <f>INTMARB!V53+GIC!V53</f>
        <v>0</v>
      </c>
      <c r="W53" s="8">
        <f>INTMARB!W53+GIC!W53</f>
        <v>0</v>
      </c>
      <c r="X53" s="8">
        <f>INTMARB!X53+GIC!X53</f>
        <v>0</v>
      </c>
      <c r="Y53" s="8">
        <f>INTMARB!Y53+GIC!Y53</f>
        <v>0</v>
      </c>
      <c r="Z53" s="8">
        <f>INTMARB!Z53+GIC!Z53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INTMARB!C54+GIC!C54</f>
        <v>1128.3405853721276</v>
      </c>
      <c r="D54" s="45">
        <f>INTMARB!D54+GIC!D54</f>
        <v>1202.7382051367929</v>
      </c>
      <c r="E54" s="45">
        <f>INTMARB!E54+GIC!E54</f>
        <v>1265.9903356535319</v>
      </c>
      <c r="F54" s="45">
        <f>INTMARB!F54+GIC!F54</f>
        <v>1364.6160731035802</v>
      </c>
      <c r="G54" s="45">
        <f>INTMARB!G54+GIC!G54</f>
        <v>1393.2928460548496</v>
      </c>
      <c r="H54" s="45">
        <f>INTMARB!H54+GIC!H54</f>
        <v>1412.5682460491271</v>
      </c>
      <c r="I54" s="45">
        <f>INTMARB!I54+GIC!I54</f>
        <v>1425.845825657251</v>
      </c>
      <c r="J54" s="45">
        <f>INTMARB!J54+GIC!J54</f>
        <v>1475.8658111294917</v>
      </c>
      <c r="K54" s="45">
        <f>INTMARB!K54+GIC!K54</f>
        <v>1542.1442077246259</v>
      </c>
      <c r="L54" s="45">
        <f>INTMARB!L54+GIC!L54</f>
        <v>1460.5475470342953</v>
      </c>
      <c r="M54" s="45">
        <f>INTMARB!M54+GIC!M54</f>
        <v>1414.4577555728924</v>
      </c>
      <c r="N54" s="45">
        <f>INTMARB!N54+GIC!N54</f>
        <v>1440.3736621425869</v>
      </c>
      <c r="O54" s="45">
        <f>INTMARB!O54+GIC!O54</f>
        <v>1495.3475878902939</v>
      </c>
      <c r="P54" s="45">
        <f>INTMARB!P54+GIC!P54</f>
        <v>1595.0528672095288</v>
      </c>
      <c r="Q54" s="45">
        <f>INTMARB!Q54+GIC!Q54</f>
        <v>1598.6438890636734</v>
      </c>
      <c r="R54" s="45">
        <f>INTMARB!R54+GIC!R54</f>
        <v>1719.7892207337761</v>
      </c>
      <c r="S54" s="45">
        <f>INTMARB!S54+GIC!S54</f>
        <v>1726.6635045252758</v>
      </c>
      <c r="T54" s="45">
        <f>INTMARB!T54+GIC!T54</f>
        <v>1694.2187104638799</v>
      </c>
      <c r="U54" s="45">
        <f>INTMARB!U54+GIC!U54</f>
        <v>1725.5033999984303</v>
      </c>
      <c r="V54" s="45">
        <f>INTMARB!V54+GIC!V54</f>
        <v>1765.9709233362853</v>
      </c>
      <c r="W54" s="45">
        <f>INTMARB!W54+GIC!W54</f>
        <v>1768.3187713180287</v>
      </c>
      <c r="X54" s="45">
        <f>INTMARB!X54+GIC!X54</f>
        <v>1662.2974578782191</v>
      </c>
      <c r="Y54" s="45">
        <f>INTMARB!Y54+GIC!Y54</f>
        <v>1741.765811097549</v>
      </c>
      <c r="Z54" s="45">
        <f>INTMARB!Z54+GIC!Z54</f>
        <v>1743.8350672399663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6288.4765022399997</v>
      </c>
      <c r="D61" s="49">
        <f t="shared" si="32"/>
        <v>6962.3608363200001</v>
      </c>
      <c r="E61" s="49">
        <f t="shared" si="32"/>
        <v>7363.5993338399985</v>
      </c>
      <c r="F61" s="49">
        <f t="shared" si="32"/>
        <v>8540.0572658399979</v>
      </c>
      <c r="G61" s="49">
        <f t="shared" si="32"/>
        <v>9293.8013063999988</v>
      </c>
      <c r="H61" s="49">
        <f t="shared" si="32"/>
        <v>10064.68053912</v>
      </c>
      <c r="I61" s="49">
        <f t="shared" si="32"/>
        <v>10450.795595039999</v>
      </c>
      <c r="J61" s="49">
        <f t="shared" si="32"/>
        <v>11483.16175872</v>
      </c>
      <c r="K61" s="49">
        <f t="shared" si="32"/>
        <v>11536.12473408</v>
      </c>
      <c r="L61" s="49">
        <f t="shared" si="32"/>
        <v>11884.741787519999</v>
      </c>
      <c r="M61" s="49">
        <f t="shared" si="32"/>
        <v>14273.179166880002</v>
      </c>
      <c r="N61" s="49">
        <f t="shared" si="32"/>
        <v>13897.248791759999</v>
      </c>
      <c r="O61" s="49">
        <f t="shared" si="32"/>
        <v>14232.497989680001</v>
      </c>
      <c r="P61" s="49">
        <f t="shared" si="32"/>
        <v>14375.925611279998</v>
      </c>
      <c r="Q61" s="49">
        <f t="shared" si="32"/>
        <v>14369.812978119697</v>
      </c>
      <c r="R61" s="49">
        <f t="shared" si="32"/>
        <v>15197.845292716096</v>
      </c>
      <c r="S61" s="49">
        <f t="shared" si="32"/>
        <v>16365.489249972396</v>
      </c>
      <c r="T61" s="49">
        <f t="shared" si="32"/>
        <v>18081.842809537164</v>
      </c>
      <c r="U61" s="49">
        <f t="shared" si="32"/>
        <v>17820.47133495086</v>
      </c>
      <c r="V61" s="49">
        <f t="shared" si="32"/>
        <v>17881.108525614225</v>
      </c>
      <c r="W61" s="49">
        <f t="shared" si="32"/>
        <v>18221.118273269243</v>
      </c>
      <c r="X61" s="49">
        <f t="shared" si="32"/>
        <v>21472.816092459168</v>
      </c>
      <c r="Y61" s="49">
        <f t="shared" ref="Y61:Z61" si="33">SUM(Y62:Y72)</f>
        <v>19037.979325698288</v>
      </c>
      <c r="Z61" s="49">
        <f t="shared" si="33"/>
        <v>18991.312686000791</v>
      </c>
    </row>
    <row r="62" spans="1:26" ht="11.25" customHeight="1" x14ac:dyDescent="0.2">
      <c r="A62" s="50" t="s">
        <v>92</v>
      </c>
      <c r="B62" s="51" t="s">
        <v>93</v>
      </c>
      <c r="C62" s="52">
        <f>INTMARB!C62+GIC!C62</f>
        <v>4456.3684032000001</v>
      </c>
      <c r="D62" s="52">
        <f>INTMARB!D62+GIC!D62</f>
        <v>5012.6723136000001</v>
      </c>
      <c r="E62" s="52">
        <f>INTMARB!E62+GIC!E62</f>
        <v>5309.4726719999999</v>
      </c>
      <c r="F62" s="52">
        <f>INTMARB!F62+GIC!F62</f>
        <v>6306.9439103999994</v>
      </c>
      <c r="G62" s="52">
        <f>INTMARB!G62+GIC!G62</f>
        <v>7001.568403199999</v>
      </c>
      <c r="H62" s="52">
        <f>INTMARB!H62+GIC!H62</f>
        <v>7732.4800896000006</v>
      </c>
      <c r="I62" s="52">
        <f>INTMARB!I62+GIC!I62</f>
        <v>8046.0793728000008</v>
      </c>
      <c r="J62" s="52">
        <f>INTMARB!J62+GIC!J62</f>
        <v>8995.2799104000005</v>
      </c>
      <c r="K62" s="52">
        <f>INTMARB!K62+GIC!K62</f>
        <v>8912.7355967999993</v>
      </c>
      <c r="L62" s="52">
        <f>INTMARB!L62+GIC!L62</f>
        <v>9366.4484927999983</v>
      </c>
      <c r="M62" s="52">
        <f>INTMARB!M62+GIC!M62</f>
        <v>11742.139987200002</v>
      </c>
      <c r="N62" s="52">
        <f>INTMARB!N62+GIC!N62</f>
        <v>11125.9032192</v>
      </c>
      <c r="O62" s="52">
        <f>INTMARB!O62+GIC!O62</f>
        <v>11253.313612800001</v>
      </c>
      <c r="P62" s="52">
        <f>INTMARB!P62+GIC!P62</f>
        <v>11390.308876799998</v>
      </c>
      <c r="Q62" s="52">
        <f>INTMARB!Q62+GIC!Q62</f>
        <v>11240.390246399998</v>
      </c>
      <c r="R62" s="52">
        <f>INTMARB!R62+GIC!R62</f>
        <v>11969.762918399996</v>
      </c>
      <c r="S62" s="52">
        <f>INTMARB!S62+GIC!S62</f>
        <v>13005.545817599996</v>
      </c>
      <c r="T62" s="52">
        <f>INTMARB!T62+GIC!T62</f>
        <v>14584.120588800006</v>
      </c>
      <c r="U62" s="52">
        <f>INTMARB!U62+GIC!U62</f>
        <v>14213.032243199994</v>
      </c>
      <c r="V62" s="52">
        <f>INTMARB!V62+GIC!V62</f>
        <v>14013.8506368</v>
      </c>
      <c r="W62" s="52">
        <f>INTMARB!W62+GIC!W62</f>
        <v>14027.300985599999</v>
      </c>
      <c r="X62" s="52">
        <f>INTMARB!X62+GIC!X62</f>
        <v>17057.837664000002</v>
      </c>
      <c r="Y62" s="52">
        <f>INTMARB!Y62+GIC!Y62</f>
        <v>14589.740793600002</v>
      </c>
      <c r="Z62" s="52">
        <f>INTMARB!Z62+GIC!Z62</f>
        <v>14484.8221056</v>
      </c>
    </row>
    <row r="63" spans="1:26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  <c r="Y63" s="52">
        <f>INTMARB!Y63+GIC!Y63</f>
        <v>0</v>
      </c>
      <c r="Z63" s="52">
        <f>INTMARB!Z63+GIC!Z63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INTMARB!C64+GIC!C64</f>
        <v>157.73939999999999</v>
      </c>
      <c r="D64" s="52">
        <f>INTMARB!D64+GIC!D64</f>
        <v>165.60180000000003</v>
      </c>
      <c r="E64" s="52">
        <f>INTMARB!E64+GIC!E64</f>
        <v>183.61986552000002</v>
      </c>
      <c r="F64" s="52">
        <f>INTMARB!F64+GIC!F64</f>
        <v>195.46771608</v>
      </c>
      <c r="G64" s="52">
        <f>INTMARB!G64+GIC!G64</f>
        <v>204.20382527999996</v>
      </c>
      <c r="H64" s="52">
        <f>INTMARB!H64+GIC!H64</f>
        <v>209.00873448000002</v>
      </c>
      <c r="I64" s="52">
        <f>INTMARB!I64+GIC!I64</f>
        <v>214.03221840000003</v>
      </c>
      <c r="J64" s="52">
        <f>INTMARB!J64+GIC!J64</f>
        <v>213.65010575999997</v>
      </c>
      <c r="K64" s="52">
        <f>INTMARB!K64+GIC!K64</f>
        <v>214.46858160000002</v>
      </c>
      <c r="L64" s="52">
        <f>INTMARB!L64+GIC!L64</f>
        <v>228.06424368000003</v>
      </c>
      <c r="M64" s="52">
        <f>INTMARB!M64+GIC!M64</f>
        <v>237.22236719999998</v>
      </c>
      <c r="N64" s="52">
        <f>INTMARB!N64+GIC!N64</f>
        <v>224.25353496000002</v>
      </c>
      <c r="O64" s="52">
        <f>INTMARB!O64+GIC!O64</f>
        <v>240.19337160000003</v>
      </c>
      <c r="P64" s="52">
        <f>INTMARB!P64+GIC!P64</f>
        <v>250.49586744000004</v>
      </c>
      <c r="Q64" s="52">
        <f>INTMARB!Q64+GIC!Q64</f>
        <v>303.6152784396985</v>
      </c>
      <c r="R64" s="52">
        <f>INTMARB!R64+GIC!R64</f>
        <v>343.13695063610095</v>
      </c>
      <c r="S64" s="52">
        <f>INTMARB!S64+GIC!S64</f>
        <v>494.00670133239987</v>
      </c>
      <c r="T64" s="52">
        <f>INTMARB!T64+GIC!T64</f>
        <v>595.86702681715633</v>
      </c>
      <c r="U64" s="52">
        <f>INTMARB!U64+GIC!U64</f>
        <v>727.47673479086802</v>
      </c>
      <c r="V64" s="52">
        <f>INTMARB!V64+GIC!V64</f>
        <v>901.0028881742229</v>
      </c>
      <c r="W64" s="52">
        <f>INTMARB!W64+GIC!W64</f>
        <v>1153.7961313492438</v>
      </c>
      <c r="X64" s="52">
        <f>INTMARB!X64+GIC!X64</f>
        <v>1427.8984055791711</v>
      </c>
      <c r="Y64" s="52">
        <f>INTMARB!Y64+GIC!Y64</f>
        <v>1578.83365465829</v>
      </c>
      <c r="Z64" s="52">
        <f>INTMARB!Z64+GIC!Z64</f>
        <v>1731.092570640792</v>
      </c>
    </row>
    <row r="65" spans="1:26" ht="11.25" customHeight="1" x14ac:dyDescent="0.2">
      <c r="A65" s="50" t="s">
        <v>98</v>
      </c>
      <c r="B65" s="51" t="s">
        <v>99</v>
      </c>
      <c r="C65" s="52">
        <f>INTMARB!C65+GIC!C65</f>
        <v>1671.5005199999998</v>
      </c>
      <c r="D65" s="52">
        <f>INTMARB!D65+GIC!D65</f>
        <v>1772.9002799999998</v>
      </c>
      <c r="E65" s="52">
        <f>INTMARB!E65+GIC!E65</f>
        <v>1863.1000799999997</v>
      </c>
      <c r="F65" s="52">
        <f>INTMARB!F65+GIC!F65</f>
        <v>2012.9997599999997</v>
      </c>
      <c r="G65" s="52">
        <f>INTMARB!G65+GIC!G65</f>
        <v>2050.00056</v>
      </c>
      <c r="H65" s="52">
        <f>INTMARB!H65+GIC!H65</f>
        <v>2078.6003999999994</v>
      </c>
      <c r="I65" s="52">
        <f>INTMARB!I65+GIC!I65</f>
        <v>2113.30008</v>
      </c>
      <c r="J65" s="52">
        <f>INTMARB!J65+GIC!J65</f>
        <v>2186.4002399999995</v>
      </c>
      <c r="K65" s="52">
        <f>INTMARB!K65+GIC!K65</f>
        <v>2283.0001199999997</v>
      </c>
      <c r="L65" s="52">
        <f>INTMARB!L65+GIC!L65</f>
        <v>2163.7997999999998</v>
      </c>
      <c r="M65" s="52">
        <f>INTMARB!M65+GIC!M65</f>
        <v>2095.8001199999999</v>
      </c>
      <c r="N65" s="52">
        <f>INTMARB!N65+GIC!N65</f>
        <v>2113.7000400000002</v>
      </c>
      <c r="O65" s="52">
        <f>INTMARB!O65+GIC!O65</f>
        <v>2053.93788</v>
      </c>
      <c r="P65" s="52">
        <f>INTMARB!P65+GIC!P65</f>
        <v>2060.3142000000003</v>
      </c>
      <c r="Q65" s="52">
        <f>INTMARB!Q65+GIC!Q65</f>
        <v>2129.7409199999997</v>
      </c>
      <c r="R65" s="52">
        <f>INTMARB!R65+GIC!R65</f>
        <v>2195.5737599999998</v>
      </c>
      <c r="S65" s="52">
        <f>INTMARB!S65+GIC!S65</f>
        <v>2197.3852799999995</v>
      </c>
      <c r="T65" s="52">
        <f>INTMARB!T65+GIC!T65</f>
        <v>2248.2683999999995</v>
      </c>
      <c r="U65" s="52">
        <f>INTMARB!U65+GIC!U65</f>
        <v>2227.2318</v>
      </c>
      <c r="V65" s="52">
        <f>INTMARB!V65+GIC!V65</f>
        <v>2283.8976000000002</v>
      </c>
      <c r="W65" s="52">
        <f>INTMARB!W65+GIC!W65</f>
        <v>2288.3151599999997</v>
      </c>
      <c r="X65" s="52">
        <f>INTMARB!X65+GIC!X65</f>
        <v>2213.9369999999994</v>
      </c>
      <c r="Y65" s="52">
        <f>INTMARB!Y65+GIC!Y65</f>
        <v>2169.7991999999995</v>
      </c>
      <c r="Z65" s="52">
        <f>INTMARB!Z65+GIC!Z65</f>
        <v>2120.4392399999997</v>
      </c>
    </row>
    <row r="66" spans="1:26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  <c r="Y66" s="52">
        <f>INTMARB!Y66+GIC!Y66</f>
        <v>0</v>
      </c>
      <c r="Z66" s="52">
        <f>INTMARB!Z66+GIC!Z66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11.34216</v>
      </c>
      <c r="J67" s="52">
        <f>INTMARB!J67+GIC!J67</f>
        <v>17.013239999999996</v>
      </c>
      <c r="K67" s="52">
        <f>INTMARB!K67+GIC!K67</f>
        <v>15.122795040000002</v>
      </c>
      <c r="L67" s="52">
        <f>INTMARB!L67+GIC!L67</f>
        <v>15.122795039999998</v>
      </c>
      <c r="M67" s="52">
        <f>INTMARB!M67+GIC!M67</f>
        <v>79.395119999999991</v>
      </c>
      <c r="N67" s="52">
        <f>INTMARB!N67+GIC!N67</f>
        <v>139.88655503999999</v>
      </c>
      <c r="O67" s="52">
        <f>INTMARB!O67+GIC!O67</f>
        <v>149.33852496000003</v>
      </c>
      <c r="P67" s="52">
        <f>INTMARB!P67+GIC!P67</f>
        <v>136.10592000000003</v>
      </c>
      <c r="Q67" s="52">
        <f>INTMARB!Q67+GIC!Q67</f>
        <v>132.32528495999998</v>
      </c>
      <c r="R67" s="52">
        <f>INTMARB!R67+GIC!R67</f>
        <v>130.43484000000001</v>
      </c>
      <c r="S67" s="52">
        <f>INTMARB!S67+GIC!S67</f>
        <v>130.13815968</v>
      </c>
      <c r="T67" s="52">
        <f>INTMARB!T67+GIC!T67</f>
        <v>129.23078688000001</v>
      </c>
      <c r="U67" s="52">
        <f>INTMARB!U67+GIC!U67</f>
        <v>127.2590352</v>
      </c>
      <c r="V67" s="52">
        <f>INTMARB!V67+GIC!V67</f>
        <v>129.52568303999999</v>
      </c>
      <c r="W67" s="52">
        <f>INTMARB!W67+GIC!W67</f>
        <v>236.41215984000002</v>
      </c>
      <c r="X67" s="52">
        <f>INTMARB!X67+GIC!X67</f>
        <v>242.60319504</v>
      </c>
      <c r="Y67" s="52">
        <f>INTMARB!Y67+GIC!Y67</f>
        <v>236.90382336000008</v>
      </c>
      <c r="Z67" s="52">
        <f>INTMARB!Z67+GIC!Z67</f>
        <v>248.97366575999999</v>
      </c>
    </row>
    <row r="68" spans="1:26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0.33797088000000025</v>
      </c>
      <c r="K68" s="52">
        <f>INTMARB!K68+GIC!K68</f>
        <v>2.9443737599999986</v>
      </c>
      <c r="L68" s="52">
        <f>INTMARB!L68+GIC!L68</f>
        <v>2.9443737600000008</v>
      </c>
      <c r="M68" s="52">
        <f>INTMARB!M68+GIC!M68</f>
        <v>1.7018337600000013</v>
      </c>
      <c r="N68" s="52">
        <f>INTMARB!N68+GIC!N68</f>
        <v>0.64255248000000031</v>
      </c>
      <c r="O68" s="52">
        <f>INTMARB!O68+GIC!O68</f>
        <v>9.313824959999998</v>
      </c>
      <c r="P68" s="52">
        <f>INTMARB!P68+GIC!P68</f>
        <v>3.3692587199999986</v>
      </c>
      <c r="Q68" s="52">
        <f>INTMARB!Q68+GIC!Q68</f>
        <v>0.62394623999999999</v>
      </c>
      <c r="R68" s="52">
        <f>INTMARB!R68+GIC!R68</f>
        <v>0.48325247999999998</v>
      </c>
      <c r="S68" s="52">
        <f>INTMARB!S68+GIC!S68</f>
        <v>6.3719999999999999E-2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  <c r="Y68" s="52">
        <f>INTMARB!Y68+GIC!Y68</f>
        <v>0</v>
      </c>
      <c r="Z68" s="52">
        <f>INTMARB!Z68+GIC!Z68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0</v>
      </c>
      <c r="J69" s="52">
        <f>INTMARB!J69+GIC!J69</f>
        <v>0</v>
      </c>
      <c r="K69" s="52">
        <f>INTMARB!K69+GIC!K69</f>
        <v>2.6550849599999991</v>
      </c>
      <c r="L69" s="52">
        <f>INTMARB!L69+GIC!L69</f>
        <v>13.275169920000003</v>
      </c>
      <c r="M69" s="52">
        <f>INTMARB!M69+GIC!M69</f>
        <v>2.6550849600000017</v>
      </c>
      <c r="N69" s="52">
        <f>INTMARB!N69+GIC!N69</f>
        <v>246.91499999999996</v>
      </c>
      <c r="O69" s="52">
        <f>INTMARB!O69+GIC!O69</f>
        <v>471.28382496</v>
      </c>
      <c r="P69" s="52">
        <f>INTMARB!P69+GIC!P69</f>
        <v>483.92434367999971</v>
      </c>
      <c r="Q69" s="52">
        <f>INTMARB!Q69+GIC!Q69</f>
        <v>500.71456367999986</v>
      </c>
      <c r="R69" s="52">
        <f>INTMARB!R69+GIC!R69</f>
        <v>505.18006127999996</v>
      </c>
      <c r="S69" s="52">
        <f>INTMARB!S69+GIC!S69</f>
        <v>514.25761247999992</v>
      </c>
      <c r="T69" s="52">
        <f>INTMARB!T69+GIC!T69</f>
        <v>509.36977872000023</v>
      </c>
      <c r="U69" s="52">
        <f>INTMARB!U69+GIC!U69</f>
        <v>506.83423247999991</v>
      </c>
      <c r="V69" s="52">
        <f>INTMARB!V69+GIC!V69</f>
        <v>541.45815119999986</v>
      </c>
      <c r="W69" s="52">
        <f>INTMARB!W69+GIC!W69</f>
        <v>509.01931871999989</v>
      </c>
      <c r="X69" s="52">
        <f>INTMARB!X69+GIC!X69</f>
        <v>518.11802495999996</v>
      </c>
      <c r="Y69" s="52">
        <f>INTMARB!Y69+GIC!Y69</f>
        <v>455.64846623999995</v>
      </c>
      <c r="Z69" s="52">
        <f>INTMARB!Z69+GIC!Z69</f>
        <v>393.36471504000019</v>
      </c>
    </row>
    <row r="70" spans="1:26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  <c r="Y70" s="52">
        <f>INTMARB!Y70+GIC!Y70</f>
        <v>0</v>
      </c>
      <c r="Z70" s="52">
        <f>INTMARB!Z70+GIC!Z70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  <c r="Y71" s="52">
        <f>INTMARB!Y71+GIC!Y71</f>
        <v>0</v>
      </c>
      <c r="Z71" s="52">
        <f>INTMARB!Z71+GIC!Z71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INTMARB!C72+GIC!C72</f>
        <v>2.8681790399999998</v>
      </c>
      <c r="D72" s="55">
        <f>INTMARB!D72+GIC!D72</f>
        <v>11.186442719999999</v>
      </c>
      <c r="E72" s="55">
        <f>INTMARB!E72+GIC!E72</f>
        <v>7.406716320000001</v>
      </c>
      <c r="F72" s="55">
        <f>INTMARB!F72+GIC!F72</f>
        <v>24.645879359999995</v>
      </c>
      <c r="G72" s="55">
        <f>INTMARB!G72+GIC!G72</f>
        <v>38.028517920000006</v>
      </c>
      <c r="H72" s="55">
        <f>INTMARB!H72+GIC!H72</f>
        <v>44.591315040000012</v>
      </c>
      <c r="I72" s="55">
        <f>INTMARB!I72+GIC!I72</f>
        <v>66.041763840000002</v>
      </c>
      <c r="J72" s="55">
        <f>INTMARB!J72+GIC!J72</f>
        <v>70.480291679999993</v>
      </c>
      <c r="K72" s="55">
        <f>INTMARB!K72+GIC!K72</f>
        <v>105.19818192000001</v>
      </c>
      <c r="L72" s="55">
        <f>INTMARB!L72+GIC!L72</f>
        <v>95.086912319999982</v>
      </c>
      <c r="M72" s="55">
        <f>INTMARB!M72+GIC!M72</f>
        <v>114.26465376</v>
      </c>
      <c r="N72" s="55">
        <f>INTMARB!N72+GIC!N72</f>
        <v>45.947890079999993</v>
      </c>
      <c r="O72" s="55">
        <f>INTMARB!O72+GIC!O72</f>
        <v>55.116950400000015</v>
      </c>
      <c r="P72" s="55">
        <f>INTMARB!P72+GIC!P72</f>
        <v>51.407144639999984</v>
      </c>
      <c r="Q72" s="55">
        <f>INTMARB!Q72+GIC!Q72</f>
        <v>62.40273839999999</v>
      </c>
      <c r="R72" s="55">
        <f>INTMARB!R72+GIC!R72</f>
        <v>53.273509920000002</v>
      </c>
      <c r="S72" s="55">
        <f>INTMARB!S72+GIC!S72</f>
        <v>24.09195888</v>
      </c>
      <c r="T72" s="55">
        <f>INTMARB!T72+GIC!T72</f>
        <v>14.986228319999995</v>
      </c>
      <c r="U72" s="55">
        <f>INTMARB!U72+GIC!U72</f>
        <v>18.637289280000001</v>
      </c>
      <c r="V72" s="55">
        <f>INTMARB!V72+GIC!V72</f>
        <v>11.373566399999996</v>
      </c>
      <c r="W72" s="55">
        <f>INTMARB!W72+GIC!W72</f>
        <v>6.2745177599999984</v>
      </c>
      <c r="X72" s="55">
        <f>INTMARB!X72+GIC!X72</f>
        <v>12.42180288</v>
      </c>
      <c r="Y72" s="55">
        <f>INTMARB!Y72+GIC!Y72</f>
        <v>7.053387840000001</v>
      </c>
      <c r="Z72" s="55">
        <f>INTMARB!Z72+GIC!Z72</f>
        <v>12.620388959999998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4126.9042983600002</v>
      </c>
      <c r="D2" s="21">
        <f t="shared" ref="D2:X2" si="0">SUM(D3,D17,D22,D25,D26,D51,D52)</f>
        <v>3427.6419158400004</v>
      </c>
      <c r="E2" s="21">
        <f t="shared" si="0"/>
        <v>2814.3998672399998</v>
      </c>
      <c r="F2" s="21">
        <f t="shared" si="0"/>
        <v>2961.9427564799994</v>
      </c>
      <c r="G2" s="21">
        <f t="shared" si="0"/>
        <v>2409.5980897199997</v>
      </c>
      <c r="H2" s="21">
        <f t="shared" si="0"/>
        <v>2461.9487493600009</v>
      </c>
      <c r="I2" s="21">
        <f t="shared" si="0"/>
        <v>3254.4240858000003</v>
      </c>
      <c r="J2" s="21">
        <f t="shared" si="0"/>
        <v>3411.1044079200001</v>
      </c>
      <c r="K2" s="21">
        <f t="shared" si="0"/>
        <v>2927.1021055200004</v>
      </c>
      <c r="L2" s="21">
        <f t="shared" si="0"/>
        <v>1631.8358218800001</v>
      </c>
      <c r="M2" s="21">
        <f t="shared" si="0"/>
        <v>2201.8703821200002</v>
      </c>
      <c r="N2" s="21">
        <f t="shared" si="0"/>
        <v>2232.2119561199997</v>
      </c>
      <c r="O2" s="21">
        <f t="shared" si="0"/>
        <v>1644.3436928400004</v>
      </c>
      <c r="P2" s="21">
        <f t="shared" si="0"/>
        <v>2007.7759584</v>
      </c>
      <c r="Q2" s="21">
        <f t="shared" si="0"/>
        <v>2356.20457128</v>
      </c>
      <c r="R2" s="21">
        <f t="shared" si="0"/>
        <v>2430.12655872</v>
      </c>
      <c r="S2" s="21">
        <f t="shared" si="0"/>
        <v>2116.59969348</v>
      </c>
      <c r="T2" s="21">
        <f t="shared" si="0"/>
        <v>1677.5625614400003</v>
      </c>
      <c r="U2" s="21">
        <f t="shared" si="0"/>
        <v>1872.8212456799997</v>
      </c>
      <c r="V2" s="21">
        <f t="shared" si="0"/>
        <v>2346.8330091599996</v>
      </c>
      <c r="W2" s="21">
        <f t="shared" si="0"/>
        <v>1755.4771148400005</v>
      </c>
      <c r="X2" s="21">
        <f t="shared" si="0"/>
        <v>1490.5241481599999</v>
      </c>
      <c r="Y2" s="21">
        <f t="shared" ref="Y2:Z2" si="1">SUM(Y3,Y17,Y22,Y25,Y26,Y51,Y52)</f>
        <v>1677.2314010400003</v>
      </c>
      <c r="Z2" s="21">
        <f t="shared" si="1"/>
        <v>1733.0907614400003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  <c r="Y5" s="8">
        <f>INTMARB_IN!Y5+INTMARB_EX!Y5</f>
        <v>0</v>
      </c>
      <c r="Z5" s="8">
        <f>INTMARB_IN!Z5+INTMARB_EX!Z5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  <c r="Y6" s="8">
        <f>INTMARB_IN!Y6+INTMARB_EX!Y6</f>
        <v>0</v>
      </c>
      <c r="Z6" s="8">
        <f>INTMARB_IN!Z6+INTMARB_EX!Z6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  <c r="Y7" s="8">
        <f>INTMARB_IN!Y7+INTMARB_EX!Y7</f>
        <v>0</v>
      </c>
      <c r="Z7" s="8">
        <f>INTMARB_IN!Z7+INTMARB_EX!Z7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  <c r="Y9" s="8">
        <f>INTMARB_IN!Y9+INTMARB_EX!Y9</f>
        <v>0</v>
      </c>
      <c r="Z9" s="8">
        <f>INTMARB_IN!Z9+INTMARB_EX!Z9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  <c r="Y10" s="8">
        <f>INTMARB_IN!Y10+INTMARB_EX!Y10</f>
        <v>0</v>
      </c>
      <c r="Z10" s="8">
        <f>INTMARB_IN!Z10+INTMARB_EX!Z10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  <c r="Y12" s="8">
        <f>INTMARB_IN!Y12+INTMARB_EX!Y12</f>
        <v>0</v>
      </c>
      <c r="Z12" s="8">
        <f>INTMARB_IN!Z12+INTMARB_EX!Z12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  <c r="Y13" s="8">
        <f>INTMARB_IN!Y13+INTMARB_EX!Y13</f>
        <v>0</v>
      </c>
      <c r="Z13" s="8">
        <f>INTMARB_IN!Z13+INTMARB_EX!Z13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  <c r="Y14" s="8">
        <f>INTMARB_IN!Y14+INTMARB_EX!Y14</f>
        <v>0</v>
      </c>
      <c r="Z14" s="8">
        <f>INTMARB_IN!Z14+INTMARB_EX!Z14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  <c r="Y15" s="8">
        <f>INTMARB_IN!Y15+INTMARB_EX!Y15</f>
        <v>0</v>
      </c>
      <c r="Z15" s="8">
        <f>INTMARB_IN!Z15+INTMARB_EX!Z15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  <c r="Y16" s="8">
        <f>INTMARB_IN!Y16+INTMARB_EX!Y16</f>
        <v>0</v>
      </c>
      <c r="Z16" s="8">
        <f>INTMARB_IN!Z16+INTMARB_EX!Z16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  <c r="Y18" s="8">
        <f>INTMARB_IN!Y18+INTMARB_EX!Y18</f>
        <v>0</v>
      </c>
      <c r="Z18" s="8">
        <f>INTMARB_IN!Z18+INTMARB_EX!Z18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  <c r="Y19" s="8">
        <f>INTMARB_IN!Y19+INTMARB_EX!Y19</f>
        <v>0</v>
      </c>
      <c r="Z19" s="8">
        <f>INTMARB_IN!Z19+INTMARB_EX!Z19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  <c r="Y20" s="8">
        <f>INTMARB_IN!Y20+INTMARB_EX!Y20</f>
        <v>0</v>
      </c>
      <c r="Z20" s="8">
        <f>INTMARB_IN!Z20+INTMARB_EX!Z20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  <c r="Y21" s="8">
        <f>INTMARB_IN!Y21+INTMARB_EX!Y21</f>
        <v>0</v>
      </c>
      <c r="Z21" s="8">
        <f>INTMARB_IN!Z21+INTMARB_EX!Z21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  <c r="Y23" s="8">
        <f>INTMARB_IN!Y23+INTMARB_EX!Y23</f>
        <v>0</v>
      </c>
      <c r="Z23" s="8">
        <f>INTMARB_IN!Z23+INTMARB_EX!Z23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  <c r="Y24" s="8">
        <f>INTMARB_IN!Y24+INTMARB_EX!Y24</f>
        <v>0</v>
      </c>
      <c r="Z24" s="8">
        <f>INTMARB_IN!Z24+INTMARB_EX!Z24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  <c r="Y25" s="27">
        <f>INTMARB_IN!Y25+INTMARB_EX!Y25</f>
        <v>0</v>
      </c>
      <c r="Z25" s="27">
        <f>INTMARB_IN!Z25+INTMARB_EX!Z25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4126.9042983600002</v>
      </c>
      <c r="D26" s="27">
        <f t="shared" si="20"/>
        <v>3427.6419158400004</v>
      </c>
      <c r="E26" s="27">
        <f t="shared" si="20"/>
        <v>2814.3998672399998</v>
      </c>
      <c r="F26" s="27">
        <f t="shared" si="20"/>
        <v>2961.9427564799994</v>
      </c>
      <c r="G26" s="27">
        <f t="shared" si="20"/>
        <v>2409.5980897199997</v>
      </c>
      <c r="H26" s="27">
        <f t="shared" si="20"/>
        <v>2461.9487493600009</v>
      </c>
      <c r="I26" s="27">
        <f t="shared" si="20"/>
        <v>3254.4240858000003</v>
      </c>
      <c r="J26" s="27">
        <f t="shared" si="20"/>
        <v>3411.1044079200001</v>
      </c>
      <c r="K26" s="27">
        <f t="shared" si="20"/>
        <v>2927.1021055200004</v>
      </c>
      <c r="L26" s="27">
        <f t="shared" si="20"/>
        <v>1631.8358218800001</v>
      </c>
      <c r="M26" s="27">
        <f t="shared" si="20"/>
        <v>2201.8703821200002</v>
      </c>
      <c r="N26" s="27">
        <f t="shared" si="20"/>
        <v>2232.2119561199997</v>
      </c>
      <c r="O26" s="27">
        <f t="shared" si="20"/>
        <v>1644.3436928400004</v>
      </c>
      <c r="P26" s="27">
        <f t="shared" si="20"/>
        <v>2007.7759584</v>
      </c>
      <c r="Q26" s="27">
        <f t="shared" si="20"/>
        <v>2356.20457128</v>
      </c>
      <c r="R26" s="27">
        <f t="shared" si="20"/>
        <v>2430.12655872</v>
      </c>
      <c r="S26" s="27">
        <f t="shared" si="20"/>
        <v>2116.59969348</v>
      </c>
      <c r="T26" s="27">
        <f t="shared" si="20"/>
        <v>1677.5625614400003</v>
      </c>
      <c r="U26" s="27">
        <f t="shared" si="20"/>
        <v>1872.8212456799997</v>
      </c>
      <c r="V26" s="27">
        <f t="shared" si="20"/>
        <v>2346.8330091599996</v>
      </c>
      <c r="W26" s="27">
        <f t="shared" ref="W26:X26" si="21">SUM(W27,W33)</f>
        <v>1755.4771148400005</v>
      </c>
      <c r="X26" s="27">
        <f t="shared" si="21"/>
        <v>1490.5241481599999</v>
      </c>
      <c r="Y26" s="27">
        <f t="shared" ref="Y26:Z26" si="22">SUM(Y27,Y33)</f>
        <v>1677.2314010400003</v>
      </c>
      <c r="Z26" s="27">
        <f t="shared" si="22"/>
        <v>1733.0907614400003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  <c r="Y28" s="8">
        <f>INTMARB_IN!Y28+INTMARB_EX!Y28</f>
        <v>0</v>
      </c>
      <c r="Z28" s="8">
        <f>INTMARB_IN!Z28+INTMARB_EX!Z28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  <c r="Y29" s="8">
        <f>INTMARB_IN!Y29+INTMARB_EX!Y29</f>
        <v>0</v>
      </c>
      <c r="Z29" s="8">
        <f>INTMARB_IN!Z29+INTMARB_EX!Z29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  <c r="Y30" s="8">
        <f>INTMARB_IN!Y30+INTMARB_EX!Y30</f>
        <v>0</v>
      </c>
      <c r="Z30" s="8">
        <f>INTMARB_IN!Z30+INTMARB_EX!Z30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  <c r="Y31" s="8">
        <f>INTMARB_IN!Y31+INTMARB_EX!Y31</f>
        <v>0</v>
      </c>
      <c r="Z31" s="8">
        <f>INTMARB_IN!Z31+INTMARB_EX!Z31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  <c r="Y32" s="8">
        <f>INTMARB_IN!Y32+INTMARB_EX!Y32</f>
        <v>0</v>
      </c>
      <c r="Z32" s="8">
        <f>INTMARB_IN!Z32+INTMARB_EX!Z32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4126.9042983600002</v>
      </c>
      <c r="D33" s="19">
        <f t="shared" si="26"/>
        <v>3427.6419158400004</v>
      </c>
      <c r="E33" s="19">
        <f t="shared" si="26"/>
        <v>2814.3998672399998</v>
      </c>
      <c r="F33" s="19">
        <f t="shared" si="26"/>
        <v>2961.9427564799994</v>
      </c>
      <c r="G33" s="19">
        <f t="shared" si="26"/>
        <v>2409.5980897199997</v>
      </c>
      <c r="H33" s="19">
        <f t="shared" si="26"/>
        <v>2461.9487493600009</v>
      </c>
      <c r="I33" s="19">
        <f t="shared" si="26"/>
        <v>3254.4240858000003</v>
      </c>
      <c r="J33" s="19">
        <f t="shared" si="26"/>
        <v>3411.1044079200001</v>
      </c>
      <c r="K33" s="19">
        <f t="shared" si="26"/>
        <v>2927.1021055200004</v>
      </c>
      <c r="L33" s="19">
        <f t="shared" si="26"/>
        <v>1631.8358218800001</v>
      </c>
      <c r="M33" s="19">
        <f t="shared" si="26"/>
        <v>2201.8703821200002</v>
      </c>
      <c r="N33" s="19">
        <f t="shared" si="26"/>
        <v>2232.2119561199997</v>
      </c>
      <c r="O33" s="19">
        <f t="shared" si="26"/>
        <v>1644.3436928400004</v>
      </c>
      <c r="P33" s="19">
        <f t="shared" si="26"/>
        <v>2007.7759584</v>
      </c>
      <c r="Q33" s="19">
        <f t="shared" si="26"/>
        <v>2356.20457128</v>
      </c>
      <c r="R33" s="19">
        <f t="shared" si="26"/>
        <v>2430.12655872</v>
      </c>
      <c r="S33" s="19">
        <f t="shared" si="26"/>
        <v>2116.59969348</v>
      </c>
      <c r="T33" s="19">
        <f t="shared" si="26"/>
        <v>1677.5625614400003</v>
      </c>
      <c r="U33" s="19">
        <f t="shared" si="26"/>
        <v>1872.8212456799997</v>
      </c>
      <c r="V33" s="19">
        <f t="shared" si="26"/>
        <v>2346.8330091599996</v>
      </c>
      <c r="W33" s="19">
        <f t="shared" ref="W33:X33" si="27">SUM(W34:W50)</f>
        <v>1755.4771148400005</v>
      </c>
      <c r="X33" s="19">
        <f t="shared" si="27"/>
        <v>1490.5241481599999</v>
      </c>
      <c r="Y33" s="19">
        <f t="shared" ref="Y33:Z33" si="28">SUM(Y34:Y50)</f>
        <v>1677.2314010400003</v>
      </c>
      <c r="Z33" s="19">
        <f t="shared" si="28"/>
        <v>1733.0907614400003</v>
      </c>
    </row>
    <row r="34" spans="1:26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  <c r="Y34" s="8">
        <f>INTMARB_IN!Y34+INTMARB_EX!Y34</f>
        <v>0</v>
      </c>
      <c r="Z34" s="8">
        <f>INTMARB_IN!Z34+INTMARB_EX!Z34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  <c r="Y35" s="8">
        <f>INTMARB_IN!Y35+INTMARB_EX!Y35</f>
        <v>0</v>
      </c>
      <c r="Z35" s="8">
        <f>INTMARB_IN!Z35+INTMARB_EX!Z35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  <c r="Y36" s="8">
        <f>INTMARB_IN!Y36+INTMARB_EX!Y36</f>
        <v>0</v>
      </c>
      <c r="Z36" s="8">
        <f>INTMARB_IN!Z36+INTMARB_EX!Z36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  <c r="Y37" s="8">
        <f>INTMARB_IN!Y37+INTMARB_EX!Y37</f>
        <v>0</v>
      </c>
      <c r="Z37" s="8">
        <f>INTMARB_IN!Z37+INTMARB_EX!Z37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  <c r="Y38" s="8">
        <f>INTMARB_IN!Y38+INTMARB_EX!Y38</f>
        <v>0</v>
      </c>
      <c r="Z38" s="8">
        <f>INTMARB_IN!Z38+INTMARB_EX!Z38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  <c r="Y39" s="8">
        <f>INTMARB_IN!Y39+INTMARB_EX!Y39</f>
        <v>0</v>
      </c>
      <c r="Z39" s="8">
        <f>INTMARB_IN!Z39+INTMARB_EX!Z39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  <c r="Y40" s="8">
        <f>INTMARB_IN!Y40+INTMARB_EX!Y40</f>
        <v>0</v>
      </c>
      <c r="Z40" s="8">
        <f>INTMARB_IN!Z40+INTMARB_EX!Z40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  <c r="Y41" s="8">
        <f>INTMARB_IN!Y41+INTMARB_EX!Y41</f>
        <v>0</v>
      </c>
      <c r="Z41" s="8">
        <f>INTMARB_IN!Z41+INTMARB_EX!Z41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  <c r="Y42" s="8">
        <f>INTMARB_IN!Y42+INTMARB_EX!Y42</f>
        <v>0</v>
      </c>
      <c r="Z42" s="8">
        <f>INTMARB_IN!Z42+INTMARB_EX!Z42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INTMARB_IN!C43+INTMARB_EX!C43</f>
        <v>1547.2301410799998</v>
      </c>
      <c r="D43" s="8">
        <f>INTMARB_IN!D43+INTMARB_EX!D43</f>
        <v>1408.0110314400004</v>
      </c>
      <c r="E43" s="8">
        <f>INTMARB_IN!E43+INTMARB_EX!E43</f>
        <v>1445.98004928</v>
      </c>
      <c r="F43" s="8">
        <f>INTMARB_IN!F43+INTMARB_EX!F43</f>
        <v>1373.2063207199994</v>
      </c>
      <c r="G43" s="8">
        <f>INTMARB_IN!G43+INTMARB_EX!G43</f>
        <v>1063.1274310799997</v>
      </c>
      <c r="H43" s="8">
        <f>INTMARB_IN!H43+INTMARB_EX!H43</f>
        <v>860.62698072000035</v>
      </c>
      <c r="I43" s="8">
        <f>INTMARB_IN!I43+INTMARB_EX!I43</f>
        <v>803.67372072000001</v>
      </c>
      <c r="J43" s="8">
        <f>INTMARB_IN!J43+INTMARB_EX!J43</f>
        <v>677.11103927999989</v>
      </c>
      <c r="K43" s="8">
        <f>INTMARB_IN!K43+INTMARB_EX!K43</f>
        <v>832.15035072000001</v>
      </c>
      <c r="L43" s="8">
        <f>INTMARB_IN!L43+INTMARB_EX!L43</f>
        <v>772.03305036000006</v>
      </c>
      <c r="M43" s="8">
        <f>INTMARB_IN!M43+INTMARB_EX!M43</f>
        <v>851.13485963999995</v>
      </c>
      <c r="N43" s="8">
        <f>INTMARB_IN!N43+INTMARB_EX!N43</f>
        <v>772.03305035999995</v>
      </c>
      <c r="O43" s="8">
        <f>INTMARB_IN!O43+INTMARB_EX!O43</f>
        <v>772.03305036000006</v>
      </c>
      <c r="P43" s="8">
        <f>INTMARB_IN!P43+INTMARB_EX!P43</f>
        <v>832.15035072000012</v>
      </c>
      <c r="Q43" s="8">
        <f>INTMARB_IN!Q43+INTMARB_EX!Q43</f>
        <v>946.05687071999989</v>
      </c>
      <c r="R43" s="8">
        <f>INTMARB_IN!R43+INTMARB_EX!R43</f>
        <v>1376.7438250800001</v>
      </c>
      <c r="S43" s="8">
        <f>INTMARB_IN!S43+INTMARB_EX!S43</f>
        <v>1301.0941569599997</v>
      </c>
      <c r="T43" s="8">
        <f>INTMARB_IN!T43+INTMARB_EX!T43</f>
        <v>1232.8449447600001</v>
      </c>
      <c r="U43" s="8">
        <f>INTMARB_IN!U43+INTMARB_EX!U43</f>
        <v>1171.4906782799999</v>
      </c>
      <c r="V43" s="8">
        <f>INTMARB_IN!V43+INTMARB_EX!V43</f>
        <v>1154.33507592</v>
      </c>
      <c r="W43" s="8">
        <f>INTMARB_IN!W43+INTMARB_EX!W43</f>
        <v>1068.4527609600002</v>
      </c>
      <c r="X43" s="8">
        <f>INTMARB_IN!X43+INTMARB_EX!X43</f>
        <v>1134.2557839599999</v>
      </c>
      <c r="Y43" s="8">
        <f>INTMARB_IN!Y43+INTMARB_EX!Y43</f>
        <v>1038.2072454000001</v>
      </c>
      <c r="Z43" s="8">
        <f>INTMARB_IN!Z43+INTMARB_EX!Z43</f>
        <v>892.96069355999998</v>
      </c>
    </row>
    <row r="44" spans="1:26" ht="11.25" customHeight="1" x14ac:dyDescent="0.2">
      <c r="A44" s="28" t="s">
        <v>74</v>
      </c>
      <c r="B44" s="7" t="s">
        <v>75</v>
      </c>
      <c r="C44" s="8">
        <f>INTMARB_IN!C44+INTMARB_EX!C44</f>
        <v>2567.3889600000007</v>
      </c>
      <c r="D44" s="8">
        <f>INTMARB_IN!D44+INTMARB_EX!D44</f>
        <v>2007.3456871200003</v>
      </c>
      <c r="E44" s="8">
        <f>INTMARB_IN!E44+INTMARB_EX!E44</f>
        <v>1359.2059200000001</v>
      </c>
      <c r="F44" s="8">
        <f>INTMARB_IN!F44+INTMARB_EX!F44</f>
        <v>1582.59383712</v>
      </c>
      <c r="G44" s="8">
        <f>INTMARB_IN!G44+INTMARB_EX!G44</f>
        <v>1340.3280600000001</v>
      </c>
      <c r="H44" s="8">
        <f>INTMARB_IN!H44+INTMARB_EX!H44</f>
        <v>1595.1791700000003</v>
      </c>
      <c r="I44" s="8">
        <f>INTMARB_IN!I44+INTMARB_EX!I44</f>
        <v>2441.5364671200005</v>
      </c>
      <c r="J44" s="8">
        <f>INTMARB_IN!J44+INTMARB_EX!J44</f>
        <v>2727.85077</v>
      </c>
      <c r="K44" s="8">
        <f>INTMARB_IN!K44+INTMARB_EX!K44</f>
        <v>2088.8091561600004</v>
      </c>
      <c r="L44" s="8">
        <f>INTMARB_IN!L44+INTMARB_EX!L44</f>
        <v>853.66017288000012</v>
      </c>
      <c r="M44" s="8">
        <f>INTMARB_IN!M44+INTMARB_EX!M44</f>
        <v>1344.5929238400001</v>
      </c>
      <c r="N44" s="8">
        <f>INTMARB_IN!N44+INTMARB_EX!N44</f>
        <v>1454.0363071199999</v>
      </c>
      <c r="O44" s="8">
        <f>INTMARB_IN!O44+INTMARB_EX!O44</f>
        <v>866.16804384000034</v>
      </c>
      <c r="P44" s="8">
        <f>INTMARB_IN!P44+INTMARB_EX!P44</f>
        <v>1169.4830090400001</v>
      </c>
      <c r="Q44" s="8">
        <f>INTMARB_IN!Q44+INTMARB_EX!Q44</f>
        <v>1404.0051019200002</v>
      </c>
      <c r="R44" s="8">
        <f>INTMARB_IN!R44+INTMARB_EX!R44</f>
        <v>1046.0117736</v>
      </c>
      <c r="S44" s="8">
        <f>INTMARB_IN!S44+INTMARB_EX!S44</f>
        <v>808.13457648000008</v>
      </c>
      <c r="T44" s="8">
        <f>INTMARB_IN!T44+INTMARB_EX!T44</f>
        <v>437.34665664000016</v>
      </c>
      <c r="U44" s="8">
        <f>INTMARB_IN!U44+INTMARB_EX!U44</f>
        <v>693.95960735999984</v>
      </c>
      <c r="V44" s="8">
        <f>INTMARB_IN!V44+INTMARB_EX!V44</f>
        <v>1185.1269731999996</v>
      </c>
      <c r="W44" s="8">
        <f>INTMARB_IN!W44+INTMARB_EX!W44</f>
        <v>679.65339384000026</v>
      </c>
      <c r="X44" s="8">
        <f>INTMARB_IN!X44+INTMARB_EX!X44</f>
        <v>348.89740415999995</v>
      </c>
      <c r="Y44" s="8">
        <f>INTMARB_IN!Y44+INTMARB_EX!Y44</f>
        <v>631.65319560000023</v>
      </c>
      <c r="Z44" s="8">
        <f>INTMARB_IN!Z44+INTMARB_EX!Z44</f>
        <v>832.7591078400003</v>
      </c>
    </row>
    <row r="45" spans="1:26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  <c r="Y45" s="8">
        <f>INTMARB_IN!Y45+INTMARB_EX!Y45</f>
        <v>0</v>
      </c>
      <c r="Z45" s="8">
        <f>INTMARB_IN!Z45+INTMARB_EX!Z45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INTMARB_IN!C46+INTMARB_EX!C46</f>
        <v>12.28519728</v>
      </c>
      <c r="D46" s="8">
        <f>INTMARB_IN!D46+INTMARB_EX!D46</f>
        <v>12.285197279999998</v>
      </c>
      <c r="E46" s="8">
        <f>INTMARB_IN!E46+INTMARB_EX!E46</f>
        <v>9.2138979600000006</v>
      </c>
      <c r="F46" s="8">
        <f>INTMARB_IN!F46+INTMARB_EX!F46</f>
        <v>6.1425986399999983</v>
      </c>
      <c r="G46" s="8">
        <f>INTMARB_IN!G46+INTMARB_EX!G46</f>
        <v>6.1425986399999992</v>
      </c>
      <c r="H46" s="8">
        <f>INTMARB_IN!H46+INTMARB_EX!H46</f>
        <v>6.1425986399999992</v>
      </c>
      <c r="I46" s="8">
        <f>INTMARB_IN!I46+INTMARB_EX!I46</f>
        <v>9.2138979599999971</v>
      </c>
      <c r="J46" s="8">
        <f>INTMARB_IN!J46+INTMARB_EX!J46</f>
        <v>6.1425986399999992</v>
      </c>
      <c r="K46" s="8">
        <f>INTMARB_IN!K46+INTMARB_EX!K46</f>
        <v>6.1425986399999992</v>
      </c>
      <c r="L46" s="8">
        <f>INTMARB_IN!L46+INTMARB_EX!L46</f>
        <v>6.1425986399999992</v>
      </c>
      <c r="M46" s="8">
        <f>INTMARB_IN!M46+INTMARB_EX!M46</f>
        <v>6.1425986399999992</v>
      </c>
      <c r="N46" s="8">
        <f>INTMARB_IN!N46+INTMARB_EX!N46</f>
        <v>6.1425986399999992</v>
      </c>
      <c r="O46" s="8">
        <f>INTMARB_IN!O46+INTMARB_EX!O46</f>
        <v>6.1425986399999992</v>
      </c>
      <c r="P46" s="8">
        <f>INTMARB_IN!P46+INTMARB_EX!P46</f>
        <v>6.1425986399999992</v>
      </c>
      <c r="Q46" s="8">
        <f>INTMARB_IN!Q46+INTMARB_EX!Q46</f>
        <v>6.1425986399999992</v>
      </c>
      <c r="R46" s="8">
        <f>INTMARB_IN!R46+INTMARB_EX!R46</f>
        <v>7.3709600400000017</v>
      </c>
      <c r="S46" s="8">
        <f>INTMARB_IN!S46+INTMARB_EX!S46</f>
        <v>7.3709600400000017</v>
      </c>
      <c r="T46" s="8">
        <f>INTMARB_IN!T46+INTMARB_EX!T46</f>
        <v>7.3709600400000017</v>
      </c>
      <c r="U46" s="8">
        <f>INTMARB_IN!U46+INTMARB_EX!U46</f>
        <v>7.3709600400000017</v>
      </c>
      <c r="V46" s="8">
        <f>INTMARB_IN!V46+INTMARB_EX!V46</f>
        <v>7.3709600400000017</v>
      </c>
      <c r="W46" s="8">
        <f>INTMARB_IN!W46+INTMARB_EX!W46</f>
        <v>7.3709600400000017</v>
      </c>
      <c r="X46" s="8">
        <f>INTMARB_IN!X46+INTMARB_EX!X46</f>
        <v>7.3709600400000017</v>
      </c>
      <c r="Y46" s="8">
        <f>INTMARB_IN!Y46+INTMARB_EX!Y46</f>
        <v>7.3709600400000017</v>
      </c>
      <c r="Z46" s="8">
        <f>INTMARB_IN!Z46+INTMARB_EX!Z46</f>
        <v>7.3709600400000008</v>
      </c>
    </row>
    <row r="47" spans="1:26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  <c r="Y47" s="8">
        <f>INTMARB_IN!Y47+INTMARB_EX!Y47</f>
        <v>0</v>
      </c>
      <c r="Z47" s="8">
        <f>INTMARB_IN!Z47+INTMARB_EX!Z47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  <c r="Y48" s="8">
        <f>INTMARB_IN!Y48+INTMARB_EX!Y48</f>
        <v>0</v>
      </c>
      <c r="Z48" s="8">
        <f>INTMARB_IN!Z48+INTMARB_EX!Z48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  <c r="Y49" s="8">
        <f>INTMARB_IN!Y49+INTMARB_EX!Y49</f>
        <v>0</v>
      </c>
      <c r="Z49" s="8">
        <f>INTMARB_IN!Z49+INTMARB_EX!Z49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  <c r="Y50" s="8">
        <f>INTMARB_IN!Y50+INTMARB_EX!Y50</f>
        <v>0</v>
      </c>
      <c r="Z50" s="8">
        <f>INTMARB_IN!Z50+INTMARB_EX!Z50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  <c r="Y51" s="27">
        <f>INTMARB_IN!Y51+INTMARB_EX!Y51</f>
        <v>0</v>
      </c>
      <c r="Z51" s="27">
        <f>INTMARB_IN!Z51+INTMARB_EX!Z51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  <c r="Y53" s="8">
        <f>INTMARB_IN!Y53+INTMARB_EX!Y53</f>
        <v>0</v>
      </c>
      <c r="Z53" s="8">
        <f>INTMARB_IN!Z53+INTMARB_EX!Z53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  <c r="Y54" s="45">
        <f>INTMARB_IN!Y54+INTMARB_EX!Y54</f>
        <v>0</v>
      </c>
      <c r="Z54" s="45">
        <f>INTMARB_IN!Z54+INTMARB_EX!Z54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  <c r="Y62" s="52">
        <f>INTMARB_IN!Y62+INTMARB_EX!Y62</f>
        <v>0</v>
      </c>
      <c r="Z62" s="52">
        <f>INTMARB_IN!Z62+INTMARB_EX!Z62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  <c r="Y63" s="52">
        <f>INTMARB_IN!Y63+INTMARB_EX!Y63</f>
        <v>0</v>
      </c>
      <c r="Z63" s="52">
        <f>INTMARB_IN!Z63+INTMARB_EX!Z63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  <c r="Y64" s="52">
        <f>INTMARB_IN!Y64+INTMARB_EX!Y64</f>
        <v>0</v>
      </c>
      <c r="Z64" s="52">
        <f>INTMARB_IN!Z64+INTMARB_EX!Z64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  <c r="Y65" s="52">
        <f>INTMARB_IN!Y65+INTMARB_EX!Y65</f>
        <v>0</v>
      </c>
      <c r="Z65" s="52">
        <f>INTMARB_IN!Z65+INTMARB_EX!Z65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  <c r="Y66" s="52">
        <f>INTMARB_IN!Y66+INTMARB_EX!Y66</f>
        <v>0</v>
      </c>
      <c r="Z66" s="52">
        <f>INTMARB_IN!Z66+INTMARB_EX!Z66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  <c r="Y67" s="52">
        <f>INTMARB_IN!Y67+INTMARB_EX!Y67</f>
        <v>0</v>
      </c>
      <c r="Z67" s="52">
        <f>INTMARB_IN!Z67+INTMARB_EX!Z67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  <c r="Y68" s="52">
        <f>INTMARB_IN!Y68+INTMARB_EX!Y68</f>
        <v>0</v>
      </c>
      <c r="Z68" s="52">
        <f>INTMARB_IN!Z68+INTMARB_EX!Z68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  <c r="Y69" s="52">
        <f>INTMARB_IN!Y69+INTMARB_EX!Y69</f>
        <v>0</v>
      </c>
      <c r="Z69" s="52">
        <f>INTMARB_IN!Z69+INTMARB_EX!Z69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  <c r="Y70" s="52">
        <f>INTMARB_IN!Y70+INTMARB_EX!Y70</f>
        <v>0</v>
      </c>
      <c r="Z70" s="52">
        <f>INTMARB_IN!Z70+INTMARB_EX!Z70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  <c r="Y71" s="52">
        <f>INTMARB_IN!Y71+INTMARB_EX!Y71</f>
        <v>0</v>
      </c>
      <c r="Z71" s="52">
        <f>INTMARB_IN!Z71+INTMARB_EX!Z71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  <c r="Y72" s="55">
        <f>INTMARB_IN!Y72+INTMARB_EX!Y72</f>
        <v>0</v>
      </c>
      <c r="Z72" s="55">
        <f>INTMARB_IN!Z72+INTMARB_EX!Z72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308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2036.224499381673</v>
      </c>
      <c r="D2" s="21">
        <f t="shared" ref="D2:X2" si="0">SUM(D3,D17,D22,D25,D26,D51,D52)</f>
        <v>1689.138987150222</v>
      </c>
      <c r="E2" s="21">
        <f t="shared" si="0"/>
        <v>1409.9251465210043</v>
      </c>
      <c r="F2" s="21">
        <f t="shared" si="0"/>
        <v>1422.0410970320065</v>
      </c>
      <c r="G2" s="21">
        <f t="shared" si="0"/>
        <v>1236.9783878993496</v>
      </c>
      <c r="H2" s="21">
        <f t="shared" si="0"/>
        <v>1284.2467216041982</v>
      </c>
      <c r="I2" s="21">
        <f t="shared" si="0"/>
        <v>1542.5584863672148</v>
      </c>
      <c r="J2" s="21">
        <f t="shared" si="0"/>
        <v>1663.9372344064961</v>
      </c>
      <c r="K2" s="21">
        <f t="shared" si="0"/>
        <v>1439.1588193963157</v>
      </c>
      <c r="L2" s="21">
        <f t="shared" si="0"/>
        <v>802.36745231470456</v>
      </c>
      <c r="M2" s="21">
        <f t="shared" si="0"/>
        <v>1139.8898972431887</v>
      </c>
      <c r="N2" s="21">
        <f t="shared" si="0"/>
        <v>1059.2103504890624</v>
      </c>
      <c r="O2" s="21">
        <f t="shared" si="0"/>
        <v>861.22210141878588</v>
      </c>
      <c r="P2" s="21">
        <f t="shared" si="0"/>
        <v>1106.3444706132843</v>
      </c>
      <c r="Q2" s="21">
        <f t="shared" si="0"/>
        <v>1235.6596864033563</v>
      </c>
      <c r="R2" s="21">
        <f t="shared" si="0"/>
        <v>1211.4899471092892</v>
      </c>
      <c r="S2" s="21">
        <f t="shared" si="0"/>
        <v>1050.899071062307</v>
      </c>
      <c r="T2" s="21">
        <f t="shared" si="0"/>
        <v>844.0714263265412</v>
      </c>
      <c r="U2" s="21">
        <f t="shared" si="0"/>
        <v>921.27169830603441</v>
      </c>
      <c r="V2" s="21">
        <f t="shared" si="0"/>
        <v>1140.4625296715558</v>
      </c>
      <c r="W2" s="21">
        <f t="shared" si="0"/>
        <v>767.86055125591133</v>
      </c>
      <c r="X2" s="21">
        <f t="shared" si="0"/>
        <v>645.8449738649266</v>
      </c>
      <c r="Y2" s="21">
        <f t="shared" ref="Y2:Z2" si="1">SUM(Y3,Y17,Y22,Y25,Y26,Y51,Y52)</f>
        <v>835.03036669287235</v>
      </c>
      <c r="Z2" s="21">
        <f t="shared" si="1"/>
        <v>840.29052955478562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2036.224499381673</v>
      </c>
      <c r="D26" s="27">
        <f t="shared" ref="D26:X26" si="21">SUM(D27,D33)</f>
        <v>1689.138987150222</v>
      </c>
      <c r="E26" s="27">
        <f t="shared" si="21"/>
        <v>1409.9251465210043</v>
      </c>
      <c r="F26" s="27">
        <f t="shared" si="21"/>
        <v>1422.0410970320065</v>
      </c>
      <c r="G26" s="27">
        <f t="shared" si="21"/>
        <v>1236.9783878993496</v>
      </c>
      <c r="H26" s="27">
        <f t="shared" si="21"/>
        <v>1284.2467216041982</v>
      </c>
      <c r="I26" s="27">
        <f t="shared" si="21"/>
        <v>1542.5584863672148</v>
      </c>
      <c r="J26" s="27">
        <f t="shared" si="21"/>
        <v>1663.9372344064961</v>
      </c>
      <c r="K26" s="27">
        <f t="shared" si="21"/>
        <v>1439.1588193963157</v>
      </c>
      <c r="L26" s="27">
        <f t="shared" si="21"/>
        <v>802.36745231470456</v>
      </c>
      <c r="M26" s="27">
        <f t="shared" si="21"/>
        <v>1139.8898972431887</v>
      </c>
      <c r="N26" s="27">
        <f t="shared" si="21"/>
        <v>1059.2103504890624</v>
      </c>
      <c r="O26" s="27">
        <f t="shared" si="21"/>
        <v>861.22210141878588</v>
      </c>
      <c r="P26" s="27">
        <f t="shared" si="21"/>
        <v>1106.3444706132843</v>
      </c>
      <c r="Q26" s="27">
        <f t="shared" si="21"/>
        <v>1235.6596864033563</v>
      </c>
      <c r="R26" s="27">
        <f t="shared" si="21"/>
        <v>1211.4899471092892</v>
      </c>
      <c r="S26" s="27">
        <f t="shared" si="21"/>
        <v>1050.899071062307</v>
      </c>
      <c r="T26" s="27">
        <f t="shared" si="21"/>
        <v>844.0714263265412</v>
      </c>
      <c r="U26" s="27">
        <f t="shared" si="21"/>
        <v>921.27169830603441</v>
      </c>
      <c r="V26" s="27">
        <f t="shared" si="21"/>
        <v>1140.4625296715558</v>
      </c>
      <c r="W26" s="27">
        <f t="shared" si="21"/>
        <v>767.86055125591133</v>
      </c>
      <c r="X26" s="27">
        <f t="shared" si="21"/>
        <v>645.8449738649266</v>
      </c>
      <c r="Y26" s="27">
        <f t="shared" ref="Y26:Z26" si="22">SUM(Y27,Y33)</f>
        <v>835.03036669287235</v>
      </c>
      <c r="Z26" s="27">
        <f t="shared" si="22"/>
        <v>840.29052955478562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2036.224499381673</v>
      </c>
      <c r="D33" s="19">
        <f t="shared" ref="D33:X33" si="27">SUM(D34:D50)</f>
        <v>1689.138987150222</v>
      </c>
      <c r="E33" s="19">
        <f t="shared" si="27"/>
        <v>1409.9251465210043</v>
      </c>
      <c r="F33" s="19">
        <f t="shared" si="27"/>
        <v>1422.0410970320065</v>
      </c>
      <c r="G33" s="19">
        <f t="shared" si="27"/>
        <v>1236.9783878993496</v>
      </c>
      <c r="H33" s="19">
        <f t="shared" si="27"/>
        <v>1284.2467216041982</v>
      </c>
      <c r="I33" s="19">
        <f t="shared" si="27"/>
        <v>1542.5584863672148</v>
      </c>
      <c r="J33" s="19">
        <f t="shared" si="27"/>
        <v>1663.9372344064961</v>
      </c>
      <c r="K33" s="19">
        <f t="shared" si="27"/>
        <v>1439.1588193963157</v>
      </c>
      <c r="L33" s="19">
        <f t="shared" si="27"/>
        <v>802.36745231470456</v>
      </c>
      <c r="M33" s="19">
        <f t="shared" si="27"/>
        <v>1139.8898972431887</v>
      </c>
      <c r="N33" s="19">
        <f t="shared" si="27"/>
        <v>1059.2103504890624</v>
      </c>
      <c r="O33" s="19">
        <f t="shared" si="27"/>
        <v>861.22210141878588</v>
      </c>
      <c r="P33" s="19">
        <f t="shared" si="27"/>
        <v>1106.3444706132843</v>
      </c>
      <c r="Q33" s="19">
        <f t="shared" si="27"/>
        <v>1235.6596864033563</v>
      </c>
      <c r="R33" s="19">
        <f t="shared" si="27"/>
        <v>1211.4899471092892</v>
      </c>
      <c r="S33" s="19">
        <f t="shared" si="27"/>
        <v>1050.899071062307</v>
      </c>
      <c r="T33" s="19">
        <f t="shared" si="27"/>
        <v>844.0714263265412</v>
      </c>
      <c r="U33" s="19">
        <f t="shared" si="27"/>
        <v>921.27169830603441</v>
      </c>
      <c r="V33" s="19">
        <f t="shared" si="27"/>
        <v>1140.4625296715558</v>
      </c>
      <c r="W33" s="19">
        <f t="shared" si="27"/>
        <v>767.86055125591133</v>
      </c>
      <c r="X33" s="19">
        <f t="shared" si="27"/>
        <v>645.8449738649266</v>
      </c>
      <c r="Y33" s="19">
        <f t="shared" ref="Y33:Z33" si="28">SUM(Y34:Y50)</f>
        <v>835.03036669287235</v>
      </c>
      <c r="Z33" s="19">
        <f t="shared" si="28"/>
        <v>840.29052955478562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1309.6215753163817</v>
      </c>
      <c r="D43" s="8">
        <v>1196.7755510741092</v>
      </c>
      <c r="E43" s="8">
        <v>1237.5165040331747</v>
      </c>
      <c r="F43" s="8">
        <v>1163.3670324244265</v>
      </c>
      <c r="G43" s="8">
        <v>917.314127923515</v>
      </c>
      <c r="H43" s="8">
        <v>746.25604331134423</v>
      </c>
      <c r="I43" s="8">
        <v>674.60465369293786</v>
      </c>
      <c r="J43" s="8">
        <v>573.9413386494939</v>
      </c>
      <c r="K43" s="8">
        <v>708.65783612027519</v>
      </c>
      <c r="L43" s="8">
        <v>659.3429633987331</v>
      </c>
      <c r="M43" s="8">
        <v>736.84503695515696</v>
      </c>
      <c r="N43" s="8">
        <v>649.23907915634118</v>
      </c>
      <c r="O43" s="8">
        <v>670.90867324654039</v>
      </c>
      <c r="P43" s="8">
        <v>733.37067233407447</v>
      </c>
      <c r="Q43" s="8">
        <v>823.00718887344203</v>
      </c>
      <c r="R43" s="8">
        <v>1134.626710457791</v>
      </c>
      <c r="S43" s="8">
        <v>1021.3409688535095</v>
      </c>
      <c r="T43" s="8">
        <v>844.0714263265412</v>
      </c>
      <c r="U43" s="8">
        <v>907.4482369041641</v>
      </c>
      <c r="V43" s="8">
        <v>988.62194635573542</v>
      </c>
      <c r="W43" s="8">
        <v>767.86055125591133</v>
      </c>
      <c r="X43" s="8">
        <v>645.8449738649266</v>
      </c>
      <c r="Y43" s="8">
        <v>818.78130287414604</v>
      </c>
      <c r="Z43" s="8">
        <v>764.67133759128558</v>
      </c>
    </row>
    <row r="44" spans="1:26" ht="11.25" customHeight="1" x14ac:dyDescent="0.2">
      <c r="A44" s="28" t="s">
        <v>74</v>
      </c>
      <c r="B44" s="7" t="s">
        <v>75</v>
      </c>
      <c r="C44" s="8">
        <v>723.14261872355803</v>
      </c>
      <c r="D44" s="8">
        <v>489.36844229166644</v>
      </c>
      <c r="E44" s="8">
        <v>171.24777385785524</v>
      </c>
      <c r="F44" s="8">
        <v>257.67394216958644</v>
      </c>
      <c r="G44" s="8">
        <v>318.20595174164879</v>
      </c>
      <c r="H44" s="8">
        <v>535.92697012780411</v>
      </c>
      <c r="I44" s="8">
        <v>864.690653297788</v>
      </c>
      <c r="J44" s="8">
        <v>1087.5469478613411</v>
      </c>
      <c r="K44" s="8">
        <v>728.35908462080488</v>
      </c>
      <c r="L44" s="8">
        <v>142.00269408092018</v>
      </c>
      <c r="M44" s="8">
        <v>401.21197533797232</v>
      </c>
      <c r="N44" s="8">
        <v>408.24662720603698</v>
      </c>
      <c r="O44" s="8">
        <v>188.97328746074277</v>
      </c>
      <c r="P44" s="8">
        <v>371.02502451050407</v>
      </c>
      <c r="Q44" s="8">
        <v>410.85498463880856</v>
      </c>
      <c r="R44" s="8">
        <v>76.325392401910449</v>
      </c>
      <c r="S44" s="8">
        <v>29.290940821801794</v>
      </c>
      <c r="T44" s="8">
        <v>0</v>
      </c>
      <c r="U44" s="8">
        <v>13.678177299987503</v>
      </c>
      <c r="V44" s="8">
        <v>150.90204007740101</v>
      </c>
      <c r="W44" s="8">
        <v>0</v>
      </c>
      <c r="X44" s="8">
        <v>0</v>
      </c>
      <c r="Y44" s="8">
        <v>16.061635536026667</v>
      </c>
      <c r="Z44" s="8">
        <v>74.955739882054388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3.4603053417331555</v>
      </c>
      <c r="D46" s="8">
        <v>2.9949937844462644</v>
      </c>
      <c r="E46" s="8">
        <v>1.1608686299743554</v>
      </c>
      <c r="F46" s="8">
        <v>1.000122437993751</v>
      </c>
      <c r="G46" s="8">
        <v>1.458308234185709</v>
      </c>
      <c r="H46" s="8">
        <v>2.0637081650498037</v>
      </c>
      <c r="I46" s="8">
        <v>3.2631793764888997</v>
      </c>
      <c r="J46" s="8">
        <v>2.4489478956611781</v>
      </c>
      <c r="K46" s="8">
        <v>2.1418986552358334</v>
      </c>
      <c r="L46" s="8">
        <v>1.0217948350513144</v>
      </c>
      <c r="M46" s="8">
        <v>1.8328849500594302</v>
      </c>
      <c r="N46" s="8">
        <v>1.724644126684405</v>
      </c>
      <c r="O46" s="8">
        <v>1.3401407115027553</v>
      </c>
      <c r="P46" s="8">
        <v>1.9487737687057214</v>
      </c>
      <c r="Q46" s="8">
        <v>1.7975128911058378</v>
      </c>
      <c r="R46" s="8">
        <v>0.53784424958771015</v>
      </c>
      <c r="S46" s="8">
        <v>0.26716138699560887</v>
      </c>
      <c r="T46" s="8">
        <v>0</v>
      </c>
      <c r="U46" s="8">
        <v>0.14528410188280705</v>
      </c>
      <c r="V46" s="8">
        <v>0.93854323841914011</v>
      </c>
      <c r="W46" s="8">
        <v>0</v>
      </c>
      <c r="X46" s="8">
        <v>0</v>
      </c>
      <c r="Y46" s="8">
        <v>0.18742828269971712</v>
      </c>
      <c r="Z46" s="8">
        <v>0.66345208144563395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309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2090.6797989783277</v>
      </c>
      <c r="D2" s="21">
        <f t="shared" ref="D2:X2" si="0">SUM(D3,D17,D22,D25,D26,D51,D52)</f>
        <v>1738.5029286897786</v>
      </c>
      <c r="E2" s="21">
        <f t="shared" si="0"/>
        <v>1404.4747207189957</v>
      </c>
      <c r="F2" s="21">
        <f t="shared" si="0"/>
        <v>1539.9016594479929</v>
      </c>
      <c r="G2" s="21">
        <f t="shared" si="0"/>
        <v>1172.6197018206503</v>
      </c>
      <c r="H2" s="21">
        <f t="shared" si="0"/>
        <v>1177.7020277558026</v>
      </c>
      <c r="I2" s="21">
        <f t="shared" si="0"/>
        <v>1711.865599432786</v>
      </c>
      <c r="J2" s="21">
        <f t="shared" si="0"/>
        <v>1747.1671735135037</v>
      </c>
      <c r="K2" s="21">
        <f t="shared" si="0"/>
        <v>1487.9432861236844</v>
      </c>
      <c r="L2" s="21">
        <f t="shared" si="0"/>
        <v>829.46836956529557</v>
      </c>
      <c r="M2" s="21">
        <f t="shared" si="0"/>
        <v>1061.9804848768115</v>
      </c>
      <c r="N2" s="21">
        <f t="shared" si="0"/>
        <v>1173.0016056309375</v>
      </c>
      <c r="O2" s="21">
        <f t="shared" si="0"/>
        <v>783.12159142121436</v>
      </c>
      <c r="P2" s="21">
        <f t="shared" si="0"/>
        <v>901.43148778671605</v>
      </c>
      <c r="Q2" s="21">
        <f t="shared" si="0"/>
        <v>1120.5448848766439</v>
      </c>
      <c r="R2" s="21">
        <f t="shared" si="0"/>
        <v>1218.6366116107108</v>
      </c>
      <c r="S2" s="21">
        <f t="shared" si="0"/>
        <v>1065.7006224176928</v>
      </c>
      <c r="T2" s="21">
        <f t="shared" si="0"/>
        <v>833.49113511345911</v>
      </c>
      <c r="U2" s="21">
        <f t="shared" si="0"/>
        <v>951.5495473739652</v>
      </c>
      <c r="V2" s="21">
        <f t="shared" si="0"/>
        <v>1206.3704794884441</v>
      </c>
      <c r="W2" s="21">
        <f t="shared" si="0"/>
        <v>987.61656358408914</v>
      </c>
      <c r="X2" s="21">
        <f t="shared" si="0"/>
        <v>844.67917429507315</v>
      </c>
      <c r="Y2" s="21">
        <f t="shared" ref="Y2:Z2" si="1">SUM(Y3,Y17,Y22,Y25,Y26,Y51,Y52)</f>
        <v>842.20103434712803</v>
      </c>
      <c r="Z2" s="21">
        <f t="shared" si="1"/>
        <v>892.80023188521466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2090.6797989783277</v>
      </c>
      <c r="D26" s="27">
        <f t="shared" si="14"/>
        <v>1738.5029286897786</v>
      </c>
      <c r="E26" s="27">
        <f t="shared" si="14"/>
        <v>1404.4747207189957</v>
      </c>
      <c r="F26" s="27">
        <f t="shared" si="14"/>
        <v>1539.9016594479929</v>
      </c>
      <c r="G26" s="27">
        <f t="shared" si="14"/>
        <v>1172.6197018206503</v>
      </c>
      <c r="H26" s="27">
        <f t="shared" si="14"/>
        <v>1177.7020277558026</v>
      </c>
      <c r="I26" s="27">
        <f t="shared" si="14"/>
        <v>1711.865599432786</v>
      </c>
      <c r="J26" s="27">
        <f t="shared" si="14"/>
        <v>1747.1671735135037</v>
      </c>
      <c r="K26" s="27">
        <f t="shared" si="14"/>
        <v>1487.9432861236844</v>
      </c>
      <c r="L26" s="27">
        <f t="shared" si="14"/>
        <v>829.46836956529557</v>
      </c>
      <c r="M26" s="27">
        <f t="shared" si="14"/>
        <v>1061.9804848768115</v>
      </c>
      <c r="N26" s="27">
        <f t="shared" si="14"/>
        <v>1173.0016056309375</v>
      </c>
      <c r="O26" s="27">
        <f t="shared" si="14"/>
        <v>783.12159142121436</v>
      </c>
      <c r="P26" s="27">
        <f t="shared" si="14"/>
        <v>901.43148778671605</v>
      </c>
      <c r="Q26" s="27">
        <f t="shared" si="14"/>
        <v>1120.5448848766439</v>
      </c>
      <c r="R26" s="27">
        <f t="shared" si="14"/>
        <v>1218.6366116107108</v>
      </c>
      <c r="S26" s="27">
        <f t="shared" si="14"/>
        <v>1065.7006224176928</v>
      </c>
      <c r="T26" s="27">
        <f t="shared" si="14"/>
        <v>833.49113511345911</v>
      </c>
      <c r="U26" s="27">
        <f t="shared" si="14"/>
        <v>951.5495473739652</v>
      </c>
      <c r="V26" s="27">
        <f t="shared" si="14"/>
        <v>1206.3704794884441</v>
      </c>
      <c r="W26" s="27">
        <f t="shared" si="14"/>
        <v>987.61656358408914</v>
      </c>
      <c r="X26" s="27">
        <f t="shared" si="14"/>
        <v>844.67917429507315</v>
      </c>
      <c r="Y26" s="27">
        <f t="shared" ref="Y26:Z26" si="15">SUM(Y27,Y33)</f>
        <v>842.20103434712803</v>
      </c>
      <c r="Z26" s="27">
        <f t="shared" si="15"/>
        <v>892.80023188521466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2090.6797989783277</v>
      </c>
      <c r="D33" s="19">
        <f t="shared" si="18"/>
        <v>1738.5029286897786</v>
      </c>
      <c r="E33" s="19">
        <f t="shared" si="18"/>
        <v>1404.4747207189957</v>
      </c>
      <c r="F33" s="19">
        <f t="shared" si="18"/>
        <v>1539.9016594479929</v>
      </c>
      <c r="G33" s="19">
        <f t="shared" si="18"/>
        <v>1172.6197018206503</v>
      </c>
      <c r="H33" s="19">
        <f t="shared" si="18"/>
        <v>1177.7020277558026</v>
      </c>
      <c r="I33" s="19">
        <f t="shared" si="18"/>
        <v>1711.865599432786</v>
      </c>
      <c r="J33" s="19">
        <f t="shared" si="18"/>
        <v>1747.1671735135037</v>
      </c>
      <c r="K33" s="19">
        <f t="shared" si="18"/>
        <v>1487.9432861236844</v>
      </c>
      <c r="L33" s="19">
        <f t="shared" si="18"/>
        <v>829.46836956529557</v>
      </c>
      <c r="M33" s="19">
        <f t="shared" si="18"/>
        <v>1061.9804848768115</v>
      </c>
      <c r="N33" s="19">
        <f t="shared" si="18"/>
        <v>1173.0016056309375</v>
      </c>
      <c r="O33" s="19">
        <f t="shared" si="18"/>
        <v>783.12159142121436</v>
      </c>
      <c r="P33" s="19">
        <f t="shared" si="18"/>
        <v>901.43148778671605</v>
      </c>
      <c r="Q33" s="19">
        <f t="shared" si="18"/>
        <v>1120.5448848766439</v>
      </c>
      <c r="R33" s="19">
        <f t="shared" si="18"/>
        <v>1218.6366116107108</v>
      </c>
      <c r="S33" s="19">
        <f t="shared" si="18"/>
        <v>1065.7006224176928</v>
      </c>
      <c r="T33" s="19">
        <f t="shared" si="18"/>
        <v>833.49113511345911</v>
      </c>
      <c r="U33" s="19">
        <f t="shared" si="18"/>
        <v>951.5495473739652</v>
      </c>
      <c r="V33" s="19">
        <f t="shared" si="18"/>
        <v>1206.3704794884441</v>
      </c>
      <c r="W33" s="19">
        <f t="shared" si="18"/>
        <v>987.61656358408914</v>
      </c>
      <c r="X33" s="19">
        <f t="shared" si="18"/>
        <v>844.67917429507315</v>
      </c>
      <c r="Y33" s="19">
        <f t="shared" ref="Y33:Z33" si="19">SUM(Y34:Y50)</f>
        <v>842.20103434712803</v>
      </c>
      <c r="Z33" s="19">
        <f t="shared" si="19"/>
        <v>892.80023188521466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237.60856576361815</v>
      </c>
      <c r="D43" s="8">
        <v>211.23548036589108</v>
      </c>
      <c r="E43" s="8">
        <v>208.4635452468253</v>
      </c>
      <c r="F43" s="8">
        <v>209.83928829557306</v>
      </c>
      <c r="G43" s="8">
        <v>145.81330315648481</v>
      </c>
      <c r="H43" s="8">
        <v>114.3709374086561</v>
      </c>
      <c r="I43" s="8">
        <v>129.06906702706212</v>
      </c>
      <c r="J43" s="8">
        <v>103.16970063050593</v>
      </c>
      <c r="K43" s="8">
        <v>123.49251459972483</v>
      </c>
      <c r="L43" s="8">
        <v>112.6900869612669</v>
      </c>
      <c r="M43" s="8">
        <v>114.289822684843</v>
      </c>
      <c r="N43" s="8">
        <v>122.7939712036588</v>
      </c>
      <c r="O43" s="8">
        <v>101.12437711345962</v>
      </c>
      <c r="P43" s="8">
        <v>98.779678385925607</v>
      </c>
      <c r="Q43" s="8">
        <v>123.04968184655789</v>
      </c>
      <c r="R43" s="8">
        <v>242.11711462220919</v>
      </c>
      <c r="S43" s="8">
        <v>279.7531881064902</v>
      </c>
      <c r="T43" s="8">
        <v>388.77351843345895</v>
      </c>
      <c r="U43" s="8">
        <v>264.04244137583566</v>
      </c>
      <c r="V43" s="8">
        <v>165.71312956426459</v>
      </c>
      <c r="W43" s="8">
        <v>300.59220970408887</v>
      </c>
      <c r="X43" s="8">
        <v>488.4108100950732</v>
      </c>
      <c r="Y43" s="8">
        <v>219.42594252585405</v>
      </c>
      <c r="Z43" s="8">
        <v>128.2893559687144</v>
      </c>
    </row>
    <row r="44" spans="1:26" ht="11.25" customHeight="1" x14ac:dyDescent="0.2">
      <c r="A44" s="28" t="s">
        <v>74</v>
      </c>
      <c r="B44" s="7" t="s">
        <v>75</v>
      </c>
      <c r="C44" s="8">
        <v>1844.2463412764425</v>
      </c>
      <c r="D44" s="8">
        <v>1517.9772448283338</v>
      </c>
      <c r="E44" s="8">
        <v>1187.9581461421449</v>
      </c>
      <c r="F44" s="8">
        <v>1324.9198949504137</v>
      </c>
      <c r="G44" s="8">
        <v>1022.1221082583513</v>
      </c>
      <c r="H44" s="8">
        <v>1059.2521998721963</v>
      </c>
      <c r="I44" s="8">
        <v>1576.8458138222127</v>
      </c>
      <c r="J44" s="8">
        <v>1640.3038221386589</v>
      </c>
      <c r="K44" s="8">
        <v>1360.4500715391953</v>
      </c>
      <c r="L44" s="8">
        <v>711.65747879907997</v>
      </c>
      <c r="M44" s="8">
        <v>943.38094850202788</v>
      </c>
      <c r="N44" s="8">
        <v>1045.789679913963</v>
      </c>
      <c r="O44" s="8">
        <v>677.19475637925757</v>
      </c>
      <c r="P44" s="8">
        <v>798.45798452949612</v>
      </c>
      <c r="Q44" s="8">
        <v>993.15011728119168</v>
      </c>
      <c r="R44" s="8">
        <v>969.68638119808952</v>
      </c>
      <c r="S44" s="8">
        <v>778.84363565819831</v>
      </c>
      <c r="T44" s="8">
        <v>437.34665664000016</v>
      </c>
      <c r="U44" s="8">
        <v>680.28143006001233</v>
      </c>
      <c r="V44" s="8">
        <v>1034.2249331225987</v>
      </c>
      <c r="W44" s="8">
        <v>679.65339384000026</v>
      </c>
      <c r="X44" s="8">
        <v>348.89740415999995</v>
      </c>
      <c r="Y44" s="8">
        <v>615.59156006397359</v>
      </c>
      <c r="Z44" s="8">
        <v>757.80336795794585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8.8248919382668447</v>
      </c>
      <c r="D46" s="8">
        <v>9.2902034955537349</v>
      </c>
      <c r="E46" s="8">
        <v>8.0530293300256446</v>
      </c>
      <c r="F46" s="8">
        <v>5.1424762020062476</v>
      </c>
      <c r="G46" s="8">
        <v>4.6842904058142905</v>
      </c>
      <c r="H46" s="8">
        <v>4.0788904749501951</v>
      </c>
      <c r="I46" s="8">
        <v>5.9507185835110983</v>
      </c>
      <c r="J46" s="8">
        <v>3.6936507443388211</v>
      </c>
      <c r="K46" s="8">
        <v>4.0006999847641653</v>
      </c>
      <c r="L46" s="8">
        <v>5.120803804948685</v>
      </c>
      <c r="M46" s="8">
        <v>4.309713689940569</v>
      </c>
      <c r="N46" s="8">
        <v>4.4179545133155944</v>
      </c>
      <c r="O46" s="8">
        <v>4.802457928497244</v>
      </c>
      <c r="P46" s="8">
        <v>4.1938248712942778</v>
      </c>
      <c r="Q46" s="8">
        <v>4.3450857488941619</v>
      </c>
      <c r="R46" s="8">
        <v>6.8331157904122914</v>
      </c>
      <c r="S46" s="8">
        <v>7.1037986530043931</v>
      </c>
      <c r="T46" s="8">
        <v>7.3709600400000017</v>
      </c>
      <c r="U46" s="8">
        <v>7.2256759381171944</v>
      </c>
      <c r="V46" s="8">
        <v>6.4324168015808612</v>
      </c>
      <c r="W46" s="8">
        <v>7.3709600400000017</v>
      </c>
      <c r="X46" s="8">
        <v>7.3709600400000017</v>
      </c>
      <c r="Y46" s="8">
        <v>7.1835317573002841</v>
      </c>
      <c r="Z46" s="8">
        <v>6.7075079585543671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54325.099947313436</v>
      </c>
      <c r="D2" s="21">
        <f t="shared" ref="D2:X2" si="0">SUM(D3,D17,D22,D25,D26,D51,D52)</f>
        <v>55792.802805505242</v>
      </c>
      <c r="E2" s="21">
        <f t="shared" si="0"/>
        <v>54926.305801061491</v>
      </c>
      <c r="F2" s="21">
        <f t="shared" si="0"/>
        <v>59502.036529865771</v>
      </c>
      <c r="G2" s="21">
        <f t="shared" si="0"/>
        <v>54110.462697012415</v>
      </c>
      <c r="H2" s="21">
        <f t="shared" si="0"/>
        <v>50899.771187244653</v>
      </c>
      <c r="I2" s="21">
        <f t="shared" si="0"/>
        <v>58875.965277471361</v>
      </c>
      <c r="J2" s="21">
        <f t="shared" si="0"/>
        <v>54154.704872080925</v>
      </c>
      <c r="K2" s="21">
        <f t="shared" si="0"/>
        <v>51131.671703178079</v>
      </c>
      <c r="L2" s="21">
        <f t="shared" si="0"/>
        <v>49000.463513307128</v>
      </c>
      <c r="M2" s="21">
        <f t="shared" si="0"/>
        <v>49431.487185930404</v>
      </c>
      <c r="N2" s="21">
        <f t="shared" si="0"/>
        <v>44466.17605346522</v>
      </c>
      <c r="O2" s="21">
        <f t="shared" si="0"/>
        <v>39638.204473927544</v>
      </c>
      <c r="P2" s="21">
        <f t="shared" si="0"/>
        <v>41380.696111064957</v>
      </c>
      <c r="Q2" s="21">
        <f t="shared" si="0"/>
        <v>37371.198916105262</v>
      </c>
      <c r="R2" s="21">
        <f t="shared" si="0"/>
        <v>35243.714095133459</v>
      </c>
      <c r="S2" s="21">
        <f t="shared" si="0"/>
        <v>36781.36036831222</v>
      </c>
      <c r="T2" s="21">
        <f t="shared" si="0"/>
        <v>34444.718142544953</v>
      </c>
      <c r="U2" s="21">
        <f t="shared" si="0"/>
        <v>34502.498372526425</v>
      </c>
      <c r="V2" s="21">
        <f t="shared" si="0"/>
        <v>31041.416299525248</v>
      </c>
      <c r="W2" s="21">
        <f t="shared" si="0"/>
        <v>26243.817951583973</v>
      </c>
      <c r="X2" s="21">
        <f t="shared" si="0"/>
        <v>27951.955434708016</v>
      </c>
      <c r="Y2" s="21">
        <f t="shared" ref="Y2:Z2" si="1">SUM(Y3,Y17,Y22,Y25,Y26,Y51,Y52)</f>
        <v>27904.866707118268</v>
      </c>
      <c r="Z2" s="21">
        <f t="shared" si="1"/>
        <v>25852.578164733692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15600.656510781304</v>
      </c>
      <c r="D3" s="24">
        <f t="shared" ref="D3:X3" si="3">SUM(D4,D8,D11)</f>
        <v>16499.955893168455</v>
      </c>
      <c r="E3" s="24">
        <f t="shared" si="3"/>
        <v>16528.105776367956</v>
      </c>
      <c r="F3" s="24">
        <f t="shared" si="3"/>
        <v>22558.88375248219</v>
      </c>
      <c r="G3" s="24">
        <f t="shared" si="3"/>
        <v>17268.118156557557</v>
      </c>
      <c r="H3" s="24">
        <f t="shared" si="3"/>
        <v>14569.441134995521</v>
      </c>
      <c r="I3" s="24">
        <f t="shared" si="3"/>
        <v>22001.01747009411</v>
      </c>
      <c r="J3" s="24">
        <f t="shared" si="3"/>
        <v>18409.823360511436</v>
      </c>
      <c r="K3" s="24">
        <f t="shared" si="3"/>
        <v>16131.526961173455</v>
      </c>
      <c r="L3" s="24">
        <f t="shared" si="3"/>
        <v>15778.257357792832</v>
      </c>
      <c r="M3" s="24">
        <f t="shared" si="3"/>
        <v>15330.63619027751</v>
      </c>
      <c r="N3" s="24">
        <f t="shared" si="3"/>
        <v>12913.324075682631</v>
      </c>
      <c r="O3" s="24">
        <f t="shared" si="3"/>
        <v>10067.844824277252</v>
      </c>
      <c r="P3" s="24">
        <f t="shared" si="3"/>
        <v>12752.127125415427</v>
      </c>
      <c r="Q3" s="24">
        <f t="shared" si="3"/>
        <v>10127.19829715931</v>
      </c>
      <c r="R3" s="24">
        <f t="shared" si="3"/>
        <v>7228.5141138989729</v>
      </c>
      <c r="S3" s="24">
        <f t="shared" si="3"/>
        <v>8402.2313436333116</v>
      </c>
      <c r="T3" s="24">
        <f t="shared" si="3"/>
        <v>6240.849396522437</v>
      </c>
      <c r="U3" s="24">
        <f t="shared" si="3"/>
        <v>6359.8035004610283</v>
      </c>
      <c r="V3" s="24">
        <f t="shared" si="3"/>
        <v>3587.4162452413811</v>
      </c>
      <c r="W3" s="24">
        <f t="shared" si="3"/>
        <v>3187.1205835313763</v>
      </c>
      <c r="X3" s="24">
        <f t="shared" si="3"/>
        <v>4226.6220729842244</v>
      </c>
      <c r="Y3" s="24">
        <f t="shared" ref="Y3:Z3" si="4">SUM(Y4,Y8,Y11)</f>
        <v>4181.4624478311507</v>
      </c>
      <c r="Z3" s="24">
        <f t="shared" si="4"/>
        <v>2664.4338576989398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15473.468591780516</v>
      </c>
      <c r="D4" s="19">
        <f t="shared" ref="D4:X4" si="6">SUM(D5:D7)</f>
        <v>16377.2537757677</v>
      </c>
      <c r="E4" s="19">
        <f t="shared" si="6"/>
        <v>16410.322900567229</v>
      </c>
      <c r="F4" s="19">
        <f t="shared" si="6"/>
        <v>22452.290438081527</v>
      </c>
      <c r="G4" s="19">
        <f t="shared" si="6"/>
        <v>17145.849513356796</v>
      </c>
      <c r="H4" s="19">
        <f t="shared" si="6"/>
        <v>14462.847820594856</v>
      </c>
      <c r="I4" s="19">
        <f t="shared" si="6"/>
        <v>21894.423770493446</v>
      </c>
      <c r="J4" s="19">
        <f t="shared" si="6"/>
        <v>18290.689474910694</v>
      </c>
      <c r="K4" s="19">
        <f t="shared" si="6"/>
        <v>16020.014370972765</v>
      </c>
      <c r="L4" s="19">
        <f t="shared" si="6"/>
        <v>15694.960282392318</v>
      </c>
      <c r="M4" s="19">
        <f t="shared" si="6"/>
        <v>15253.609400477035</v>
      </c>
      <c r="N4" s="19">
        <f t="shared" si="6"/>
        <v>12836.297671082157</v>
      </c>
      <c r="O4" s="19">
        <f t="shared" si="6"/>
        <v>10000.223848076836</v>
      </c>
      <c r="P4" s="19">
        <f t="shared" si="6"/>
        <v>12684.506149215011</v>
      </c>
      <c r="Q4" s="19">
        <f t="shared" si="6"/>
        <v>10073.901254758977</v>
      </c>
      <c r="R4" s="19">
        <f t="shared" si="6"/>
        <v>7174.5807210986368</v>
      </c>
      <c r="S4" s="19">
        <f t="shared" si="6"/>
        <v>8368.693263033103</v>
      </c>
      <c r="T4" s="19">
        <f t="shared" si="6"/>
        <v>6207.0935501222266</v>
      </c>
      <c r="U4" s="19">
        <f t="shared" si="6"/>
        <v>6320.8998412607862</v>
      </c>
      <c r="V4" s="19">
        <f t="shared" si="6"/>
        <v>3556.1187452411859</v>
      </c>
      <c r="W4" s="19">
        <f t="shared" si="6"/>
        <v>3150.7473031311497</v>
      </c>
      <c r="X4" s="19">
        <f t="shared" si="6"/>
        <v>4190.5904649839995</v>
      </c>
      <c r="Y4" s="19">
        <f t="shared" ref="Y4:Z4" si="7">SUM(Y5:Y7)</f>
        <v>4144.1643022309181</v>
      </c>
      <c r="Z4" s="19">
        <f t="shared" si="7"/>
        <v>2635.926361298762</v>
      </c>
    </row>
    <row r="5" spans="1:26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0</v>
      </c>
      <c r="Q5" s="8">
        <f>INTAVI!Q5+NRGSUP!Q5</f>
        <v>0</v>
      </c>
      <c r="R5" s="8">
        <f>INTAVI!R5+NRGSUP!R5</f>
        <v>0</v>
      </c>
      <c r="S5" s="8">
        <f>INTAVI!S5+NRGSUP!S5</f>
        <v>0</v>
      </c>
      <c r="T5" s="8">
        <f>INTAVI!T5+NRGSUP!T5</f>
        <v>0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0</v>
      </c>
      <c r="Y5" s="8">
        <f>INTAVI!Y5+NRGSUP!Y5</f>
        <v>0</v>
      </c>
      <c r="Z5" s="8">
        <f>INTAVI!Z5+NRGSUP!Z5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  <c r="Y6" s="8">
        <f>INTAVI!Y6+NRGSUP!Y6</f>
        <v>0</v>
      </c>
      <c r="Z6" s="8">
        <f>INTAVI!Z6+NRGSUP!Z6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INTAVI!C7+NRGSUP!C7</f>
        <v>15473.468591780516</v>
      </c>
      <c r="D7" s="8">
        <f>INTAVI!D7+NRGSUP!D7</f>
        <v>16377.2537757677</v>
      </c>
      <c r="E7" s="8">
        <f>INTAVI!E7+NRGSUP!E7</f>
        <v>16410.322900567229</v>
      </c>
      <c r="F7" s="8">
        <f>INTAVI!F7+NRGSUP!F7</f>
        <v>22452.290438081527</v>
      </c>
      <c r="G7" s="8">
        <f>INTAVI!G7+NRGSUP!G7</f>
        <v>17145.849513356796</v>
      </c>
      <c r="H7" s="8">
        <f>INTAVI!H7+NRGSUP!H7</f>
        <v>14462.847820594856</v>
      </c>
      <c r="I7" s="8">
        <f>INTAVI!I7+NRGSUP!I7</f>
        <v>21894.423770493446</v>
      </c>
      <c r="J7" s="8">
        <f>INTAVI!J7+NRGSUP!J7</f>
        <v>18290.689474910694</v>
      </c>
      <c r="K7" s="8">
        <f>INTAVI!K7+NRGSUP!K7</f>
        <v>16020.014370972765</v>
      </c>
      <c r="L7" s="8">
        <f>INTAVI!L7+NRGSUP!L7</f>
        <v>15694.960282392318</v>
      </c>
      <c r="M7" s="8">
        <f>INTAVI!M7+NRGSUP!M7</f>
        <v>15253.609400477035</v>
      </c>
      <c r="N7" s="8">
        <f>INTAVI!N7+NRGSUP!N7</f>
        <v>12836.297671082157</v>
      </c>
      <c r="O7" s="8">
        <f>INTAVI!O7+NRGSUP!O7</f>
        <v>10000.223848076836</v>
      </c>
      <c r="P7" s="8">
        <f>INTAVI!P7+NRGSUP!P7</f>
        <v>12684.506149215011</v>
      </c>
      <c r="Q7" s="8">
        <f>INTAVI!Q7+NRGSUP!Q7</f>
        <v>10073.901254758977</v>
      </c>
      <c r="R7" s="8">
        <f>INTAVI!R7+NRGSUP!R7</f>
        <v>7174.5807210986368</v>
      </c>
      <c r="S7" s="8">
        <f>INTAVI!S7+NRGSUP!S7</f>
        <v>8368.693263033103</v>
      </c>
      <c r="T7" s="8">
        <f>INTAVI!T7+NRGSUP!T7</f>
        <v>6207.0935501222266</v>
      </c>
      <c r="U7" s="8">
        <f>INTAVI!U7+NRGSUP!U7</f>
        <v>6320.8998412607862</v>
      </c>
      <c r="V7" s="8">
        <f>INTAVI!V7+NRGSUP!V7</f>
        <v>3556.1187452411859</v>
      </c>
      <c r="W7" s="8">
        <f>INTAVI!W7+NRGSUP!W7</f>
        <v>3150.7473031311497</v>
      </c>
      <c r="X7" s="8">
        <f>INTAVI!X7+NRGSUP!X7</f>
        <v>4190.5904649839995</v>
      </c>
      <c r="Y7" s="8">
        <f>INTAVI!Y7+NRGSUP!Y7</f>
        <v>4144.1643022309181</v>
      </c>
      <c r="Z7" s="8">
        <f>INTAVI!Z7+NRGSUP!Z7</f>
        <v>2635.926361298762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  <c r="Y9" s="8">
        <f>INTAVI!Y9+NRGSUP!Y9</f>
        <v>0</v>
      </c>
      <c r="Z9" s="8">
        <f>INTAVI!Z9+NRGSUP!Z9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</v>
      </c>
      <c r="H10" s="8">
        <f>INTAVI!H10+NRGSUP!H10</f>
        <v>0</v>
      </c>
      <c r="I10" s="8">
        <f>INTAVI!I10+NRGSUP!I10</f>
        <v>0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  <c r="Y10" s="8">
        <f>INTAVI!Y10+NRGSUP!Y10</f>
        <v>0</v>
      </c>
      <c r="Z10" s="8">
        <f>INTAVI!Z10+NRGSUP!Z10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127.18791900078745</v>
      </c>
      <c r="D11" s="19">
        <f t="shared" ref="D11:X11" si="12">SUM(D12:D16)</f>
        <v>122.70211740075445</v>
      </c>
      <c r="E11" s="19">
        <f t="shared" si="12"/>
        <v>117.78287580072886</v>
      </c>
      <c r="F11" s="19">
        <f t="shared" si="12"/>
        <v>106.5933144006641</v>
      </c>
      <c r="G11" s="19">
        <f t="shared" si="12"/>
        <v>122.26864320076179</v>
      </c>
      <c r="H11" s="19">
        <f t="shared" si="12"/>
        <v>106.59331440066413</v>
      </c>
      <c r="I11" s="19">
        <f t="shared" si="12"/>
        <v>106.59369960066415</v>
      </c>
      <c r="J11" s="19">
        <f t="shared" si="12"/>
        <v>119.13388560074225</v>
      </c>
      <c r="K11" s="19">
        <f t="shared" si="12"/>
        <v>111.51259020068974</v>
      </c>
      <c r="L11" s="19">
        <f t="shared" si="12"/>
        <v>83.297075400513961</v>
      </c>
      <c r="M11" s="19">
        <f t="shared" si="12"/>
        <v>77.026789800474887</v>
      </c>
      <c r="N11" s="19">
        <f t="shared" si="12"/>
        <v>77.026404600474862</v>
      </c>
      <c r="O11" s="19">
        <f t="shared" si="12"/>
        <v>67.62097620041628</v>
      </c>
      <c r="P11" s="19">
        <f t="shared" si="12"/>
        <v>67.620976200416294</v>
      </c>
      <c r="Q11" s="19">
        <f t="shared" si="12"/>
        <v>53.29704240033206</v>
      </c>
      <c r="R11" s="19">
        <f t="shared" si="12"/>
        <v>53.93339280033603</v>
      </c>
      <c r="S11" s="19">
        <f t="shared" si="12"/>
        <v>33.538080600208737</v>
      </c>
      <c r="T11" s="19">
        <f t="shared" si="12"/>
        <v>33.755846400210316</v>
      </c>
      <c r="U11" s="19">
        <f t="shared" si="12"/>
        <v>38.90365920024238</v>
      </c>
      <c r="V11" s="19">
        <f t="shared" si="12"/>
        <v>31.29750000019499</v>
      </c>
      <c r="W11" s="19">
        <f t="shared" si="12"/>
        <v>36.373280400226619</v>
      </c>
      <c r="X11" s="19">
        <f t="shared" si="12"/>
        <v>36.031608000224495</v>
      </c>
      <c r="Y11" s="19">
        <f t="shared" ref="Y11:Z11" si="13">SUM(Y12:Y16)</f>
        <v>37.298145600232388</v>
      </c>
      <c r="Z11" s="19">
        <f t="shared" si="13"/>
        <v>28.507496400177619</v>
      </c>
    </row>
    <row r="12" spans="1:26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  <c r="Y12" s="8">
        <f>INTAVI!Y12+NRGSUP!Y12</f>
        <v>0</v>
      </c>
      <c r="Z12" s="8">
        <f>INTAVI!Z12+NRGSUP!Z12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INTAVI!C13+NRGSUP!C13</f>
        <v>125.40378600078135</v>
      </c>
      <c r="D13" s="8">
        <f>INTAVI!D13+NRGSUP!D13</f>
        <v>119.13350040074225</v>
      </c>
      <c r="E13" s="8">
        <f>INTAVI!E13+NRGSUP!E13</f>
        <v>115.99874280072277</v>
      </c>
      <c r="F13" s="8">
        <f>INTAVI!F13+NRGSUP!F13</f>
        <v>106.5933144006641</v>
      </c>
      <c r="G13" s="8">
        <f>INTAVI!G13+NRGSUP!G13</f>
        <v>122.26864320076179</v>
      </c>
      <c r="H13" s="8">
        <f>INTAVI!H13+NRGSUP!H13</f>
        <v>106.59331440066413</v>
      </c>
      <c r="I13" s="8">
        <f>INTAVI!I13+NRGSUP!I13</f>
        <v>106.59369960066415</v>
      </c>
      <c r="J13" s="8">
        <f>INTAVI!J13+NRGSUP!J13</f>
        <v>119.13388560074225</v>
      </c>
      <c r="K13" s="8">
        <f>INTAVI!K13+NRGSUP!K13</f>
        <v>109.72845720068365</v>
      </c>
      <c r="L13" s="8">
        <f>INTAVI!L13+NRGSUP!L13</f>
        <v>81.512942400507868</v>
      </c>
      <c r="M13" s="8">
        <f>INTAVI!M13+NRGSUP!M13</f>
        <v>75.242656800468794</v>
      </c>
      <c r="N13" s="8">
        <f>INTAVI!N13+NRGSUP!N13</f>
        <v>75.242271600468769</v>
      </c>
      <c r="O13" s="8">
        <f>INTAVI!O13+NRGSUP!O13</f>
        <v>65.836843200410186</v>
      </c>
      <c r="P13" s="8">
        <f>INTAVI!P13+NRGSUP!P13</f>
        <v>65.8368432004102</v>
      </c>
      <c r="Q13" s="8">
        <f>INTAVI!Q13+NRGSUP!Q13</f>
        <v>53.29704240033206</v>
      </c>
      <c r="R13" s="8">
        <f>INTAVI!R13+NRGSUP!R13</f>
        <v>53.93339280033603</v>
      </c>
      <c r="S13" s="8">
        <f>INTAVI!S13+NRGSUP!S13</f>
        <v>33.457701600208459</v>
      </c>
      <c r="T13" s="8">
        <f>INTAVI!T13+NRGSUP!T13</f>
        <v>33.755846400210316</v>
      </c>
      <c r="U13" s="8">
        <f>INTAVI!U13+NRGSUP!U13</f>
        <v>38.90365920024238</v>
      </c>
      <c r="V13" s="8">
        <f>INTAVI!V13+NRGSUP!V13</f>
        <v>31.29750000019499</v>
      </c>
      <c r="W13" s="8">
        <f>INTAVI!W13+NRGSUP!W13</f>
        <v>36.373280400226619</v>
      </c>
      <c r="X13" s="8">
        <f>INTAVI!X13+NRGSUP!X13</f>
        <v>36.031608000224495</v>
      </c>
      <c r="Y13" s="8">
        <f>INTAVI!Y13+NRGSUP!Y13</f>
        <v>37.298145600232388</v>
      </c>
      <c r="Z13" s="8">
        <f>INTAVI!Z13+NRGSUP!Z13</f>
        <v>28.507496400177619</v>
      </c>
    </row>
    <row r="14" spans="1:26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  <c r="Y14" s="8">
        <f>INTAVI!Y14+NRGSUP!Y14</f>
        <v>0</v>
      </c>
      <c r="Z14" s="8">
        <f>INTAVI!Z14+NRGSUP!Z14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  <c r="Y15" s="8">
        <f>INTAVI!Y15+NRGSUP!Y15</f>
        <v>0</v>
      </c>
      <c r="Z15" s="8">
        <f>INTAVI!Z15+NRGSUP!Z15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INTAVI!C16+NRGSUP!C16</f>
        <v>1.7841330000060998</v>
      </c>
      <c r="D16" s="8">
        <f>INTAVI!D16+NRGSUP!D16</f>
        <v>3.5686170000122006</v>
      </c>
      <c r="E16" s="8">
        <f>INTAVI!E16+NRGSUP!E16</f>
        <v>1.7841330000060998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1.7841330000060998</v>
      </c>
      <c r="L16" s="8">
        <f>INTAVI!L16+NRGSUP!L16</f>
        <v>1.7841330000060998</v>
      </c>
      <c r="M16" s="8">
        <f>INTAVI!M16+NRGSUP!M16</f>
        <v>1.7841330000060998</v>
      </c>
      <c r="N16" s="8">
        <f>INTAVI!N16+NRGSUP!N16</f>
        <v>1.7841330000060998</v>
      </c>
      <c r="O16" s="8">
        <f>INTAVI!O16+NRGSUP!O16</f>
        <v>1.7841330000060998</v>
      </c>
      <c r="P16" s="8">
        <f>INTAVI!P16+NRGSUP!P16</f>
        <v>1.7841330000060998</v>
      </c>
      <c r="Q16" s="8">
        <f>INTAVI!Q16+NRGSUP!Q16</f>
        <v>0</v>
      </c>
      <c r="R16" s="8">
        <f>INTAVI!R16+NRGSUP!R16</f>
        <v>0</v>
      </c>
      <c r="S16" s="8">
        <f>INTAVI!S16+NRGSUP!S16</f>
        <v>8.0379000000274814E-2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  <c r="Y16" s="8">
        <f>INTAVI!Y16+NRGSUP!Y16</f>
        <v>0</v>
      </c>
      <c r="Z16" s="8">
        <f>INTAVI!Z16+NRGSUP!Z16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  <c r="Y18" s="8">
        <f>INTAVI!Y18+NRGSUP!Y18</f>
        <v>0</v>
      </c>
      <c r="Z18" s="8">
        <f>INTAVI!Z18+NRGSUP!Z18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INTAVI!C19+NRGSUP!C19</f>
        <v>0</v>
      </c>
      <c r="D19" s="8">
        <f>INTAVI!D19+NRGSUP!D19</f>
        <v>0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  <c r="Y19" s="8">
        <f>INTAVI!Y19+NRGSUP!Y19</f>
        <v>0</v>
      </c>
      <c r="Z19" s="8">
        <f>INTAVI!Z19+NRGSUP!Z19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  <c r="Y20" s="8">
        <f>INTAVI!Y20+NRGSUP!Y20</f>
        <v>0</v>
      </c>
      <c r="Z20" s="8">
        <f>INTAVI!Z20+NRGSUP!Z20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  <c r="Y21" s="8">
        <f>INTAVI!Y21+NRGSUP!Y21</f>
        <v>0</v>
      </c>
      <c r="Z21" s="8">
        <f>INTAVI!Z21+NRGSUP!Z21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  <c r="Y23" s="8">
        <f>INTAVI!Y23+NRGSUP!Y23</f>
        <v>0</v>
      </c>
      <c r="Z23" s="8">
        <f>INTAVI!Z23+NRGSUP!Z23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  <c r="Y24" s="8">
        <f>INTAVI!Y24+NRGSUP!Y24</f>
        <v>0</v>
      </c>
      <c r="Z24" s="8">
        <f>INTAVI!Z24+NRGSUP!Z24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  <c r="Y25" s="27">
        <f>INTAVI!Y25+NRGSUP!Y25</f>
        <v>0</v>
      </c>
      <c r="Z25" s="27">
        <f>INTAVI!Z25+NRGSUP!Z25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27157.423595760003</v>
      </c>
      <c r="D26" s="27">
        <f t="shared" ref="D26:X26" si="21">SUM(D27,D33)</f>
        <v>27219.482250839996</v>
      </c>
      <c r="E26" s="27">
        <f t="shared" si="21"/>
        <v>26271.970843320007</v>
      </c>
      <c r="F26" s="27">
        <f t="shared" si="21"/>
        <v>24587.679016799993</v>
      </c>
      <c r="G26" s="27">
        <f t="shared" si="21"/>
        <v>24506.584430760002</v>
      </c>
      <c r="H26" s="27">
        <f t="shared" si="21"/>
        <v>24404.520938400005</v>
      </c>
      <c r="I26" s="27">
        <f t="shared" si="21"/>
        <v>24730.312486680003</v>
      </c>
      <c r="J26" s="27">
        <f t="shared" si="21"/>
        <v>24677.935300439996</v>
      </c>
      <c r="K26" s="27">
        <f t="shared" si="21"/>
        <v>23813.600472719998</v>
      </c>
      <c r="L26" s="27">
        <f t="shared" si="21"/>
        <v>22512.472859160003</v>
      </c>
      <c r="M26" s="27">
        <f t="shared" si="21"/>
        <v>22320.763724520002</v>
      </c>
      <c r="N26" s="27">
        <f t="shared" si="21"/>
        <v>21355.4767608</v>
      </c>
      <c r="O26" s="27">
        <f t="shared" si="21"/>
        <v>19864.42055748</v>
      </c>
      <c r="P26" s="27">
        <f t="shared" si="21"/>
        <v>19294.341463799996</v>
      </c>
      <c r="Q26" s="27">
        <f t="shared" si="21"/>
        <v>18982.593587519998</v>
      </c>
      <c r="R26" s="27">
        <f t="shared" si="21"/>
        <v>19514.685348719999</v>
      </c>
      <c r="S26" s="27">
        <f t="shared" si="21"/>
        <v>19850.49444636</v>
      </c>
      <c r="T26" s="27">
        <f t="shared" si="21"/>
        <v>19910.924623799998</v>
      </c>
      <c r="U26" s="27">
        <f t="shared" si="21"/>
        <v>20087.437611959998</v>
      </c>
      <c r="V26" s="27">
        <f t="shared" si="21"/>
        <v>19814.314520159998</v>
      </c>
      <c r="W26" s="27">
        <f t="shared" si="21"/>
        <v>16624.147474799996</v>
      </c>
      <c r="X26" s="27">
        <f t="shared" si="21"/>
        <v>17231.231847599996</v>
      </c>
      <c r="Y26" s="27">
        <f t="shared" ref="Y26:Z26" si="22">SUM(Y27,Y33)</f>
        <v>18523.509530400006</v>
      </c>
      <c r="Z26" s="27">
        <f t="shared" si="22"/>
        <v>18163.675293479999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  <c r="Y28" s="8">
        <f>INTAVI!Y28+NRGSUP!Y28</f>
        <v>0</v>
      </c>
      <c r="Z28" s="8">
        <f>INTAVI!Z28+NRGSUP!Z28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  <c r="Y29" s="8">
        <f>INTAVI!Y29+NRGSUP!Y29</f>
        <v>0</v>
      </c>
      <c r="Z29" s="8">
        <f>INTAVI!Z29+NRGSUP!Z29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  <c r="Y30" s="8">
        <f>INTAVI!Y30+NRGSUP!Y30</f>
        <v>0</v>
      </c>
      <c r="Z30" s="8">
        <f>INTAVI!Z30+NRGSUP!Z30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  <c r="Y31" s="8">
        <f>INTAVI!Y31+NRGSUP!Y31</f>
        <v>0</v>
      </c>
      <c r="Z31" s="8">
        <f>INTAVI!Z31+NRGSUP!Z31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  <c r="Y32" s="8">
        <f>INTAVI!Y32+NRGSUP!Y32</f>
        <v>0</v>
      </c>
      <c r="Z32" s="8">
        <f>INTAVI!Z32+NRGSUP!Z32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27157.423595760003</v>
      </c>
      <c r="D33" s="19">
        <f t="shared" ref="D33:X33" si="27">SUM(D34:D50)</f>
        <v>27219.482250839996</v>
      </c>
      <c r="E33" s="19">
        <f t="shared" si="27"/>
        <v>26271.970843320007</v>
      </c>
      <c r="F33" s="19">
        <f t="shared" si="27"/>
        <v>24587.679016799993</v>
      </c>
      <c r="G33" s="19">
        <f t="shared" si="27"/>
        <v>24506.584430760002</v>
      </c>
      <c r="H33" s="19">
        <f t="shared" si="27"/>
        <v>24404.520938400005</v>
      </c>
      <c r="I33" s="19">
        <f t="shared" si="27"/>
        <v>24730.312486680003</v>
      </c>
      <c r="J33" s="19">
        <f t="shared" si="27"/>
        <v>24677.935300439996</v>
      </c>
      <c r="K33" s="19">
        <f t="shared" si="27"/>
        <v>23813.600472719998</v>
      </c>
      <c r="L33" s="19">
        <f t="shared" si="27"/>
        <v>22512.472859160003</v>
      </c>
      <c r="M33" s="19">
        <f t="shared" si="27"/>
        <v>22320.763724520002</v>
      </c>
      <c r="N33" s="19">
        <f t="shared" si="27"/>
        <v>21355.4767608</v>
      </c>
      <c r="O33" s="19">
        <f t="shared" si="27"/>
        <v>19864.42055748</v>
      </c>
      <c r="P33" s="19">
        <f t="shared" si="27"/>
        <v>19294.341463799996</v>
      </c>
      <c r="Q33" s="19">
        <f t="shared" si="27"/>
        <v>18982.593587519998</v>
      </c>
      <c r="R33" s="19">
        <f t="shared" si="27"/>
        <v>19514.685348719999</v>
      </c>
      <c r="S33" s="19">
        <f t="shared" si="27"/>
        <v>19850.49444636</v>
      </c>
      <c r="T33" s="19">
        <f t="shared" si="27"/>
        <v>19910.924623799998</v>
      </c>
      <c r="U33" s="19">
        <f t="shared" si="27"/>
        <v>20087.437611959998</v>
      </c>
      <c r="V33" s="19">
        <f t="shared" si="27"/>
        <v>19814.314520159998</v>
      </c>
      <c r="W33" s="19">
        <f t="shared" si="27"/>
        <v>16624.147474799996</v>
      </c>
      <c r="X33" s="19">
        <f t="shared" si="27"/>
        <v>17231.231847599996</v>
      </c>
      <c r="Y33" s="19">
        <f t="shared" ref="Y33:Z33" si="28">SUM(Y34:Y50)</f>
        <v>18523.509530400006</v>
      </c>
      <c r="Z33" s="19">
        <f t="shared" si="28"/>
        <v>18163.675293479999</v>
      </c>
    </row>
    <row r="34" spans="1:26" ht="11.25" customHeight="1" x14ac:dyDescent="0.2">
      <c r="A34" s="28" t="s">
        <v>54</v>
      </c>
      <c r="B34" s="7" t="s">
        <v>55</v>
      </c>
      <c r="C34" s="8">
        <f>INTAVI!C34+NRGSUP!C34</f>
        <v>895.56461568000009</v>
      </c>
      <c r="D34" s="8">
        <f>INTAVI!D34+NRGSUP!D34</f>
        <v>907.54566911999996</v>
      </c>
      <c r="E34" s="8">
        <f>INTAVI!E34+NRGSUP!E34</f>
        <v>874.59844608000003</v>
      </c>
      <c r="F34" s="8">
        <f>INTAVI!F34+NRGSUP!F34</f>
        <v>955.46884607999993</v>
      </c>
      <c r="G34" s="8">
        <f>INTAVI!G34+NRGSUP!G34</f>
        <v>916.5311999999999</v>
      </c>
      <c r="H34" s="8">
        <f>INTAVI!H34+NRGSUP!H34</f>
        <v>883.58397695999997</v>
      </c>
      <c r="I34" s="8">
        <f>INTAVI!I34+NRGSUP!I34</f>
        <v>928.51204608000023</v>
      </c>
      <c r="J34" s="8">
        <f>INTAVI!J34+NRGSUP!J34</f>
        <v>916.53120000000001</v>
      </c>
      <c r="K34" s="8">
        <f>INTAVI!K34+NRGSUP!K34</f>
        <v>850.63675392000005</v>
      </c>
      <c r="L34" s="8">
        <f>INTAVI!L34+NRGSUP!L34</f>
        <v>886.57929215999991</v>
      </c>
      <c r="M34" s="8">
        <f>INTAVI!M34+NRGSUP!M34</f>
        <v>787.73762304000002</v>
      </c>
      <c r="N34" s="8">
        <f>INTAVI!N34+NRGSUP!N34</f>
        <v>862.61759999999992</v>
      </c>
      <c r="O34" s="8">
        <f>INTAVI!O34+NRGSUP!O34</f>
        <v>901.55524607999996</v>
      </c>
      <c r="P34" s="8">
        <f>INTAVI!P34+NRGSUP!P34</f>
        <v>886.57929216000025</v>
      </c>
      <c r="Q34" s="8">
        <f>INTAVI!Q34+NRGSUP!Q34</f>
        <v>895.56482303999985</v>
      </c>
      <c r="R34" s="8">
        <f>INTAVI!R34+NRGSUP!R34</f>
        <v>953.79441408000014</v>
      </c>
      <c r="S34" s="8">
        <f>INTAVI!S34+NRGSUP!S34</f>
        <v>859.55945472000008</v>
      </c>
      <c r="T34" s="8">
        <f>INTAVI!T34+NRGSUP!T34</f>
        <v>917.76229632000013</v>
      </c>
      <c r="U34" s="8">
        <f>INTAVI!U34+NRGSUP!U34</f>
        <v>901.91460096000003</v>
      </c>
      <c r="V34" s="8">
        <f>INTAVI!V34+NRGSUP!V34</f>
        <v>956.99937023999996</v>
      </c>
      <c r="W34" s="8">
        <f>INTAVI!W34+NRGSUP!W34</f>
        <v>918.05861376000018</v>
      </c>
      <c r="X34" s="8">
        <f>INTAVI!X34+NRGSUP!X34</f>
        <v>979.58004480000011</v>
      </c>
      <c r="Y34" s="8">
        <f>INTAVI!Y34+NRGSUP!Y34</f>
        <v>947.90891520000025</v>
      </c>
      <c r="Z34" s="8">
        <f>INTAVI!Z34+NRGSUP!Z34</f>
        <v>964.45437695999999</v>
      </c>
    </row>
    <row r="35" spans="1:26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  <c r="Y35" s="8">
        <f>INTAVI!Y35+NRGSUP!Y35</f>
        <v>0</v>
      </c>
      <c r="Z35" s="8">
        <f>INTAVI!Z35+NRGSUP!Z35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INTAVI!C36+NRGSUP!C36</f>
        <v>214.79250095999998</v>
      </c>
      <c r="D36" s="8">
        <f>INTAVI!D36+NRGSUP!D36</f>
        <v>206.08477668</v>
      </c>
      <c r="E36" s="8">
        <f>INTAVI!E36+NRGSUP!E36</f>
        <v>197.3770524</v>
      </c>
      <c r="F36" s="8">
        <f>INTAVI!F36+NRGSUP!F36</f>
        <v>200.27970288</v>
      </c>
      <c r="G36" s="8">
        <f>INTAVI!G36+NRGSUP!G36</f>
        <v>200.27947572000005</v>
      </c>
      <c r="H36" s="8">
        <f>INTAVI!H36+NRGSUP!H36</f>
        <v>206.08477668</v>
      </c>
      <c r="I36" s="8">
        <f>INTAVI!I36+NRGSUP!I36</f>
        <v>206.08500384000001</v>
      </c>
      <c r="J36" s="8">
        <f>INTAVI!J36+NRGSUP!J36</f>
        <v>182.86402716000001</v>
      </c>
      <c r="K36" s="8">
        <f>INTAVI!K36+NRGSUP!K36</f>
        <v>168.35100191999999</v>
      </c>
      <c r="L36" s="8">
        <f>INTAVI!L36+NRGSUP!L36</f>
        <v>145.13025239999993</v>
      </c>
      <c r="M36" s="8">
        <f>INTAVI!M36+NRGSUP!M36</f>
        <v>159.64305048</v>
      </c>
      <c r="N36" s="8">
        <f>INTAVI!N36+NRGSUP!N36</f>
        <v>150.93532620000002</v>
      </c>
      <c r="O36" s="8">
        <f>INTAVI!O36+NRGSUP!O36</f>
        <v>153.83820384000003</v>
      </c>
      <c r="P36" s="8">
        <f>INTAVI!P36+NRGSUP!P36</f>
        <v>142.22760192000004</v>
      </c>
      <c r="Q36" s="8">
        <f>INTAVI!Q36+NRGSUP!Q36</f>
        <v>116.10420192000002</v>
      </c>
      <c r="R36" s="8">
        <f>INTAVI!R36+NRGSUP!R36</f>
        <v>147.83527367999997</v>
      </c>
      <c r="S36" s="8">
        <f>INTAVI!S36+NRGSUP!S36</f>
        <v>159.49494215999999</v>
      </c>
      <c r="T36" s="8">
        <f>INTAVI!T36+NRGSUP!T36</f>
        <v>171.65345400000001</v>
      </c>
      <c r="U36" s="8">
        <f>INTAVI!U36+NRGSUP!U36</f>
        <v>167.87487455999994</v>
      </c>
      <c r="V36" s="8">
        <f>INTAVI!V36+NRGSUP!V36</f>
        <v>169.49997719999993</v>
      </c>
      <c r="W36" s="8">
        <f>INTAVI!W36+NRGSUP!W36</f>
        <v>165.86882459999998</v>
      </c>
      <c r="X36" s="8">
        <f>INTAVI!X36+NRGSUP!X36</f>
        <v>182.16664596000004</v>
      </c>
      <c r="Y36" s="8">
        <f>INTAVI!Y36+NRGSUP!Y36</f>
        <v>227.98777104000001</v>
      </c>
      <c r="Z36" s="8">
        <f>INTAVI!Z36+NRGSUP!Z36</f>
        <v>245.65877460000007</v>
      </c>
    </row>
    <row r="37" spans="1:26" ht="11.25" customHeight="1" x14ac:dyDescent="0.2">
      <c r="A37" s="28" t="s">
        <v>60</v>
      </c>
      <c r="B37" s="7" t="s">
        <v>61</v>
      </c>
      <c r="C37" s="8">
        <f>INTAVI!C37+NRGSUP!C37</f>
        <v>5961.4081758000011</v>
      </c>
      <c r="D37" s="8">
        <f>INTAVI!D37+NRGSUP!D37</f>
        <v>5879.4537463199986</v>
      </c>
      <c r="E37" s="8">
        <f>INTAVI!E37+NRGSUP!E37</f>
        <v>5900.701209480002</v>
      </c>
      <c r="F37" s="8">
        <f>INTAVI!F37+NRGSUP!F37</f>
        <v>5915.8778263199993</v>
      </c>
      <c r="G37" s="8">
        <f>INTAVI!G37+NRGSUP!G37</f>
        <v>5843.0296663199997</v>
      </c>
      <c r="H37" s="8">
        <f>INTAVI!H37+NRGSUP!H37</f>
        <v>5670.0152863200019</v>
      </c>
      <c r="I37" s="8">
        <f>INTAVI!I37+NRGSUP!I37</f>
        <v>5566.8138926399988</v>
      </c>
      <c r="J37" s="8">
        <f>INTAVI!J37+NRGSUP!J37</f>
        <v>5515.2129463200017</v>
      </c>
      <c r="K37" s="8">
        <f>INTAVI!K37+NRGSUP!K37</f>
        <v>5251.1383663200004</v>
      </c>
      <c r="L37" s="8">
        <f>INTAVI!L37+NRGSUP!L37</f>
        <v>4993.1346326399998</v>
      </c>
      <c r="M37" s="8">
        <f>INTAVI!M37+NRGSUP!M37</f>
        <v>4647.1056231600014</v>
      </c>
      <c r="N37" s="8">
        <f>INTAVI!N37+NRGSUP!N37</f>
        <v>4543.904229480002</v>
      </c>
      <c r="O37" s="8">
        <f>INTAVI!O37+NRGSUP!O37</f>
        <v>4076.4617863199987</v>
      </c>
      <c r="P37" s="8">
        <f>INTAVI!P37+NRGSUP!P37</f>
        <v>3939.8712368399983</v>
      </c>
      <c r="Q37" s="8">
        <f>INTAVI!Q37+NRGSUP!Q37</f>
        <v>3897.3765600000002</v>
      </c>
      <c r="R37" s="8">
        <f>INTAVI!R37+NRGSUP!R37</f>
        <v>4097.2783975199991</v>
      </c>
      <c r="S37" s="8">
        <f>INTAVI!S37+NRGSUP!S37</f>
        <v>4061.9956885199999</v>
      </c>
      <c r="T37" s="8">
        <f>INTAVI!T37+NRGSUP!T37</f>
        <v>3875.0121748799997</v>
      </c>
      <c r="U37" s="8">
        <f>INTAVI!U37+NRGSUP!U37</f>
        <v>3883.9363239600011</v>
      </c>
      <c r="V37" s="8">
        <f>INTAVI!V37+NRGSUP!V37</f>
        <v>3886.4071738799994</v>
      </c>
      <c r="W37" s="8">
        <f>INTAVI!W37+NRGSUP!W37</f>
        <v>3465.4752871199994</v>
      </c>
      <c r="X37" s="8">
        <f>INTAVI!X37+NRGSUP!X37</f>
        <v>3550.7984450400004</v>
      </c>
      <c r="Y37" s="8">
        <f>INTAVI!Y37+NRGSUP!Y37</f>
        <v>3521.1188073600015</v>
      </c>
      <c r="Z37" s="8">
        <f>INTAVI!Z37+NRGSUP!Z37</f>
        <v>3556.8722851199996</v>
      </c>
    </row>
    <row r="38" spans="1:26" ht="11.25" customHeight="1" x14ac:dyDescent="0.2">
      <c r="A38" s="28" t="s">
        <v>62</v>
      </c>
      <c r="B38" s="7" t="s">
        <v>63</v>
      </c>
      <c r="C38" s="8">
        <f>INTAVI!C38+NRGSUP!C38</f>
        <v>6.1319159999999986</v>
      </c>
      <c r="D38" s="8">
        <f>INTAVI!D38+NRGSUP!D38</f>
        <v>6.1319160000000004</v>
      </c>
      <c r="E38" s="8">
        <f>INTAVI!E38+NRGSUP!E38</f>
        <v>9.1980000000000004</v>
      </c>
      <c r="F38" s="8">
        <f>INTAVI!F38+NRGSUP!F38</f>
        <v>6.1319160000000004</v>
      </c>
      <c r="G38" s="8">
        <f>INTAVI!G38+NRGSUP!G38</f>
        <v>9.1979999999999968</v>
      </c>
      <c r="H38" s="8">
        <f>INTAVI!H38+NRGSUP!H38</f>
        <v>9.1979999999999968</v>
      </c>
      <c r="I38" s="8">
        <f>INTAVI!I38+NRGSUP!I38</f>
        <v>6.1319159999999995</v>
      </c>
      <c r="J38" s="8">
        <f>INTAVI!J38+NRGSUP!J38</f>
        <v>6.1319160000000004</v>
      </c>
      <c r="K38" s="8">
        <f>INTAVI!K38+NRGSUP!K38</f>
        <v>6.1319159999999995</v>
      </c>
      <c r="L38" s="8">
        <f>INTAVI!L38+NRGSUP!L38</f>
        <v>6.1319160000000004</v>
      </c>
      <c r="M38" s="8">
        <f>INTAVI!M38+NRGSUP!M38</f>
        <v>3.0660839999999991</v>
      </c>
      <c r="N38" s="8">
        <f>INTAVI!N38+NRGSUP!N38</f>
        <v>3.0660839999999983</v>
      </c>
      <c r="O38" s="8">
        <f>INTAVI!O38+NRGSUP!O38</f>
        <v>3.0660839999999983</v>
      </c>
      <c r="P38" s="8">
        <f>INTAVI!P38+NRGSUP!P38</f>
        <v>3.0660839999999987</v>
      </c>
      <c r="Q38" s="8">
        <f>INTAVI!Q38+NRGSUP!Q38</f>
        <v>3.0660839999999983</v>
      </c>
      <c r="R38" s="8">
        <f>INTAVI!R38+NRGSUP!R38</f>
        <v>3.991932000000002</v>
      </c>
      <c r="S38" s="8">
        <f>INTAVI!S38+NRGSUP!S38</f>
        <v>3.4219079999999997</v>
      </c>
      <c r="T38" s="8">
        <f>INTAVI!T38+NRGSUP!T38</f>
        <v>2.1677040000000001</v>
      </c>
      <c r="U38" s="8">
        <f>INTAVI!U38+NRGSUP!U38</f>
        <v>3.4460999999999991</v>
      </c>
      <c r="V38" s="8">
        <f>INTAVI!V38+NRGSUP!V38</f>
        <v>2.8390320000000004</v>
      </c>
      <c r="W38" s="8">
        <f>INTAVI!W38+NRGSUP!W38</f>
        <v>3.0998520000000003</v>
      </c>
      <c r="X38" s="8">
        <f>INTAVI!X38+NRGSUP!X38</f>
        <v>1.8519480000000001</v>
      </c>
      <c r="Y38" s="8">
        <f>INTAVI!Y38+NRGSUP!Y38</f>
        <v>0.38026800000000011</v>
      </c>
      <c r="Z38" s="8">
        <f>INTAVI!Z38+NRGSUP!Z38</f>
        <v>0.251496</v>
      </c>
    </row>
    <row r="39" spans="1:26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  <c r="Y39" s="8">
        <f>INTAVI!Y39+NRGSUP!Y39</f>
        <v>0</v>
      </c>
      <c r="Z39" s="8">
        <f>INTAVI!Z39+NRGSUP!Z39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INTAVI!C40+NRGSUP!C40</f>
        <v>2574.0561225600004</v>
      </c>
      <c r="D40" s="8">
        <f>INTAVI!D40+NRGSUP!D40</f>
        <v>2564.67291372</v>
      </c>
      <c r="E40" s="8">
        <f>INTAVI!E40+NRGSUP!E40</f>
        <v>2245.652872560001</v>
      </c>
      <c r="F40" s="8">
        <f>INTAVI!F40+NRGSUP!F40</f>
        <v>2314.4608274400002</v>
      </c>
      <c r="G40" s="8">
        <f>INTAVI!G40+NRGSUP!G40</f>
        <v>2699.1620362799995</v>
      </c>
      <c r="H40" s="8">
        <f>INTAVI!H40+NRGSUP!H40</f>
        <v>2871.1826999999994</v>
      </c>
      <c r="I40" s="8">
        <f>INTAVI!I40+NRGSUP!I40</f>
        <v>2792.9912774400004</v>
      </c>
      <c r="J40" s="8">
        <f>INTAVI!J40+NRGSUP!J40</f>
        <v>2918.0974499999998</v>
      </c>
      <c r="K40" s="8">
        <f>INTAVI!K40+NRGSUP!K40</f>
        <v>2858.67218628</v>
      </c>
      <c r="L40" s="8">
        <f>INTAVI!L40+NRGSUP!L40</f>
        <v>2539.6518862800008</v>
      </c>
      <c r="M40" s="8">
        <f>INTAVI!M40+NRGSUP!M40</f>
        <v>2630.35382256</v>
      </c>
      <c r="N40" s="8">
        <f>INTAVI!N40+NRGSUP!N40</f>
        <v>2742.9489637199995</v>
      </c>
      <c r="O40" s="8">
        <f>INTAVI!O40+NRGSUP!O40</f>
        <v>2683.5237000000006</v>
      </c>
      <c r="P40" s="8">
        <f>INTAVI!P40+NRGSUP!P40</f>
        <v>2680.3961362799996</v>
      </c>
      <c r="Q40" s="8">
        <f>INTAVI!Q40+NRGSUP!Q40</f>
        <v>2877.4378274400005</v>
      </c>
      <c r="R40" s="8">
        <f>INTAVI!R40+NRGSUP!R40</f>
        <v>2798.8464970800005</v>
      </c>
      <c r="S40" s="8">
        <f>INTAVI!S40+NRGSUP!S40</f>
        <v>2997.8338885200001</v>
      </c>
      <c r="T40" s="8">
        <f>INTAVI!T40+NRGSUP!T40</f>
        <v>3132.5228355600002</v>
      </c>
      <c r="U40" s="8">
        <f>INTAVI!U40+NRGSUP!U40</f>
        <v>3215.8185829200011</v>
      </c>
      <c r="V40" s="8">
        <f>INTAVI!V40+NRGSUP!V40</f>
        <v>3307.9715762399987</v>
      </c>
      <c r="W40" s="8">
        <f>INTAVI!W40+NRGSUP!W40</f>
        <v>1159.8920654399999</v>
      </c>
      <c r="X40" s="8">
        <f>INTAVI!X40+NRGSUP!X40</f>
        <v>1418.4830613600006</v>
      </c>
      <c r="Y40" s="8">
        <f>INTAVI!Y40+NRGSUP!Y40</f>
        <v>2350.2131024399996</v>
      </c>
      <c r="Z40" s="8">
        <f>INTAVI!Z40+NRGSUP!Z40</f>
        <v>2760.9424851599997</v>
      </c>
    </row>
    <row r="41" spans="1:26" ht="11.25" customHeight="1" x14ac:dyDescent="0.2">
      <c r="A41" s="28" t="s">
        <v>68</v>
      </c>
      <c r="B41" s="7" t="s">
        <v>69</v>
      </c>
      <c r="C41" s="8">
        <f>INTAVI!C41+NRGSUP!C41</f>
        <v>15.638077440000005</v>
      </c>
      <c r="D41" s="8">
        <f>INTAVI!D41+NRGSUP!D41</f>
        <v>18.765641160000005</v>
      </c>
      <c r="E41" s="8">
        <f>INTAVI!E41+NRGSUP!E41</f>
        <v>12.510513720000002</v>
      </c>
      <c r="F41" s="8">
        <f>INTAVI!F41+NRGSUP!F41</f>
        <v>18.765641159999998</v>
      </c>
      <c r="G41" s="8">
        <f>INTAVI!G41+NRGSUP!G41</f>
        <v>12.510772560000003</v>
      </c>
      <c r="H41" s="8">
        <f>INTAVI!H41+NRGSUP!H41</f>
        <v>15.638336280000008</v>
      </c>
      <c r="I41" s="8">
        <f>INTAVI!I41+NRGSUP!I41</f>
        <v>12.510513720000002</v>
      </c>
      <c r="J41" s="8">
        <f>INTAVI!J41+NRGSUP!J41</f>
        <v>6.2553862800000024</v>
      </c>
      <c r="K41" s="8">
        <f>INTAVI!K41+NRGSUP!K41</f>
        <v>6.2553862799999989</v>
      </c>
      <c r="L41" s="8">
        <f>INTAVI!L41+NRGSUP!L41</f>
        <v>6.2553862800000033</v>
      </c>
      <c r="M41" s="8">
        <f>INTAVI!M41+NRGSUP!M41</f>
        <v>3.1275637200000026</v>
      </c>
      <c r="N41" s="8">
        <f>INTAVI!N41+NRGSUP!N41</f>
        <v>0</v>
      </c>
      <c r="O41" s="8">
        <f>INTAVI!O41+NRGSUP!O41</f>
        <v>0</v>
      </c>
      <c r="P41" s="8">
        <f>INTAVI!P41+NRGSUP!P41</f>
        <v>0</v>
      </c>
      <c r="Q41" s="8">
        <f>INTAVI!Q41+NRGSUP!Q41</f>
        <v>0</v>
      </c>
      <c r="R41" s="8">
        <f>INTAVI!R41+NRGSUP!R41</f>
        <v>2.2772743199999996</v>
      </c>
      <c r="S41" s="8">
        <f>INTAVI!S41+NRGSUP!S41</f>
        <v>0.21276648000000006</v>
      </c>
      <c r="T41" s="8">
        <f>INTAVI!T41+NRGSUP!T41</f>
        <v>0.15633936000000001</v>
      </c>
      <c r="U41" s="8">
        <f>INTAVI!U41+NRGSUP!U41</f>
        <v>13.145448239999993</v>
      </c>
      <c r="V41" s="8">
        <f>INTAVI!V41+NRGSUP!V41</f>
        <v>14.602976280000002</v>
      </c>
      <c r="W41" s="8">
        <f>INTAVI!W41+NRGSUP!W41</f>
        <v>2.8806303600000001</v>
      </c>
      <c r="X41" s="8">
        <f>INTAVI!X41+NRGSUP!X41</f>
        <v>1.5729706799999994</v>
      </c>
      <c r="Y41" s="8">
        <f>INTAVI!Y41+NRGSUP!Y41</f>
        <v>0.49127831999999994</v>
      </c>
      <c r="Z41" s="8">
        <f>INTAVI!Z41+NRGSUP!Z41</f>
        <v>0.6225101999999999</v>
      </c>
    </row>
    <row r="42" spans="1:26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  <c r="Y42" s="8">
        <f>INTAVI!Y42+NRGSUP!Y42</f>
        <v>0</v>
      </c>
      <c r="Z42" s="8">
        <f>INTAVI!Z42+NRGSUP!Z42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INTAVI!C43+NRGSUP!C43</f>
        <v>11346.354634679999</v>
      </c>
      <c r="D43" s="8">
        <f>INTAVI!D43+NRGSUP!D43</f>
        <v>11691.238768559999</v>
      </c>
      <c r="E43" s="8">
        <f>INTAVI!E43+NRGSUP!E43</f>
        <v>11438.1126054</v>
      </c>
      <c r="F43" s="8">
        <f>INTAVI!F43+NRGSUP!F43</f>
        <v>11922.21638244</v>
      </c>
      <c r="G43" s="8">
        <f>INTAVI!G43+NRGSUP!G43</f>
        <v>12045.61502352</v>
      </c>
      <c r="H43" s="8">
        <f>INTAVI!H43+NRGSUP!H43</f>
        <v>12206.981348640002</v>
      </c>
      <c r="I43" s="8">
        <f>INTAVI!I43+NRGSUP!I43</f>
        <v>12324.05244252</v>
      </c>
      <c r="J43" s="8">
        <f>INTAVI!J43+NRGSUP!J43</f>
        <v>12656.280414959996</v>
      </c>
      <c r="K43" s="8">
        <f>INTAVI!K43+NRGSUP!K43</f>
        <v>12729.39479604</v>
      </c>
      <c r="L43" s="8">
        <f>INTAVI!L43+NRGSUP!L43</f>
        <v>12190.348329120003</v>
      </c>
      <c r="M43" s="8">
        <f>INTAVI!M43+NRGSUP!M43</f>
        <v>12496.270030920001</v>
      </c>
      <c r="N43" s="8">
        <f>INTAVI!N43+NRGSUP!N43</f>
        <v>11730.343383719997</v>
      </c>
      <c r="O43" s="8">
        <f>INTAVI!O43+NRGSUP!O43</f>
        <v>10762.29588564</v>
      </c>
      <c r="P43" s="8">
        <f>INTAVI!P43+NRGSUP!P43</f>
        <v>10560.399379919998</v>
      </c>
      <c r="Q43" s="8">
        <f>INTAVI!Q43+NRGSUP!Q43</f>
        <v>10165.447861919998</v>
      </c>
      <c r="R43" s="8">
        <f>INTAVI!R43+NRGSUP!R43</f>
        <v>10542.27330468</v>
      </c>
      <c r="S43" s="8">
        <f>INTAVI!S43+NRGSUP!S43</f>
        <v>10712.727876239998</v>
      </c>
      <c r="T43" s="8">
        <f>INTAVI!T43+NRGSUP!T43</f>
        <v>10725.444058679999</v>
      </c>
      <c r="U43" s="8">
        <f>INTAVI!U43+NRGSUP!U43</f>
        <v>11023.195435199996</v>
      </c>
      <c r="V43" s="8">
        <f>INTAVI!V43+NRGSUP!V43</f>
        <v>10502.228093759999</v>
      </c>
      <c r="W43" s="8">
        <f>INTAVI!W43+NRGSUP!W43</f>
        <v>9895.309079759998</v>
      </c>
      <c r="X43" s="8">
        <f>INTAVI!X43+NRGSUP!X43</f>
        <v>10188.906736319997</v>
      </c>
      <c r="Y43" s="8">
        <f>INTAVI!Y43+NRGSUP!Y43</f>
        <v>10540.551635640002</v>
      </c>
      <c r="Z43" s="8">
        <f>INTAVI!Z43+NRGSUP!Z43</f>
        <v>10147.090772520001</v>
      </c>
    </row>
    <row r="44" spans="1:26" ht="11.25" customHeight="1" x14ac:dyDescent="0.2">
      <c r="A44" s="28" t="s">
        <v>74</v>
      </c>
      <c r="B44" s="7" t="s">
        <v>75</v>
      </c>
      <c r="C44" s="8">
        <f>INTAVI!C44+NRGSUP!C44</f>
        <v>1469.3269557600001</v>
      </c>
      <c r="D44" s="8">
        <f>INTAVI!D44+NRGSUP!D44</f>
        <v>1620.3503930400002</v>
      </c>
      <c r="E44" s="8">
        <f>INTAVI!E44+NRGSUP!E44</f>
        <v>2023.0779801600004</v>
      </c>
      <c r="F44" s="8">
        <f>INTAVI!F44+NRGSUP!F44</f>
        <v>2227.5874800000001</v>
      </c>
      <c r="G44" s="8">
        <f>INTAVI!G44+NRGSUP!G44</f>
        <v>1938.1270528800005</v>
      </c>
      <c r="H44" s="8">
        <f>INTAVI!H44+NRGSUP!H44</f>
        <v>1730.4711501600002</v>
      </c>
      <c r="I44" s="8">
        <f>INTAVI!I44+NRGSUP!I44</f>
        <v>2045.1016857599998</v>
      </c>
      <c r="J44" s="8">
        <f>INTAVI!J44+NRGSUP!J44</f>
        <v>1582.5943944000003</v>
      </c>
      <c r="K44" s="8">
        <f>INTAVI!K44+NRGSUP!K44</f>
        <v>1266.41907864</v>
      </c>
      <c r="L44" s="8">
        <f>INTAVI!L44+NRGSUP!L44</f>
        <v>1178.86370328</v>
      </c>
      <c r="M44" s="8">
        <f>INTAVI!M44+NRGSUP!M44</f>
        <v>1094.4355046400001</v>
      </c>
      <c r="N44" s="8">
        <f>INTAVI!N44+NRGSUP!N44</f>
        <v>687.93067367999993</v>
      </c>
      <c r="O44" s="8">
        <f>INTAVI!O44+NRGSUP!O44</f>
        <v>628.51849560000005</v>
      </c>
      <c r="P44" s="8">
        <f>INTAVI!P44+NRGSUP!P44</f>
        <v>490.93219368000013</v>
      </c>
      <c r="Q44" s="8">
        <f>INTAVI!Q44+NRGSUP!Q44</f>
        <v>387.74288520000005</v>
      </c>
      <c r="R44" s="8">
        <f>INTAVI!R44+NRGSUP!R44</f>
        <v>327.83361336000007</v>
      </c>
      <c r="S44" s="8">
        <f>INTAVI!S44+NRGSUP!S44</f>
        <v>316.82008872000006</v>
      </c>
      <c r="T44" s="8">
        <f>INTAVI!T44+NRGSUP!T44</f>
        <v>315.39958200000001</v>
      </c>
      <c r="U44" s="8">
        <f>INTAVI!U44+NRGSUP!U44</f>
        <v>206.75310912</v>
      </c>
      <c r="V44" s="8">
        <f>INTAVI!V44+NRGSUP!V44</f>
        <v>221.51294856000004</v>
      </c>
      <c r="W44" s="8">
        <f>INTAVI!W44+NRGSUP!W44</f>
        <v>246.27150576000003</v>
      </c>
      <c r="X44" s="8">
        <f>INTAVI!X44+NRGSUP!X44</f>
        <v>236.66873543999998</v>
      </c>
      <c r="Y44" s="8">
        <f>INTAVI!Y44+NRGSUP!Y44</f>
        <v>227.19191040000004</v>
      </c>
      <c r="Z44" s="8">
        <f>INTAVI!Z44+NRGSUP!Z44</f>
        <v>114.61939992000001</v>
      </c>
    </row>
    <row r="45" spans="1:26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  <c r="Y45" s="8">
        <f>INTAVI!Y45+NRGSUP!Y45</f>
        <v>0</v>
      </c>
      <c r="Z45" s="8">
        <f>INTAVI!Z45+NRGSUP!Z45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  <c r="Y46" s="8">
        <f>INTAVI!Y46+NRGSUP!Y46</f>
        <v>0</v>
      </c>
      <c r="Z46" s="8">
        <f>INTAVI!Z46+NRGSUP!Z46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INTAVI!C47+NRGSUP!C47</f>
        <v>3969.8590568400014</v>
      </c>
      <c r="D47" s="8">
        <f>INTAVI!D47+NRGSUP!D47</f>
        <v>3513.7749045599994</v>
      </c>
      <c r="E47" s="8">
        <f>INTAVI!E47+NRGSUP!E47</f>
        <v>2765.4113631600003</v>
      </c>
      <c r="F47" s="8">
        <f>INTAVI!F47+NRGSUP!F47</f>
        <v>221.61824316000002</v>
      </c>
      <c r="G47" s="8">
        <f>INTAVI!G47+NRGSUP!G47</f>
        <v>3.2119891200000001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  <c r="Y47" s="8">
        <f>INTAVI!Y47+NRGSUP!Y47</f>
        <v>0</v>
      </c>
      <c r="Z47" s="8">
        <f>INTAVI!Z47+NRGSUP!Z47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INTAVI!C48+NRGSUP!C48</f>
        <v>658.22257799999988</v>
      </c>
      <c r="D48" s="8">
        <f>INTAVI!D48+NRGSUP!D48</f>
        <v>759.2519609999996</v>
      </c>
      <c r="E48" s="8">
        <f>INTAVI!E48+NRGSUP!E48</f>
        <v>756.19053900000029</v>
      </c>
      <c r="F48" s="8">
        <f>INTAVI!F48+NRGSUP!F48</f>
        <v>774.55942200000015</v>
      </c>
      <c r="G48" s="8">
        <f>INTAVI!G48+NRGSUP!G48</f>
        <v>817.42038300000002</v>
      </c>
      <c r="H48" s="8">
        <f>INTAVI!H48+NRGSUP!H48</f>
        <v>789.86653200000001</v>
      </c>
      <c r="I48" s="8">
        <f>INTAVI!I48+NRGSUP!I48</f>
        <v>823.5435779999998</v>
      </c>
      <c r="J48" s="8">
        <f>INTAVI!J48+NRGSUP!J48</f>
        <v>890.89626599999997</v>
      </c>
      <c r="K48" s="8">
        <f>INTAVI!K48+NRGSUP!K48</f>
        <v>673.52968799999985</v>
      </c>
      <c r="L48" s="8">
        <f>INTAVI!L48+NRGSUP!L48</f>
        <v>566.37746100000004</v>
      </c>
      <c r="M48" s="8">
        <f>INTAVI!M48+NRGSUP!M48</f>
        <v>499.0244219999999</v>
      </c>
      <c r="N48" s="8">
        <f>INTAVI!N48+NRGSUP!N48</f>
        <v>633.73050000000012</v>
      </c>
      <c r="O48" s="8">
        <f>INTAVI!O48+NRGSUP!O48</f>
        <v>655.16115600000001</v>
      </c>
      <c r="P48" s="8">
        <f>INTAVI!P48+NRGSUP!P48</f>
        <v>590.8695389999998</v>
      </c>
      <c r="Q48" s="8">
        <f>INTAVI!Q48+NRGSUP!Q48</f>
        <v>639.85334399999988</v>
      </c>
      <c r="R48" s="8">
        <f>INTAVI!R48+NRGSUP!R48</f>
        <v>640.55464199999983</v>
      </c>
      <c r="S48" s="8">
        <f>INTAVI!S48+NRGSUP!S48</f>
        <v>738.42783300000008</v>
      </c>
      <c r="T48" s="8">
        <f>INTAVI!T48+NRGSUP!T48</f>
        <v>770.80617900000016</v>
      </c>
      <c r="U48" s="8">
        <f>INTAVI!U48+NRGSUP!U48</f>
        <v>671.35313700000006</v>
      </c>
      <c r="V48" s="8">
        <f>INTAVI!V48+NRGSUP!V48</f>
        <v>752.2533719999999</v>
      </c>
      <c r="W48" s="8">
        <f>INTAVI!W48+NRGSUP!W48</f>
        <v>767.2916160000002</v>
      </c>
      <c r="X48" s="8">
        <f>INTAVI!X48+NRGSUP!X48</f>
        <v>671.20325999999989</v>
      </c>
      <c r="Y48" s="8">
        <f>INTAVI!Y48+NRGSUP!Y48</f>
        <v>707.66584200000034</v>
      </c>
      <c r="Z48" s="8">
        <f>INTAVI!Z48+NRGSUP!Z48</f>
        <v>373.16319299999998</v>
      </c>
    </row>
    <row r="49" spans="1:26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  <c r="Y49" s="8">
        <f>INTAVI!Y49+NRGSUP!Y49</f>
        <v>0</v>
      </c>
      <c r="Z49" s="8">
        <f>INTAVI!Z49+NRGSUP!Z49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INTAVI!C50+NRGSUP!C50</f>
        <v>46.068962039999995</v>
      </c>
      <c r="D50" s="8">
        <f>INTAVI!D50+NRGSUP!D50</f>
        <v>52.211560680000012</v>
      </c>
      <c r="E50" s="8">
        <f>INTAVI!E50+NRGSUP!E50</f>
        <v>49.140261360000011</v>
      </c>
      <c r="F50" s="8">
        <f>INTAVI!F50+NRGSUP!F50</f>
        <v>30.712729319999987</v>
      </c>
      <c r="G50" s="8">
        <f>INTAVI!G50+NRGSUP!G50</f>
        <v>21.498831359999997</v>
      </c>
      <c r="H50" s="8">
        <f>INTAVI!H50+NRGSUP!H50</f>
        <v>21.498831359999997</v>
      </c>
      <c r="I50" s="8">
        <f>INTAVI!I50+NRGSUP!I50</f>
        <v>24.570130679999998</v>
      </c>
      <c r="J50" s="8">
        <f>INTAVI!J50+NRGSUP!J50</f>
        <v>3.0712993199999996</v>
      </c>
      <c r="K50" s="8">
        <f>INTAVI!K50+NRGSUP!K50</f>
        <v>3.0712993199999996</v>
      </c>
      <c r="L50" s="8">
        <f>INTAVI!L50+NRGSUP!L50</f>
        <v>0</v>
      </c>
      <c r="M50" s="8">
        <f>INTAVI!M50+NRGSUP!M50</f>
        <v>0</v>
      </c>
      <c r="N50" s="8">
        <f>INTAVI!N50+NRGSUP!N50</f>
        <v>0</v>
      </c>
      <c r="O50" s="8">
        <f>INTAVI!O50+NRGSUP!O50</f>
        <v>0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  <c r="Y50" s="8">
        <f>INTAVI!Y50+NRGSUP!Y50</f>
        <v>0</v>
      </c>
      <c r="Z50" s="8">
        <f>INTAVI!Z50+NRGSUP!Z50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INTAVI!C51+NRGSUP!C51</f>
        <v>10438.679255400002</v>
      </c>
      <c r="D51" s="27">
        <f>INTAVI!D51+NRGSUP!D51</f>
        <v>10870.626456360002</v>
      </c>
      <c r="E51" s="27">
        <f>INTAVI!E51+NRGSUP!E51</f>
        <v>10860.23884572</v>
      </c>
      <c r="F51" s="27">
        <f>INTAVI!F51+NRGSUP!F51</f>
        <v>10990.857687480002</v>
      </c>
      <c r="G51" s="27">
        <f>INTAVI!G51+NRGSUP!G51</f>
        <v>10942.467263640003</v>
      </c>
      <c r="H51" s="27">
        <f>INTAVI!H51+NRGSUP!H51</f>
        <v>10513.240867799999</v>
      </c>
      <c r="I51" s="27">
        <f>INTAVI!I51+NRGSUP!I51</f>
        <v>10718.78949504</v>
      </c>
      <c r="J51" s="27">
        <f>INTAVI!J51+NRGSUP!J51</f>
        <v>9591.0804000000007</v>
      </c>
      <c r="K51" s="27">
        <f>INTAVI!K51+NRGSUP!K51</f>
        <v>9644.4000615599998</v>
      </c>
      <c r="L51" s="27">
        <f>INTAVI!L51+NRGSUP!L51</f>
        <v>9249.1857493200023</v>
      </c>
      <c r="M51" s="27">
        <f>INTAVI!M51+NRGSUP!M51</f>
        <v>10365.629515560002</v>
      </c>
      <c r="N51" s="27">
        <f>INTAVI!N51+NRGSUP!N51</f>
        <v>8757.0015548400024</v>
      </c>
      <c r="O51" s="27">
        <f>INTAVI!O51+NRGSUP!O51</f>
        <v>8210.5915042800007</v>
      </c>
      <c r="P51" s="27">
        <f>INTAVI!P51+NRGSUP!P51</f>
        <v>7739.1746546400009</v>
      </c>
      <c r="Q51" s="27">
        <f>INTAVI!Q51+NRGSUP!Q51</f>
        <v>6662.763142362287</v>
      </c>
      <c r="R51" s="27">
        <f>INTAVI!R51+NRGSUP!R51</f>
        <v>6780.7254117807115</v>
      </c>
      <c r="S51" s="27">
        <f>INTAVI!S51+NRGSUP!S51</f>
        <v>6801.9710737936348</v>
      </c>
      <c r="T51" s="27">
        <f>INTAVI!T51+NRGSUP!T51</f>
        <v>6598.7254117586353</v>
      </c>
      <c r="U51" s="27">
        <f>INTAVI!U51+NRGSUP!U51</f>
        <v>6329.7538601069664</v>
      </c>
      <c r="V51" s="27">
        <f>INTAVI!V51+NRGSUP!V51</f>
        <v>5873.7146107875842</v>
      </c>
      <c r="W51" s="27">
        <f>INTAVI!W51+NRGSUP!W51</f>
        <v>4664.2311219345684</v>
      </c>
      <c r="X51" s="27">
        <f>INTAVI!X51+NRGSUP!X51</f>
        <v>4831.8040562455772</v>
      </c>
      <c r="Y51" s="27">
        <f>INTAVI!Y51+NRGSUP!Y51</f>
        <v>3458.1289177895587</v>
      </c>
      <c r="Z51" s="27">
        <f>INTAVI!Z51+NRGSUP!Z51</f>
        <v>3280.6339463147901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1128.3405853721276</v>
      </c>
      <c r="D52" s="27">
        <f t="shared" ref="D52:X52" si="30">SUM(D53:D54)</f>
        <v>1202.7382051367929</v>
      </c>
      <c r="E52" s="27">
        <f t="shared" si="30"/>
        <v>1265.9903356535319</v>
      </c>
      <c r="F52" s="27">
        <f t="shared" si="30"/>
        <v>1364.6160731035802</v>
      </c>
      <c r="G52" s="27">
        <f t="shared" si="30"/>
        <v>1393.2928460548496</v>
      </c>
      <c r="H52" s="27">
        <f t="shared" si="30"/>
        <v>1412.5682460491271</v>
      </c>
      <c r="I52" s="27">
        <f t="shared" si="30"/>
        <v>1425.845825657251</v>
      </c>
      <c r="J52" s="27">
        <f t="shared" si="30"/>
        <v>1475.8658111294917</v>
      </c>
      <c r="K52" s="27">
        <f t="shared" si="30"/>
        <v>1542.1442077246259</v>
      </c>
      <c r="L52" s="27">
        <f t="shared" si="30"/>
        <v>1460.5475470342953</v>
      </c>
      <c r="M52" s="27">
        <f t="shared" si="30"/>
        <v>1414.4577555728924</v>
      </c>
      <c r="N52" s="27">
        <f t="shared" si="30"/>
        <v>1440.3736621425869</v>
      </c>
      <c r="O52" s="27">
        <f t="shared" si="30"/>
        <v>1495.3475878902939</v>
      </c>
      <c r="P52" s="27">
        <f t="shared" si="30"/>
        <v>1595.0528672095288</v>
      </c>
      <c r="Q52" s="27">
        <f t="shared" si="30"/>
        <v>1598.6438890636734</v>
      </c>
      <c r="R52" s="27">
        <f t="shared" si="30"/>
        <v>1719.7892207337761</v>
      </c>
      <c r="S52" s="27">
        <f t="shared" si="30"/>
        <v>1726.6635045252758</v>
      </c>
      <c r="T52" s="27">
        <f t="shared" si="30"/>
        <v>1694.2187104638799</v>
      </c>
      <c r="U52" s="27">
        <f t="shared" si="30"/>
        <v>1725.5033999984303</v>
      </c>
      <c r="V52" s="27">
        <f t="shared" si="30"/>
        <v>1765.9709233362853</v>
      </c>
      <c r="W52" s="27">
        <f t="shared" si="30"/>
        <v>1768.3187713180287</v>
      </c>
      <c r="X52" s="27">
        <f t="shared" si="30"/>
        <v>1662.2974578782191</v>
      </c>
      <c r="Y52" s="27">
        <f t="shared" ref="Y52:Z52" si="31">SUM(Y53:Y54)</f>
        <v>1741.765811097549</v>
      </c>
      <c r="Z52" s="27">
        <f t="shared" si="31"/>
        <v>1743.8350672399663</v>
      </c>
    </row>
    <row r="53" spans="1:26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0</v>
      </c>
      <c r="E53" s="8">
        <f>INTAVI!E53+NRGSUP!E53</f>
        <v>0</v>
      </c>
      <c r="F53" s="8">
        <f>INTAVI!F53+NRGSUP!F53</f>
        <v>0</v>
      </c>
      <c r="G53" s="8">
        <f>INTAVI!G53+NRGSUP!G53</f>
        <v>0</v>
      </c>
      <c r="H53" s="8">
        <f>INTAVI!H53+NRGSUP!H53</f>
        <v>0</v>
      </c>
      <c r="I53" s="8">
        <f>INTAVI!I53+NRGSUP!I53</f>
        <v>0</v>
      </c>
      <c r="J53" s="8">
        <f>INTAVI!J53+NRGSUP!J53</f>
        <v>0</v>
      </c>
      <c r="K53" s="8">
        <f>INTAVI!K53+NRGSUP!K53</f>
        <v>0</v>
      </c>
      <c r="L53" s="8">
        <f>INTAVI!L53+NRGSUP!L53</f>
        <v>0</v>
      </c>
      <c r="M53" s="8">
        <f>INTAVI!M53+NRGSUP!M53</f>
        <v>0</v>
      </c>
      <c r="N53" s="8">
        <f>INTAVI!N53+NRGSUP!N53</f>
        <v>0</v>
      </c>
      <c r="O53" s="8">
        <f>INTAVI!O53+NRGSUP!O53</f>
        <v>0</v>
      </c>
      <c r="P53" s="8">
        <f>INTAVI!P53+NRGSUP!P53</f>
        <v>0</v>
      </c>
      <c r="Q53" s="8">
        <f>INTAVI!Q53+NRGSUP!Q53</f>
        <v>0</v>
      </c>
      <c r="R53" s="8">
        <f>INTAVI!R53+NRGSUP!R53</f>
        <v>0</v>
      </c>
      <c r="S53" s="8">
        <f>INTAVI!S53+NRGSUP!S53</f>
        <v>0</v>
      </c>
      <c r="T53" s="8">
        <f>INTAVI!T53+NRGSUP!T53</f>
        <v>0</v>
      </c>
      <c r="U53" s="8">
        <f>INTAVI!U53+NRGSUP!U53</f>
        <v>0</v>
      </c>
      <c r="V53" s="8">
        <f>INTAVI!V53+NRGSUP!V53</f>
        <v>0</v>
      </c>
      <c r="W53" s="8">
        <f>INTAVI!W53+NRGSUP!W53</f>
        <v>0</v>
      </c>
      <c r="X53" s="8">
        <f>INTAVI!X53+NRGSUP!X53</f>
        <v>0</v>
      </c>
      <c r="Y53" s="8">
        <f>INTAVI!Y53+NRGSUP!Y53</f>
        <v>0</v>
      </c>
      <c r="Z53" s="8">
        <f>INTAVI!Z53+NRGSUP!Z53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INTAVI!C54+NRGSUP!C54</f>
        <v>1128.3405853721276</v>
      </c>
      <c r="D54" s="45">
        <f>INTAVI!D54+NRGSUP!D54</f>
        <v>1202.7382051367929</v>
      </c>
      <c r="E54" s="45">
        <f>INTAVI!E54+NRGSUP!E54</f>
        <v>1265.9903356535319</v>
      </c>
      <c r="F54" s="45">
        <f>INTAVI!F54+NRGSUP!F54</f>
        <v>1364.6160731035802</v>
      </c>
      <c r="G54" s="45">
        <f>INTAVI!G54+NRGSUP!G54</f>
        <v>1393.2928460548496</v>
      </c>
      <c r="H54" s="45">
        <f>INTAVI!H54+NRGSUP!H54</f>
        <v>1412.5682460491271</v>
      </c>
      <c r="I54" s="45">
        <f>INTAVI!I54+NRGSUP!I54</f>
        <v>1425.845825657251</v>
      </c>
      <c r="J54" s="45">
        <f>INTAVI!J54+NRGSUP!J54</f>
        <v>1475.8658111294917</v>
      </c>
      <c r="K54" s="45">
        <f>INTAVI!K54+NRGSUP!K54</f>
        <v>1542.1442077246259</v>
      </c>
      <c r="L54" s="45">
        <f>INTAVI!L54+NRGSUP!L54</f>
        <v>1460.5475470342953</v>
      </c>
      <c r="M54" s="45">
        <f>INTAVI!M54+NRGSUP!M54</f>
        <v>1414.4577555728924</v>
      </c>
      <c r="N54" s="45">
        <f>INTAVI!N54+NRGSUP!N54</f>
        <v>1440.3736621425869</v>
      </c>
      <c r="O54" s="45">
        <f>INTAVI!O54+NRGSUP!O54</f>
        <v>1495.3475878902939</v>
      </c>
      <c r="P54" s="45">
        <f>INTAVI!P54+NRGSUP!P54</f>
        <v>1595.0528672095288</v>
      </c>
      <c r="Q54" s="45">
        <f>INTAVI!Q54+NRGSUP!Q54</f>
        <v>1598.6438890636734</v>
      </c>
      <c r="R54" s="45">
        <f>INTAVI!R54+NRGSUP!R54</f>
        <v>1719.7892207337761</v>
      </c>
      <c r="S54" s="45">
        <f>INTAVI!S54+NRGSUP!S54</f>
        <v>1726.6635045252758</v>
      </c>
      <c r="T54" s="45">
        <f>INTAVI!T54+NRGSUP!T54</f>
        <v>1694.2187104638799</v>
      </c>
      <c r="U54" s="45">
        <f>INTAVI!U54+NRGSUP!U54</f>
        <v>1725.5033999984303</v>
      </c>
      <c r="V54" s="45">
        <f>INTAVI!V54+NRGSUP!V54</f>
        <v>1765.9709233362853</v>
      </c>
      <c r="W54" s="45">
        <f>INTAVI!W54+NRGSUP!W54</f>
        <v>1768.3187713180287</v>
      </c>
      <c r="X54" s="45">
        <f>INTAVI!X54+NRGSUP!X54</f>
        <v>1662.2974578782191</v>
      </c>
      <c r="Y54" s="45">
        <f>INTAVI!Y54+NRGSUP!Y54</f>
        <v>1741.765811097549</v>
      </c>
      <c r="Z54" s="45">
        <f>INTAVI!Z54+NRGSUP!Z54</f>
        <v>1743.8350672399663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6288.4765022399997</v>
      </c>
      <c r="D61" s="49">
        <f t="shared" si="32"/>
        <v>6962.3608363200001</v>
      </c>
      <c r="E61" s="49">
        <f t="shared" si="32"/>
        <v>7363.5993338399985</v>
      </c>
      <c r="F61" s="49">
        <f t="shared" si="32"/>
        <v>8540.0572658399979</v>
      </c>
      <c r="G61" s="49">
        <f t="shared" si="32"/>
        <v>9293.8013063999988</v>
      </c>
      <c r="H61" s="49">
        <f t="shared" si="32"/>
        <v>10064.68053912</v>
      </c>
      <c r="I61" s="49">
        <f t="shared" si="32"/>
        <v>10450.795595039999</v>
      </c>
      <c r="J61" s="49">
        <f t="shared" si="32"/>
        <v>11483.16175872</v>
      </c>
      <c r="K61" s="49">
        <f t="shared" si="32"/>
        <v>11536.12473408</v>
      </c>
      <c r="L61" s="49">
        <f t="shared" si="32"/>
        <v>11884.741787519999</v>
      </c>
      <c r="M61" s="49">
        <f t="shared" si="32"/>
        <v>14273.179166880002</v>
      </c>
      <c r="N61" s="49">
        <f t="shared" si="32"/>
        <v>13897.248791759999</v>
      </c>
      <c r="O61" s="49">
        <f t="shared" si="32"/>
        <v>14232.497989680001</v>
      </c>
      <c r="P61" s="49">
        <f t="shared" si="32"/>
        <v>14375.925611279998</v>
      </c>
      <c r="Q61" s="49">
        <f t="shared" si="32"/>
        <v>14369.812978119697</v>
      </c>
      <c r="R61" s="49">
        <f t="shared" si="32"/>
        <v>15197.845292716096</v>
      </c>
      <c r="S61" s="49">
        <f t="shared" si="32"/>
        <v>16365.489249972396</v>
      </c>
      <c r="T61" s="49">
        <f t="shared" si="32"/>
        <v>18081.842809537164</v>
      </c>
      <c r="U61" s="49">
        <f t="shared" si="32"/>
        <v>17820.47133495086</v>
      </c>
      <c r="V61" s="49">
        <f t="shared" si="32"/>
        <v>17881.108525614225</v>
      </c>
      <c r="W61" s="49">
        <f t="shared" si="32"/>
        <v>18221.118273269243</v>
      </c>
      <c r="X61" s="49">
        <f t="shared" si="32"/>
        <v>21472.816092459168</v>
      </c>
      <c r="Y61" s="49">
        <f t="shared" ref="Y61:Z61" si="33">SUM(Y62:Y72)</f>
        <v>19037.979325698288</v>
      </c>
      <c r="Z61" s="49">
        <f t="shared" si="33"/>
        <v>18991.312686000791</v>
      </c>
    </row>
    <row r="62" spans="1:26" ht="11.25" customHeight="1" x14ac:dyDescent="0.2">
      <c r="A62" s="50" t="s">
        <v>92</v>
      </c>
      <c r="B62" s="51" t="s">
        <v>93</v>
      </c>
      <c r="C62" s="52">
        <f>INTAVI!C62+NRGSUP!C62</f>
        <v>4456.3684032000001</v>
      </c>
      <c r="D62" s="52">
        <f>INTAVI!D62+NRGSUP!D62</f>
        <v>5012.6723136000001</v>
      </c>
      <c r="E62" s="52">
        <f>INTAVI!E62+NRGSUP!E62</f>
        <v>5309.4726719999999</v>
      </c>
      <c r="F62" s="52">
        <f>INTAVI!F62+NRGSUP!F62</f>
        <v>6306.9439103999994</v>
      </c>
      <c r="G62" s="52">
        <f>INTAVI!G62+NRGSUP!G62</f>
        <v>7001.568403199999</v>
      </c>
      <c r="H62" s="52">
        <f>INTAVI!H62+NRGSUP!H62</f>
        <v>7732.4800896000006</v>
      </c>
      <c r="I62" s="52">
        <f>INTAVI!I62+NRGSUP!I62</f>
        <v>8046.0793728000008</v>
      </c>
      <c r="J62" s="52">
        <f>INTAVI!J62+NRGSUP!J62</f>
        <v>8995.2799104000005</v>
      </c>
      <c r="K62" s="52">
        <f>INTAVI!K62+NRGSUP!K62</f>
        <v>8912.7355967999993</v>
      </c>
      <c r="L62" s="52">
        <f>INTAVI!L62+NRGSUP!L62</f>
        <v>9366.4484927999983</v>
      </c>
      <c r="M62" s="52">
        <f>INTAVI!M62+NRGSUP!M62</f>
        <v>11742.139987200002</v>
      </c>
      <c r="N62" s="52">
        <f>INTAVI!N62+NRGSUP!N62</f>
        <v>11125.9032192</v>
      </c>
      <c r="O62" s="52">
        <f>INTAVI!O62+NRGSUP!O62</f>
        <v>11253.313612800001</v>
      </c>
      <c r="P62" s="52">
        <f>INTAVI!P62+NRGSUP!P62</f>
        <v>11390.308876799998</v>
      </c>
      <c r="Q62" s="52">
        <f>INTAVI!Q62+NRGSUP!Q62</f>
        <v>11240.390246399998</v>
      </c>
      <c r="R62" s="52">
        <f>INTAVI!R62+NRGSUP!R62</f>
        <v>11969.762918399996</v>
      </c>
      <c r="S62" s="52">
        <f>INTAVI!S62+NRGSUP!S62</f>
        <v>13005.545817599996</v>
      </c>
      <c r="T62" s="52">
        <f>INTAVI!T62+NRGSUP!T62</f>
        <v>14584.120588800006</v>
      </c>
      <c r="U62" s="52">
        <f>INTAVI!U62+NRGSUP!U62</f>
        <v>14213.032243199994</v>
      </c>
      <c r="V62" s="52">
        <f>INTAVI!V62+NRGSUP!V62</f>
        <v>14013.8506368</v>
      </c>
      <c r="W62" s="52">
        <f>INTAVI!W62+NRGSUP!W62</f>
        <v>14027.300985599999</v>
      </c>
      <c r="X62" s="52">
        <f>INTAVI!X62+NRGSUP!X62</f>
        <v>17057.837664000002</v>
      </c>
      <c r="Y62" s="52">
        <f>INTAVI!Y62+NRGSUP!Y62</f>
        <v>14589.740793600002</v>
      </c>
      <c r="Z62" s="52">
        <f>INTAVI!Z62+NRGSUP!Z62</f>
        <v>14484.8221056</v>
      </c>
    </row>
    <row r="63" spans="1:26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  <c r="Y63" s="52">
        <f>INTAVI!Y63+NRGSUP!Y63</f>
        <v>0</v>
      </c>
      <c r="Z63" s="52">
        <f>INTAVI!Z63+NRGSUP!Z63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INTAVI!C64+NRGSUP!C64</f>
        <v>157.73939999999999</v>
      </c>
      <c r="D64" s="52">
        <f>INTAVI!D64+NRGSUP!D64</f>
        <v>165.60180000000003</v>
      </c>
      <c r="E64" s="52">
        <f>INTAVI!E64+NRGSUP!E64</f>
        <v>183.61986552000002</v>
      </c>
      <c r="F64" s="52">
        <f>INTAVI!F64+NRGSUP!F64</f>
        <v>195.46771608</v>
      </c>
      <c r="G64" s="52">
        <f>INTAVI!G64+NRGSUP!G64</f>
        <v>204.20382527999996</v>
      </c>
      <c r="H64" s="52">
        <f>INTAVI!H64+NRGSUP!H64</f>
        <v>209.00873448000002</v>
      </c>
      <c r="I64" s="52">
        <f>INTAVI!I64+NRGSUP!I64</f>
        <v>214.03221840000003</v>
      </c>
      <c r="J64" s="52">
        <f>INTAVI!J64+NRGSUP!J64</f>
        <v>213.65010575999997</v>
      </c>
      <c r="K64" s="52">
        <f>INTAVI!K64+NRGSUP!K64</f>
        <v>214.46858160000002</v>
      </c>
      <c r="L64" s="52">
        <f>INTAVI!L64+NRGSUP!L64</f>
        <v>228.06424368000003</v>
      </c>
      <c r="M64" s="52">
        <f>INTAVI!M64+NRGSUP!M64</f>
        <v>237.22236719999998</v>
      </c>
      <c r="N64" s="52">
        <f>INTAVI!N64+NRGSUP!N64</f>
        <v>224.25353496000002</v>
      </c>
      <c r="O64" s="52">
        <f>INTAVI!O64+NRGSUP!O64</f>
        <v>240.19337160000003</v>
      </c>
      <c r="P64" s="52">
        <f>INTAVI!P64+NRGSUP!P64</f>
        <v>250.49586744000004</v>
      </c>
      <c r="Q64" s="52">
        <f>INTAVI!Q64+NRGSUP!Q64</f>
        <v>303.6152784396985</v>
      </c>
      <c r="R64" s="52">
        <f>INTAVI!R64+NRGSUP!R64</f>
        <v>343.13695063610095</v>
      </c>
      <c r="S64" s="52">
        <f>INTAVI!S64+NRGSUP!S64</f>
        <v>494.00670133239987</v>
      </c>
      <c r="T64" s="52">
        <f>INTAVI!T64+NRGSUP!T64</f>
        <v>595.86702681715633</v>
      </c>
      <c r="U64" s="52">
        <f>INTAVI!U64+NRGSUP!U64</f>
        <v>727.47673479086802</v>
      </c>
      <c r="V64" s="52">
        <f>INTAVI!V64+NRGSUP!V64</f>
        <v>901.0028881742229</v>
      </c>
      <c r="W64" s="52">
        <f>INTAVI!W64+NRGSUP!W64</f>
        <v>1153.7961313492438</v>
      </c>
      <c r="X64" s="52">
        <f>INTAVI!X64+NRGSUP!X64</f>
        <v>1427.8984055791711</v>
      </c>
      <c r="Y64" s="52">
        <f>INTAVI!Y64+NRGSUP!Y64</f>
        <v>1578.83365465829</v>
      </c>
      <c r="Z64" s="52">
        <f>INTAVI!Z64+NRGSUP!Z64</f>
        <v>1731.092570640792</v>
      </c>
    </row>
    <row r="65" spans="1:26" ht="11.25" customHeight="1" x14ac:dyDescent="0.2">
      <c r="A65" s="50" t="s">
        <v>98</v>
      </c>
      <c r="B65" s="51" t="s">
        <v>99</v>
      </c>
      <c r="C65" s="52">
        <f>INTAVI!C65+NRGSUP!C65</f>
        <v>1671.5005199999998</v>
      </c>
      <c r="D65" s="52">
        <f>INTAVI!D65+NRGSUP!D65</f>
        <v>1772.9002799999998</v>
      </c>
      <c r="E65" s="52">
        <f>INTAVI!E65+NRGSUP!E65</f>
        <v>1863.1000799999997</v>
      </c>
      <c r="F65" s="52">
        <f>INTAVI!F65+NRGSUP!F65</f>
        <v>2012.9997599999997</v>
      </c>
      <c r="G65" s="52">
        <f>INTAVI!G65+NRGSUP!G65</f>
        <v>2050.00056</v>
      </c>
      <c r="H65" s="52">
        <f>INTAVI!H65+NRGSUP!H65</f>
        <v>2078.6003999999994</v>
      </c>
      <c r="I65" s="52">
        <f>INTAVI!I65+NRGSUP!I65</f>
        <v>2113.30008</v>
      </c>
      <c r="J65" s="52">
        <f>INTAVI!J65+NRGSUP!J65</f>
        <v>2186.4002399999995</v>
      </c>
      <c r="K65" s="52">
        <f>INTAVI!K65+NRGSUP!K65</f>
        <v>2283.0001199999997</v>
      </c>
      <c r="L65" s="52">
        <f>INTAVI!L65+NRGSUP!L65</f>
        <v>2163.7997999999998</v>
      </c>
      <c r="M65" s="52">
        <f>INTAVI!M65+NRGSUP!M65</f>
        <v>2095.8001199999999</v>
      </c>
      <c r="N65" s="52">
        <f>INTAVI!N65+NRGSUP!N65</f>
        <v>2113.7000400000002</v>
      </c>
      <c r="O65" s="52">
        <f>INTAVI!O65+NRGSUP!O65</f>
        <v>2053.93788</v>
      </c>
      <c r="P65" s="52">
        <f>INTAVI!P65+NRGSUP!P65</f>
        <v>2060.3142000000003</v>
      </c>
      <c r="Q65" s="52">
        <f>INTAVI!Q65+NRGSUP!Q65</f>
        <v>2129.7409199999997</v>
      </c>
      <c r="R65" s="52">
        <f>INTAVI!R65+NRGSUP!R65</f>
        <v>2195.5737599999998</v>
      </c>
      <c r="S65" s="52">
        <f>INTAVI!S65+NRGSUP!S65</f>
        <v>2197.3852799999995</v>
      </c>
      <c r="T65" s="52">
        <f>INTAVI!T65+NRGSUP!T65</f>
        <v>2248.2683999999995</v>
      </c>
      <c r="U65" s="52">
        <f>INTAVI!U65+NRGSUP!U65</f>
        <v>2227.2318</v>
      </c>
      <c r="V65" s="52">
        <f>INTAVI!V65+NRGSUP!V65</f>
        <v>2283.8976000000002</v>
      </c>
      <c r="W65" s="52">
        <f>INTAVI!W65+NRGSUP!W65</f>
        <v>2288.3151599999997</v>
      </c>
      <c r="X65" s="52">
        <f>INTAVI!X65+NRGSUP!X65</f>
        <v>2213.9369999999994</v>
      </c>
      <c r="Y65" s="52">
        <f>INTAVI!Y65+NRGSUP!Y65</f>
        <v>2169.7991999999995</v>
      </c>
      <c r="Z65" s="52">
        <f>INTAVI!Z65+NRGSUP!Z65</f>
        <v>2120.4392399999997</v>
      </c>
    </row>
    <row r="66" spans="1:26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  <c r="Y66" s="52">
        <f>INTAVI!Y66+NRGSUP!Y66</f>
        <v>0</v>
      </c>
      <c r="Z66" s="52">
        <f>INTAVI!Z66+NRGSUP!Z66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11.34216</v>
      </c>
      <c r="J67" s="52">
        <f>INTAVI!J67+NRGSUP!J67</f>
        <v>17.013239999999996</v>
      </c>
      <c r="K67" s="52">
        <f>INTAVI!K67+NRGSUP!K67</f>
        <v>15.122795040000002</v>
      </c>
      <c r="L67" s="52">
        <f>INTAVI!L67+NRGSUP!L67</f>
        <v>15.122795039999998</v>
      </c>
      <c r="M67" s="52">
        <f>INTAVI!M67+NRGSUP!M67</f>
        <v>79.395119999999991</v>
      </c>
      <c r="N67" s="52">
        <f>INTAVI!N67+NRGSUP!N67</f>
        <v>139.88655503999999</v>
      </c>
      <c r="O67" s="52">
        <f>INTAVI!O67+NRGSUP!O67</f>
        <v>149.33852496000003</v>
      </c>
      <c r="P67" s="52">
        <f>INTAVI!P67+NRGSUP!P67</f>
        <v>136.10592000000003</v>
      </c>
      <c r="Q67" s="52">
        <f>INTAVI!Q67+NRGSUP!Q67</f>
        <v>132.32528495999998</v>
      </c>
      <c r="R67" s="52">
        <f>INTAVI!R67+NRGSUP!R67</f>
        <v>130.43484000000001</v>
      </c>
      <c r="S67" s="52">
        <f>INTAVI!S67+NRGSUP!S67</f>
        <v>130.13815968</v>
      </c>
      <c r="T67" s="52">
        <f>INTAVI!T67+NRGSUP!T67</f>
        <v>129.23078688000001</v>
      </c>
      <c r="U67" s="52">
        <f>INTAVI!U67+NRGSUP!U67</f>
        <v>127.2590352</v>
      </c>
      <c r="V67" s="52">
        <f>INTAVI!V67+NRGSUP!V67</f>
        <v>129.52568303999999</v>
      </c>
      <c r="W67" s="52">
        <f>INTAVI!W67+NRGSUP!W67</f>
        <v>236.41215984000002</v>
      </c>
      <c r="X67" s="52">
        <f>INTAVI!X67+NRGSUP!X67</f>
        <v>242.60319504</v>
      </c>
      <c r="Y67" s="52">
        <f>INTAVI!Y67+NRGSUP!Y67</f>
        <v>236.90382336000008</v>
      </c>
      <c r="Z67" s="52">
        <f>INTAVI!Z67+NRGSUP!Z67</f>
        <v>248.97366575999999</v>
      </c>
    </row>
    <row r="68" spans="1:26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0.33797088000000025</v>
      </c>
      <c r="K68" s="52">
        <f>INTAVI!K68+NRGSUP!K68</f>
        <v>2.9443737599999986</v>
      </c>
      <c r="L68" s="52">
        <f>INTAVI!L68+NRGSUP!L68</f>
        <v>2.9443737600000008</v>
      </c>
      <c r="M68" s="52">
        <f>INTAVI!M68+NRGSUP!M68</f>
        <v>1.7018337600000013</v>
      </c>
      <c r="N68" s="52">
        <f>INTAVI!N68+NRGSUP!N68</f>
        <v>0.64255248000000031</v>
      </c>
      <c r="O68" s="52">
        <f>INTAVI!O68+NRGSUP!O68</f>
        <v>9.313824959999998</v>
      </c>
      <c r="P68" s="52">
        <f>INTAVI!P68+NRGSUP!P68</f>
        <v>3.3692587199999986</v>
      </c>
      <c r="Q68" s="52">
        <f>INTAVI!Q68+NRGSUP!Q68</f>
        <v>0.62394623999999999</v>
      </c>
      <c r="R68" s="52">
        <f>INTAVI!R68+NRGSUP!R68</f>
        <v>0.48325247999999998</v>
      </c>
      <c r="S68" s="52">
        <f>INTAVI!S68+NRGSUP!S68</f>
        <v>6.3719999999999999E-2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  <c r="Y68" s="52">
        <f>INTAVI!Y68+NRGSUP!Y68</f>
        <v>0</v>
      </c>
      <c r="Z68" s="52">
        <f>INTAVI!Z68+NRGSUP!Z68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0</v>
      </c>
      <c r="J69" s="52">
        <f>INTAVI!J69+NRGSUP!J69</f>
        <v>0</v>
      </c>
      <c r="K69" s="52">
        <f>INTAVI!K69+NRGSUP!K69</f>
        <v>2.6550849599999991</v>
      </c>
      <c r="L69" s="52">
        <f>INTAVI!L69+NRGSUP!L69</f>
        <v>13.275169920000003</v>
      </c>
      <c r="M69" s="52">
        <f>INTAVI!M69+NRGSUP!M69</f>
        <v>2.6550849600000017</v>
      </c>
      <c r="N69" s="52">
        <f>INTAVI!N69+NRGSUP!N69</f>
        <v>246.91499999999996</v>
      </c>
      <c r="O69" s="52">
        <f>INTAVI!O69+NRGSUP!O69</f>
        <v>471.28382496</v>
      </c>
      <c r="P69" s="52">
        <f>INTAVI!P69+NRGSUP!P69</f>
        <v>483.92434367999971</v>
      </c>
      <c r="Q69" s="52">
        <f>INTAVI!Q69+NRGSUP!Q69</f>
        <v>500.71456367999986</v>
      </c>
      <c r="R69" s="52">
        <f>INTAVI!R69+NRGSUP!R69</f>
        <v>505.18006127999996</v>
      </c>
      <c r="S69" s="52">
        <f>INTAVI!S69+NRGSUP!S69</f>
        <v>514.25761247999992</v>
      </c>
      <c r="T69" s="52">
        <f>INTAVI!T69+NRGSUP!T69</f>
        <v>509.36977872000023</v>
      </c>
      <c r="U69" s="52">
        <f>INTAVI!U69+NRGSUP!U69</f>
        <v>506.83423247999991</v>
      </c>
      <c r="V69" s="52">
        <f>INTAVI!V69+NRGSUP!V69</f>
        <v>541.45815119999986</v>
      </c>
      <c r="W69" s="52">
        <f>INTAVI!W69+NRGSUP!W69</f>
        <v>509.01931871999989</v>
      </c>
      <c r="X69" s="52">
        <f>INTAVI!X69+NRGSUP!X69</f>
        <v>518.11802495999996</v>
      </c>
      <c r="Y69" s="52">
        <f>INTAVI!Y69+NRGSUP!Y69</f>
        <v>455.64846623999995</v>
      </c>
      <c r="Z69" s="52">
        <f>INTAVI!Z69+NRGSUP!Z69</f>
        <v>393.36471504000019</v>
      </c>
    </row>
    <row r="70" spans="1:26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  <c r="Y70" s="52">
        <f>INTAVI!Y70+NRGSUP!Y70</f>
        <v>0</v>
      </c>
      <c r="Z70" s="52">
        <f>INTAVI!Z70+NRGSUP!Z70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  <c r="Y71" s="52">
        <f>INTAVI!Y71+NRGSUP!Y71</f>
        <v>0</v>
      </c>
      <c r="Z71" s="52">
        <f>INTAVI!Z71+NRGSUP!Z71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INTAVI!C72+NRGSUP!C72</f>
        <v>2.8681790399999998</v>
      </c>
      <c r="D72" s="55">
        <f>INTAVI!D72+NRGSUP!D72</f>
        <v>11.186442719999999</v>
      </c>
      <c r="E72" s="55">
        <f>INTAVI!E72+NRGSUP!E72</f>
        <v>7.406716320000001</v>
      </c>
      <c r="F72" s="55">
        <f>INTAVI!F72+NRGSUP!F72</f>
        <v>24.645879359999995</v>
      </c>
      <c r="G72" s="55">
        <f>INTAVI!G72+NRGSUP!G72</f>
        <v>38.028517920000006</v>
      </c>
      <c r="H72" s="55">
        <f>INTAVI!H72+NRGSUP!H72</f>
        <v>44.591315040000012</v>
      </c>
      <c r="I72" s="55">
        <f>INTAVI!I72+NRGSUP!I72</f>
        <v>66.041763840000002</v>
      </c>
      <c r="J72" s="55">
        <f>INTAVI!J72+NRGSUP!J72</f>
        <v>70.480291679999993</v>
      </c>
      <c r="K72" s="55">
        <f>INTAVI!K72+NRGSUP!K72</f>
        <v>105.19818192000001</v>
      </c>
      <c r="L72" s="55">
        <f>INTAVI!L72+NRGSUP!L72</f>
        <v>95.086912319999982</v>
      </c>
      <c r="M72" s="55">
        <f>INTAVI!M72+NRGSUP!M72</f>
        <v>114.26465376</v>
      </c>
      <c r="N72" s="55">
        <f>INTAVI!N72+NRGSUP!N72</f>
        <v>45.947890079999993</v>
      </c>
      <c r="O72" s="55">
        <f>INTAVI!O72+NRGSUP!O72</f>
        <v>55.116950400000015</v>
      </c>
      <c r="P72" s="55">
        <f>INTAVI!P72+NRGSUP!P72</f>
        <v>51.407144639999984</v>
      </c>
      <c r="Q72" s="55">
        <f>INTAVI!Q72+NRGSUP!Q72</f>
        <v>62.40273839999999</v>
      </c>
      <c r="R72" s="55">
        <f>INTAVI!R72+NRGSUP!R72</f>
        <v>53.273509920000002</v>
      </c>
      <c r="S72" s="55">
        <f>INTAVI!S72+NRGSUP!S72</f>
        <v>24.09195888</v>
      </c>
      <c r="T72" s="55">
        <f>INTAVI!T72+NRGSUP!T72</f>
        <v>14.986228319999995</v>
      </c>
      <c r="U72" s="55">
        <f>INTAVI!U72+NRGSUP!U72</f>
        <v>18.637289280000001</v>
      </c>
      <c r="V72" s="55">
        <f>INTAVI!V72+NRGSUP!V72</f>
        <v>11.373566399999996</v>
      </c>
      <c r="W72" s="55">
        <f>INTAVI!W72+NRGSUP!W72</f>
        <v>6.2745177599999984</v>
      </c>
      <c r="X72" s="55">
        <f>INTAVI!X72+NRGSUP!X72</f>
        <v>12.42180288</v>
      </c>
      <c r="Y72" s="55">
        <f>INTAVI!Y72+NRGSUP!Y72</f>
        <v>7.053387840000001</v>
      </c>
      <c r="Z72" s="55">
        <f>INTAVI!Z72+NRGSUP!Z72</f>
        <v>12.620388959999998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2361.3758362800004</v>
      </c>
      <c r="D2" s="21">
        <f t="shared" ref="D2:X2" si="0">SUM(D3,D17,D22,D25,D26,D51,D52)</f>
        <v>2398.9076362800001</v>
      </c>
      <c r="E2" s="21">
        <f t="shared" si="0"/>
        <v>2082.953420280001</v>
      </c>
      <c r="F2" s="21">
        <f t="shared" si="0"/>
        <v>2161.2060637200002</v>
      </c>
      <c r="G2" s="21">
        <f t="shared" si="0"/>
        <v>2477.0373202799997</v>
      </c>
      <c r="H2" s="21">
        <f t="shared" si="0"/>
        <v>2602.1432339999992</v>
      </c>
      <c r="I2" s="21">
        <f t="shared" si="0"/>
        <v>2611.5876637200004</v>
      </c>
      <c r="J2" s="21">
        <f t="shared" si="0"/>
        <v>2674.1407499999996</v>
      </c>
      <c r="K2" s="21">
        <f t="shared" si="0"/>
        <v>2671.0131862799999</v>
      </c>
      <c r="L2" s="21">
        <f t="shared" si="0"/>
        <v>2333.2269862800008</v>
      </c>
      <c r="M2" s="21">
        <f t="shared" si="0"/>
        <v>2430.1840499999998</v>
      </c>
      <c r="N2" s="21">
        <f t="shared" si="0"/>
        <v>2495.8646999999996</v>
      </c>
      <c r="O2" s="21">
        <f t="shared" si="0"/>
        <v>2520.8859862800005</v>
      </c>
      <c r="P2" s="21">
        <f t="shared" si="0"/>
        <v>2495.8646999999996</v>
      </c>
      <c r="Q2" s="21">
        <f t="shared" si="0"/>
        <v>2702.2896000000005</v>
      </c>
      <c r="R2" s="21">
        <f t="shared" si="0"/>
        <v>2648.1802809600003</v>
      </c>
      <c r="S2" s="21">
        <f t="shared" si="0"/>
        <v>2847.0521246399999</v>
      </c>
      <c r="T2" s="21">
        <f t="shared" si="0"/>
        <v>2937.9142404000004</v>
      </c>
      <c r="U2" s="21">
        <f t="shared" si="0"/>
        <v>3078.7149175200011</v>
      </c>
      <c r="V2" s="21">
        <f t="shared" si="0"/>
        <v>3147.2948343599987</v>
      </c>
      <c r="W2" s="21">
        <f t="shared" si="0"/>
        <v>1001.6235709199999</v>
      </c>
      <c r="X2" s="21">
        <f t="shared" si="0"/>
        <v>1286.4995100000006</v>
      </c>
      <c r="Y2" s="21">
        <f t="shared" ref="Y2:Z2" si="1">SUM(Y3,Y17,Y22,Y25,Y26,Y51,Y52)</f>
        <v>2209.4251084799998</v>
      </c>
      <c r="Z2" s="21">
        <f t="shared" si="1"/>
        <v>2531.3666767199998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  <c r="Y5" s="8">
        <f>INTAVI_PA_IN!Y5+INTAVI_PA_EX!Y5+INTAVI_FR_IN!Y5+INTAVI_FR_EX!Y5</f>
        <v>0</v>
      </c>
      <c r="Z5" s="8">
        <f>INTAVI_PA_IN!Z5+INTAVI_PA_EX!Z5+INTAVI_FR_IN!Z5+INTAVI_FR_EX!Z5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  <c r="Y6" s="8">
        <f>INTAVI_PA_IN!Y6+INTAVI_PA_EX!Y6+INTAVI_FR_IN!Y6+INTAVI_FR_EX!Y6</f>
        <v>0</v>
      </c>
      <c r="Z6" s="8">
        <f>INTAVI_PA_IN!Z6+INTAVI_PA_EX!Z6+INTAVI_FR_IN!Z6+INTAVI_FR_EX!Z6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  <c r="Y7" s="8">
        <f>INTAVI_PA_IN!Y7+INTAVI_PA_EX!Y7+INTAVI_FR_IN!Y7+INTAVI_FR_EX!Y7</f>
        <v>0</v>
      </c>
      <c r="Z7" s="8">
        <f>INTAVI_PA_IN!Z7+INTAVI_PA_EX!Z7+INTAVI_FR_IN!Z7+INTAVI_FR_EX!Z7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  <c r="Y9" s="8">
        <f>INTAVI_PA_IN!Y9+INTAVI_PA_EX!Y9+INTAVI_FR_IN!Y9+INTAVI_FR_EX!Y9</f>
        <v>0</v>
      </c>
      <c r="Z9" s="8">
        <f>INTAVI_PA_IN!Z9+INTAVI_PA_EX!Z9+INTAVI_FR_IN!Z9+INTAVI_FR_EX!Z9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  <c r="Y10" s="8">
        <f>INTAVI_PA_IN!Y10+INTAVI_PA_EX!Y10+INTAVI_FR_IN!Y10+INTAVI_FR_EX!Y10</f>
        <v>0</v>
      </c>
      <c r="Z10" s="8">
        <f>INTAVI_PA_IN!Z10+INTAVI_PA_EX!Z10+INTAVI_FR_IN!Z10+INTAVI_FR_EX!Z10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  <c r="Y12" s="8">
        <f>INTAVI_PA_IN!Y12+INTAVI_PA_EX!Y12+INTAVI_FR_IN!Y12+INTAVI_FR_EX!Y12</f>
        <v>0</v>
      </c>
      <c r="Z12" s="8">
        <f>INTAVI_PA_IN!Z12+INTAVI_PA_EX!Z12+INTAVI_FR_IN!Z12+INTAVI_FR_EX!Z12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  <c r="Y13" s="8">
        <f>INTAVI_PA_IN!Y13+INTAVI_PA_EX!Y13+INTAVI_FR_IN!Y13+INTAVI_FR_EX!Y13</f>
        <v>0</v>
      </c>
      <c r="Z13" s="8">
        <f>INTAVI_PA_IN!Z13+INTAVI_PA_EX!Z13+INTAVI_FR_IN!Z13+INTAVI_FR_EX!Z13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  <c r="Y14" s="8">
        <f>INTAVI_PA_IN!Y14+INTAVI_PA_EX!Y14+INTAVI_FR_IN!Y14+INTAVI_FR_EX!Y14</f>
        <v>0</v>
      </c>
      <c r="Z14" s="8">
        <f>INTAVI_PA_IN!Z14+INTAVI_PA_EX!Z14+INTAVI_FR_IN!Z14+INTAVI_FR_EX!Z14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  <c r="Y15" s="8">
        <f>INTAVI_PA_IN!Y15+INTAVI_PA_EX!Y15+INTAVI_FR_IN!Y15+INTAVI_FR_EX!Y15</f>
        <v>0</v>
      </c>
      <c r="Z15" s="8">
        <f>INTAVI_PA_IN!Z15+INTAVI_PA_EX!Z15+INTAVI_FR_IN!Z15+INTAVI_FR_EX!Z15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  <c r="Y16" s="8">
        <f>INTAVI_PA_IN!Y16+INTAVI_PA_EX!Y16+INTAVI_FR_IN!Y16+INTAVI_FR_EX!Y16</f>
        <v>0</v>
      </c>
      <c r="Z16" s="8">
        <f>INTAVI_PA_IN!Z16+INTAVI_PA_EX!Z16+INTAVI_FR_IN!Z16+INTAVI_FR_EX!Z16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  <c r="Y18" s="8">
        <f>INTAVI_PA_IN!Y18+INTAVI_PA_EX!Y18+INTAVI_FR_IN!Y18+INTAVI_FR_EX!Y18</f>
        <v>0</v>
      </c>
      <c r="Z18" s="8">
        <f>INTAVI_PA_IN!Z18+INTAVI_PA_EX!Z18+INTAVI_FR_IN!Z18+INTAVI_FR_EX!Z18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  <c r="Y19" s="8">
        <f>INTAVI_PA_IN!Y19+INTAVI_PA_EX!Y19+INTAVI_FR_IN!Y19+INTAVI_FR_EX!Y19</f>
        <v>0</v>
      </c>
      <c r="Z19" s="8">
        <f>INTAVI_PA_IN!Z19+INTAVI_PA_EX!Z19+INTAVI_FR_IN!Z19+INTAVI_FR_EX!Z19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  <c r="Y20" s="8">
        <f>INTAVI_PA_IN!Y20+INTAVI_PA_EX!Y20+INTAVI_FR_IN!Y20+INTAVI_FR_EX!Y20</f>
        <v>0</v>
      </c>
      <c r="Z20" s="8">
        <f>INTAVI_PA_IN!Z20+INTAVI_PA_EX!Z20+INTAVI_FR_IN!Z20+INTAVI_FR_EX!Z20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  <c r="Y21" s="8">
        <f>INTAVI_PA_IN!Y21+INTAVI_PA_EX!Y21+INTAVI_FR_IN!Y21+INTAVI_FR_EX!Y21</f>
        <v>0</v>
      </c>
      <c r="Z21" s="8">
        <f>INTAVI_PA_IN!Z21+INTAVI_PA_EX!Z21+INTAVI_FR_IN!Z21+INTAVI_FR_EX!Z21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  <c r="Y23" s="8">
        <f>INTAVI_PA_IN!Y23+INTAVI_PA_EX!Y23+INTAVI_FR_IN!Y23+INTAVI_FR_EX!Y23</f>
        <v>0</v>
      </c>
      <c r="Z23" s="8">
        <f>INTAVI_PA_IN!Z23+INTAVI_PA_EX!Z23+INTAVI_FR_IN!Z23+INTAVI_FR_EX!Z23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  <c r="Y24" s="8">
        <f>INTAVI_PA_IN!Y24+INTAVI_PA_EX!Y24+INTAVI_FR_IN!Y24+INTAVI_FR_EX!Y24</f>
        <v>0</v>
      </c>
      <c r="Z24" s="8">
        <f>INTAVI_PA_IN!Z24+INTAVI_PA_EX!Z24+INTAVI_FR_IN!Z24+INTAVI_FR_EX!Z24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  <c r="Y25" s="27">
        <f>INTAVI_PA_IN!Y25+INTAVI_PA_EX!Y25+INTAVI_FR_IN!Y25+INTAVI_FR_EX!Y25</f>
        <v>0</v>
      </c>
      <c r="Z25" s="27">
        <f>INTAVI_PA_IN!Z25+INTAVI_PA_EX!Z25+INTAVI_FR_IN!Z25+INTAVI_FR_EX!Z25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2361.3758362800004</v>
      </c>
      <c r="D26" s="27">
        <f t="shared" si="14"/>
        <v>2398.9076362800001</v>
      </c>
      <c r="E26" s="27">
        <f t="shared" si="14"/>
        <v>2082.953420280001</v>
      </c>
      <c r="F26" s="27">
        <f t="shared" si="14"/>
        <v>2161.2060637200002</v>
      </c>
      <c r="G26" s="27">
        <f t="shared" si="14"/>
        <v>2477.0373202799997</v>
      </c>
      <c r="H26" s="27">
        <f t="shared" si="14"/>
        <v>2602.1432339999992</v>
      </c>
      <c r="I26" s="27">
        <f t="shared" si="14"/>
        <v>2611.5876637200004</v>
      </c>
      <c r="J26" s="27">
        <f t="shared" si="14"/>
        <v>2674.1407499999996</v>
      </c>
      <c r="K26" s="27">
        <f t="shared" si="14"/>
        <v>2671.0131862799999</v>
      </c>
      <c r="L26" s="27">
        <f t="shared" si="14"/>
        <v>2333.2269862800008</v>
      </c>
      <c r="M26" s="27">
        <f t="shared" si="14"/>
        <v>2430.1840499999998</v>
      </c>
      <c r="N26" s="27">
        <f t="shared" si="14"/>
        <v>2495.8646999999996</v>
      </c>
      <c r="O26" s="27">
        <f t="shared" si="14"/>
        <v>2520.8859862800005</v>
      </c>
      <c r="P26" s="27">
        <f t="shared" si="14"/>
        <v>2495.8646999999996</v>
      </c>
      <c r="Q26" s="27">
        <f t="shared" si="14"/>
        <v>2702.2896000000005</v>
      </c>
      <c r="R26" s="27">
        <f t="shared" si="14"/>
        <v>2648.1802809600003</v>
      </c>
      <c r="S26" s="27">
        <f t="shared" si="14"/>
        <v>2847.0521246399999</v>
      </c>
      <c r="T26" s="27">
        <f t="shared" si="14"/>
        <v>2937.9142404000004</v>
      </c>
      <c r="U26" s="27">
        <f t="shared" si="14"/>
        <v>3078.7149175200011</v>
      </c>
      <c r="V26" s="27">
        <f t="shared" si="14"/>
        <v>3147.2948343599987</v>
      </c>
      <c r="W26" s="27">
        <f t="shared" si="14"/>
        <v>1001.6235709199999</v>
      </c>
      <c r="X26" s="27">
        <f t="shared" ref="X26:Z26" si="15">SUM(X27,X33)</f>
        <v>1286.4995100000006</v>
      </c>
      <c r="Y26" s="27">
        <f t="shared" si="15"/>
        <v>2209.4251084799998</v>
      </c>
      <c r="Z26" s="27">
        <f t="shared" si="15"/>
        <v>2531.3666767199998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  <c r="Y28" s="8">
        <f>INTAVI_PA_IN!Y28+INTAVI_PA_EX!Y28+INTAVI_FR_IN!Y28+INTAVI_FR_EX!Y28</f>
        <v>0</v>
      </c>
      <c r="Z28" s="8">
        <f>INTAVI_PA_IN!Z28+INTAVI_PA_EX!Z28+INTAVI_FR_IN!Z28+INTAVI_FR_EX!Z28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  <c r="Y29" s="8">
        <f>INTAVI_PA_IN!Y29+INTAVI_PA_EX!Y29+INTAVI_FR_IN!Y29+INTAVI_FR_EX!Y29</f>
        <v>0</v>
      </c>
      <c r="Z29" s="8">
        <f>INTAVI_PA_IN!Z29+INTAVI_PA_EX!Z29+INTAVI_FR_IN!Z29+INTAVI_FR_EX!Z29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  <c r="Y30" s="8">
        <f>INTAVI_PA_IN!Y30+INTAVI_PA_EX!Y30+INTAVI_FR_IN!Y30+INTAVI_FR_EX!Y30</f>
        <v>0</v>
      </c>
      <c r="Z30" s="8">
        <f>INTAVI_PA_IN!Z30+INTAVI_PA_EX!Z30+INTAVI_FR_IN!Z30+INTAVI_FR_EX!Z30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  <c r="Y31" s="8">
        <f>INTAVI_PA_IN!Y31+INTAVI_PA_EX!Y31+INTAVI_FR_IN!Y31+INTAVI_FR_EX!Y31</f>
        <v>0</v>
      </c>
      <c r="Z31" s="8">
        <f>INTAVI_PA_IN!Z31+INTAVI_PA_EX!Z31+INTAVI_FR_IN!Z31+INTAVI_FR_EX!Z31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  <c r="Y32" s="8">
        <f>INTAVI_PA_IN!Y32+INTAVI_PA_EX!Y32+INTAVI_FR_IN!Y32+INTAVI_FR_EX!Y32</f>
        <v>0</v>
      </c>
      <c r="Z32" s="8">
        <f>INTAVI_PA_IN!Z32+INTAVI_PA_EX!Z32+INTAVI_FR_IN!Z32+INTAVI_FR_EX!Z32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2361.3758362800004</v>
      </c>
      <c r="D33" s="19">
        <f t="shared" si="18"/>
        <v>2398.9076362800001</v>
      </c>
      <c r="E33" s="19">
        <f t="shared" si="18"/>
        <v>2082.953420280001</v>
      </c>
      <c r="F33" s="19">
        <f t="shared" si="18"/>
        <v>2161.2060637200002</v>
      </c>
      <c r="G33" s="19">
        <f t="shared" si="18"/>
        <v>2477.0373202799997</v>
      </c>
      <c r="H33" s="19">
        <f t="shared" si="18"/>
        <v>2602.1432339999992</v>
      </c>
      <c r="I33" s="19">
        <f t="shared" si="18"/>
        <v>2611.5876637200004</v>
      </c>
      <c r="J33" s="19">
        <f t="shared" si="18"/>
        <v>2674.1407499999996</v>
      </c>
      <c r="K33" s="19">
        <f t="shared" si="18"/>
        <v>2671.0131862799999</v>
      </c>
      <c r="L33" s="19">
        <f t="shared" si="18"/>
        <v>2333.2269862800008</v>
      </c>
      <c r="M33" s="19">
        <f t="shared" si="18"/>
        <v>2430.1840499999998</v>
      </c>
      <c r="N33" s="19">
        <f t="shared" si="18"/>
        <v>2495.8646999999996</v>
      </c>
      <c r="O33" s="19">
        <f t="shared" si="18"/>
        <v>2520.8859862800005</v>
      </c>
      <c r="P33" s="19">
        <f t="shared" si="18"/>
        <v>2495.8646999999996</v>
      </c>
      <c r="Q33" s="19">
        <f t="shared" si="18"/>
        <v>2702.2896000000005</v>
      </c>
      <c r="R33" s="19">
        <f t="shared" si="18"/>
        <v>2648.1802809600003</v>
      </c>
      <c r="S33" s="19">
        <f t="shared" si="18"/>
        <v>2847.0521246399999</v>
      </c>
      <c r="T33" s="19">
        <f t="shared" si="18"/>
        <v>2937.9142404000004</v>
      </c>
      <c r="U33" s="19">
        <f t="shared" si="18"/>
        <v>3078.7149175200011</v>
      </c>
      <c r="V33" s="19">
        <f t="shared" si="18"/>
        <v>3147.2948343599987</v>
      </c>
      <c r="W33" s="19">
        <f t="shared" si="18"/>
        <v>1001.6235709199999</v>
      </c>
      <c r="X33" s="19">
        <f t="shared" ref="X33:Z33" si="19">SUM(X34:X50)</f>
        <v>1286.4995100000006</v>
      </c>
      <c r="Y33" s="19">
        <f t="shared" si="19"/>
        <v>2209.4251084799998</v>
      </c>
      <c r="Z33" s="19">
        <f t="shared" si="19"/>
        <v>2531.3666767199998</v>
      </c>
    </row>
    <row r="34" spans="1:26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  <c r="Y34" s="8">
        <f>INTAVI_PA_IN!Y34+INTAVI_PA_EX!Y34+INTAVI_FR_IN!Y34+INTAVI_FR_EX!Y34</f>
        <v>0</v>
      </c>
      <c r="Z34" s="8">
        <f>INTAVI_PA_IN!Z34+INTAVI_PA_EX!Z34+INTAVI_FR_IN!Z34+INTAVI_FR_EX!Z34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  <c r="Y35" s="8">
        <f>INTAVI_PA_IN!Y35+INTAVI_PA_EX!Y35+INTAVI_FR_IN!Y35+INTAVI_FR_EX!Y35</f>
        <v>0</v>
      </c>
      <c r="Z35" s="8">
        <f>INTAVI_PA_IN!Z35+INTAVI_PA_EX!Z35+INTAVI_FR_IN!Z35+INTAVI_FR_EX!Z35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  <c r="Y36" s="8">
        <f>INTAVI_PA_IN!Y36+INTAVI_PA_EX!Y36+INTAVI_FR_IN!Y36+INTAVI_FR_EX!Y36</f>
        <v>0</v>
      </c>
      <c r="Z36" s="8">
        <f>INTAVI_PA_IN!Z36+INTAVI_PA_EX!Z36+INTAVI_FR_IN!Z36+INTAVI_FR_EX!Z36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1.8212039999999999E-2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  <c r="Y37" s="8">
        <f>INTAVI_PA_IN!Y37+INTAVI_PA_EX!Y37+INTAVI_FR_IN!Y37+INTAVI_FR_EX!Y37</f>
        <v>0</v>
      </c>
      <c r="Z37" s="8">
        <f>INTAVI_PA_IN!Z37+INTAVI_PA_EX!Z37+INTAVI_FR_IN!Z37+INTAVI_FR_EX!Z37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3.0660839999999991</v>
      </c>
      <c r="F38" s="8">
        <f>INTAVI_PA_IN!F38+INTAVI_PA_EX!F38+INTAVI_FR_IN!F38+INTAVI_FR_EX!F38</f>
        <v>0</v>
      </c>
      <c r="G38" s="8">
        <f>INTAVI_PA_IN!G38+INTAVI_PA_EX!G38+INTAVI_FR_IN!G38+INTAVI_FR_EX!G38</f>
        <v>3.0660839999999978</v>
      </c>
      <c r="H38" s="8">
        <f>INTAVI_PA_IN!H38+INTAVI_PA_EX!H38+INTAVI_FR_IN!H38+INTAVI_FR_EX!H38</f>
        <v>3.0660839999999974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0.484344</v>
      </c>
      <c r="S38" s="8">
        <f>INTAVI_PA_IN!S38+INTAVI_PA_EX!S38+INTAVI_FR_IN!S38+INTAVI_FR_EX!S38</f>
        <v>4.6116000000000011E-2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  <c r="Y38" s="8">
        <f>INTAVI_PA_IN!Y38+INTAVI_PA_EX!Y38+INTAVI_FR_IN!Y38+INTAVI_FR_EX!Y38</f>
        <v>0</v>
      </c>
      <c r="Z38" s="8">
        <f>INTAVI_PA_IN!Z38+INTAVI_PA_EX!Z38+INTAVI_FR_IN!Z38+INTAVI_FR_EX!Z38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  <c r="Y39" s="8">
        <f>INTAVI_PA_IN!Y39+INTAVI_PA_EX!Y39+INTAVI_FR_IN!Y39+INTAVI_FR_EX!Y39</f>
        <v>0</v>
      </c>
      <c r="Z39" s="8">
        <f>INTAVI_PA_IN!Z39+INTAVI_PA_EX!Z39+INTAVI_FR_IN!Z39+INTAVI_FR_EX!Z39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2361.3758362800004</v>
      </c>
      <c r="D40" s="8">
        <f>INTAVI_PA_IN!D40+INTAVI_PA_EX!D40+INTAVI_FR_IN!D40+INTAVI_FR_EX!D40</f>
        <v>2398.9076362800001</v>
      </c>
      <c r="E40" s="8">
        <f>INTAVI_PA_IN!E40+INTAVI_PA_EX!E40+INTAVI_FR_IN!E40+INTAVI_FR_EX!E40</f>
        <v>2079.8873362800009</v>
      </c>
      <c r="F40" s="8">
        <f>INTAVI_PA_IN!F40+INTAVI_PA_EX!F40+INTAVI_FR_IN!F40+INTAVI_FR_EX!F40</f>
        <v>2161.2060637200002</v>
      </c>
      <c r="G40" s="8">
        <f>INTAVI_PA_IN!G40+INTAVI_PA_EX!G40+INTAVI_FR_IN!G40+INTAVI_FR_EX!G40</f>
        <v>2473.9712362799996</v>
      </c>
      <c r="H40" s="8">
        <f>INTAVI_PA_IN!H40+INTAVI_PA_EX!H40+INTAVI_FR_IN!H40+INTAVI_FR_EX!H40</f>
        <v>2599.0771499999992</v>
      </c>
      <c r="I40" s="8">
        <f>INTAVI_PA_IN!I40+INTAVI_PA_EX!I40+INTAVI_FR_IN!I40+INTAVI_FR_EX!I40</f>
        <v>2611.5876637200004</v>
      </c>
      <c r="J40" s="8">
        <f>INTAVI_PA_IN!J40+INTAVI_PA_EX!J40+INTAVI_FR_IN!J40+INTAVI_FR_EX!J40</f>
        <v>2674.1407499999996</v>
      </c>
      <c r="K40" s="8">
        <f>INTAVI_PA_IN!K40+INTAVI_PA_EX!K40+INTAVI_FR_IN!K40+INTAVI_FR_EX!K40</f>
        <v>2671.0131862799999</v>
      </c>
      <c r="L40" s="8">
        <f>INTAVI_PA_IN!L40+INTAVI_PA_EX!L40+INTAVI_FR_IN!L40+INTAVI_FR_EX!L40</f>
        <v>2333.2269862800008</v>
      </c>
      <c r="M40" s="8">
        <f>INTAVI_PA_IN!M40+INTAVI_PA_EX!M40+INTAVI_FR_IN!M40+INTAVI_FR_EX!M40</f>
        <v>2430.1840499999998</v>
      </c>
      <c r="N40" s="8">
        <f>INTAVI_PA_IN!N40+INTAVI_PA_EX!N40+INTAVI_FR_IN!N40+INTAVI_FR_EX!N40</f>
        <v>2495.8646999999996</v>
      </c>
      <c r="O40" s="8">
        <f>INTAVI_PA_IN!O40+INTAVI_PA_EX!O40+INTAVI_FR_IN!O40+INTAVI_FR_EX!O40</f>
        <v>2520.8859862800005</v>
      </c>
      <c r="P40" s="8">
        <f>INTAVI_PA_IN!P40+INTAVI_PA_EX!P40+INTAVI_FR_IN!P40+INTAVI_FR_EX!P40</f>
        <v>2495.8646999999996</v>
      </c>
      <c r="Q40" s="8">
        <f>INTAVI_PA_IN!Q40+INTAVI_PA_EX!Q40+INTAVI_FR_IN!Q40+INTAVI_FR_EX!Q40</f>
        <v>2702.2896000000005</v>
      </c>
      <c r="R40" s="8">
        <f>INTAVI_PA_IN!R40+INTAVI_PA_EX!R40+INTAVI_FR_IN!R40+INTAVI_FR_EX!R40</f>
        <v>2647.6777249200004</v>
      </c>
      <c r="S40" s="8">
        <f>INTAVI_PA_IN!S40+INTAVI_PA_EX!S40+INTAVI_FR_IN!S40+INTAVI_FR_EX!S40</f>
        <v>2847.0060086399999</v>
      </c>
      <c r="T40" s="8">
        <f>INTAVI_PA_IN!T40+INTAVI_PA_EX!T40+INTAVI_FR_IN!T40+INTAVI_FR_EX!T40</f>
        <v>2937.9142404000004</v>
      </c>
      <c r="U40" s="8">
        <f>INTAVI_PA_IN!U40+INTAVI_PA_EX!U40+INTAVI_FR_IN!U40+INTAVI_FR_EX!U40</f>
        <v>3078.7149175200011</v>
      </c>
      <c r="V40" s="8">
        <f>INTAVI_PA_IN!V40+INTAVI_PA_EX!V40+INTAVI_FR_IN!V40+INTAVI_FR_EX!V40</f>
        <v>3147.2948343599987</v>
      </c>
      <c r="W40" s="8">
        <f>INTAVI_PA_IN!W40+INTAVI_PA_EX!W40+INTAVI_FR_IN!W40+INTAVI_FR_EX!W40</f>
        <v>1001.6235709199999</v>
      </c>
      <c r="X40" s="8">
        <f>INTAVI_PA_IN!X40+INTAVI_PA_EX!X40+INTAVI_FR_IN!X40+INTAVI_FR_EX!X40</f>
        <v>1286.4995100000006</v>
      </c>
      <c r="Y40" s="8">
        <f>INTAVI_PA_IN!Y40+INTAVI_PA_EX!Y40+INTAVI_FR_IN!Y40+INTAVI_FR_EX!Y40</f>
        <v>2209.4251084799998</v>
      </c>
      <c r="Z40" s="8">
        <f>INTAVI_PA_IN!Z40+INTAVI_PA_EX!Z40+INTAVI_FR_IN!Z40+INTAVI_FR_EX!Z40</f>
        <v>2531.3666767199998</v>
      </c>
    </row>
    <row r="41" spans="1:26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  <c r="Y41" s="8">
        <f>INTAVI_PA_IN!Y41+INTAVI_PA_EX!Y41+INTAVI_FR_IN!Y41+INTAVI_FR_EX!Y41</f>
        <v>0</v>
      </c>
      <c r="Z41" s="8">
        <f>INTAVI_PA_IN!Z41+INTAVI_PA_EX!Z41+INTAVI_FR_IN!Z41+INTAVI_FR_EX!Z41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  <c r="Y42" s="8">
        <f>INTAVI_PA_IN!Y42+INTAVI_PA_EX!Y42+INTAVI_FR_IN!Y42+INTAVI_FR_EX!Y42</f>
        <v>0</v>
      </c>
      <c r="Z42" s="8">
        <f>INTAVI_PA_IN!Z42+INTAVI_PA_EX!Z42+INTAVI_FR_IN!Z42+INTAVI_FR_EX!Z42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  <c r="Y43" s="8">
        <f>INTAVI_PA_IN!Y43+INTAVI_PA_EX!Y43+INTAVI_FR_IN!Y43+INTAVI_FR_EX!Y43</f>
        <v>0</v>
      </c>
      <c r="Z43" s="8">
        <f>INTAVI_PA_IN!Z43+INTAVI_PA_EX!Z43+INTAVI_FR_IN!Z43+INTAVI_FR_EX!Z43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  <c r="Y44" s="8">
        <f>INTAVI_PA_IN!Y44+INTAVI_PA_EX!Y44+INTAVI_FR_IN!Y44+INTAVI_FR_EX!Y44</f>
        <v>0</v>
      </c>
      <c r="Z44" s="8">
        <f>INTAVI_PA_IN!Z44+INTAVI_PA_EX!Z44+INTAVI_FR_IN!Z44+INTAVI_FR_EX!Z44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  <c r="Y45" s="8">
        <f>INTAVI_PA_IN!Y45+INTAVI_PA_EX!Y45+INTAVI_FR_IN!Y45+INTAVI_FR_EX!Y45</f>
        <v>0</v>
      </c>
      <c r="Z45" s="8">
        <f>INTAVI_PA_IN!Z45+INTAVI_PA_EX!Z45+INTAVI_FR_IN!Z45+INTAVI_FR_EX!Z45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  <c r="Y46" s="8">
        <f>INTAVI_PA_IN!Y46+INTAVI_PA_EX!Y46+INTAVI_FR_IN!Y46+INTAVI_FR_EX!Y46</f>
        <v>0</v>
      </c>
      <c r="Z46" s="8">
        <f>INTAVI_PA_IN!Z46+INTAVI_PA_EX!Z46+INTAVI_FR_IN!Z46+INTAVI_FR_EX!Z46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  <c r="Y47" s="8">
        <f>INTAVI_PA_IN!Y47+INTAVI_PA_EX!Y47+INTAVI_FR_IN!Y47+INTAVI_FR_EX!Y47</f>
        <v>0</v>
      </c>
      <c r="Z47" s="8">
        <f>INTAVI_PA_IN!Z47+INTAVI_PA_EX!Z47+INTAVI_FR_IN!Z47+INTAVI_FR_EX!Z47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  <c r="Y48" s="8">
        <f>INTAVI_PA_IN!Y48+INTAVI_PA_EX!Y48+INTAVI_FR_IN!Y48+INTAVI_FR_EX!Y48</f>
        <v>0</v>
      </c>
      <c r="Z48" s="8">
        <f>INTAVI_PA_IN!Z48+INTAVI_PA_EX!Z48+INTAVI_FR_IN!Z48+INTAVI_FR_EX!Z48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  <c r="Y49" s="8">
        <f>INTAVI_PA_IN!Y49+INTAVI_PA_EX!Y49+INTAVI_FR_IN!Y49+INTAVI_FR_EX!Y49</f>
        <v>0</v>
      </c>
      <c r="Z49" s="8">
        <f>INTAVI_PA_IN!Z49+INTAVI_PA_EX!Z49+INTAVI_FR_IN!Z49+INTAVI_FR_EX!Z49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  <c r="Y50" s="8">
        <f>INTAVI_PA_IN!Y50+INTAVI_PA_EX!Y50+INTAVI_FR_IN!Y50+INTAVI_FR_EX!Y50</f>
        <v>0</v>
      </c>
      <c r="Z50" s="8">
        <f>INTAVI_PA_IN!Z50+INTAVI_PA_EX!Z50+INTAVI_FR_IN!Z50+INTAVI_FR_EX!Z50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  <c r="Y51" s="27">
        <f>INTAVI_PA_IN!Y51+INTAVI_PA_EX!Y51+INTAVI_FR_IN!Y51+INTAVI_FR_EX!Y51</f>
        <v>0</v>
      </c>
      <c r="Z51" s="27">
        <f>INTAVI_PA_IN!Z51+INTAVI_PA_EX!Z51+INTAVI_FR_IN!Z51+INTAVI_FR_EX!Z51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  <c r="Y53" s="8">
        <f>INTAVI_PA_IN!Y53+INTAVI_PA_EX!Y53+INTAVI_FR_IN!Y53+INTAVI_FR_EX!Y53</f>
        <v>0</v>
      </c>
      <c r="Z53" s="8">
        <f>INTAVI_PA_IN!Z53+INTAVI_PA_EX!Z53+INTAVI_FR_IN!Z53+INTAVI_FR_EX!Z53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  <c r="Y54" s="45">
        <f>INTAVI_PA_IN!Y54+INTAVI_PA_EX!Y54+INTAVI_FR_IN!Y54+INTAVI_FR_EX!Y54</f>
        <v>0</v>
      </c>
      <c r="Z54" s="45">
        <f>INTAVI_PA_IN!Z54+INTAVI_PA_EX!Z54+INTAVI_FR_IN!Z54+INTAVI_FR_EX!Z54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  <c r="Y62" s="52">
        <f>INTAVI_PA_IN!Y62+INTAVI_PA_EX!Y62+INTAVI_FR_IN!Y62+INTAVI_FR_EX!Y62</f>
        <v>0</v>
      </c>
      <c r="Z62" s="52">
        <f>INTAVI_PA_IN!Z62+INTAVI_PA_EX!Z62+INTAVI_FR_IN!Z62+INTAVI_FR_EX!Z62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  <c r="Y63" s="52">
        <f>INTAVI_PA_IN!Y63+INTAVI_PA_EX!Y63+INTAVI_FR_IN!Y63+INTAVI_FR_EX!Y63</f>
        <v>0</v>
      </c>
      <c r="Z63" s="52">
        <f>INTAVI_PA_IN!Z63+INTAVI_PA_EX!Z63+INTAVI_FR_IN!Z63+INTAVI_FR_EX!Z63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  <c r="Y64" s="52">
        <f>INTAVI_PA_IN!Y64+INTAVI_PA_EX!Y64+INTAVI_FR_IN!Y64+INTAVI_FR_EX!Y64</f>
        <v>0</v>
      </c>
      <c r="Z64" s="52">
        <f>INTAVI_PA_IN!Z64+INTAVI_PA_EX!Z64+INTAVI_FR_IN!Z64+INTAVI_FR_EX!Z64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  <c r="Y65" s="52">
        <f>INTAVI_PA_IN!Y65+INTAVI_PA_EX!Y65+INTAVI_FR_IN!Y65+INTAVI_FR_EX!Y65</f>
        <v>0</v>
      </c>
      <c r="Z65" s="52">
        <f>INTAVI_PA_IN!Z65+INTAVI_PA_EX!Z65+INTAVI_FR_IN!Z65+INTAVI_FR_EX!Z65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  <c r="Y66" s="52">
        <f>INTAVI_PA_IN!Y66+INTAVI_PA_EX!Y66+INTAVI_FR_IN!Y66+INTAVI_FR_EX!Y66</f>
        <v>0</v>
      </c>
      <c r="Z66" s="52">
        <f>INTAVI_PA_IN!Z66+INTAVI_PA_EX!Z66+INTAVI_FR_IN!Z66+INTAVI_FR_EX!Z66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  <c r="Y67" s="52">
        <f>INTAVI_PA_IN!Y67+INTAVI_PA_EX!Y67+INTAVI_FR_IN!Y67+INTAVI_FR_EX!Y67</f>
        <v>0</v>
      </c>
      <c r="Z67" s="52">
        <f>INTAVI_PA_IN!Z67+INTAVI_PA_EX!Z67+INTAVI_FR_IN!Z67+INTAVI_FR_EX!Z67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  <c r="Y68" s="52">
        <f>INTAVI_PA_IN!Y68+INTAVI_PA_EX!Y68+INTAVI_FR_IN!Y68+INTAVI_FR_EX!Y68</f>
        <v>0</v>
      </c>
      <c r="Z68" s="52">
        <f>INTAVI_PA_IN!Z68+INTAVI_PA_EX!Z68+INTAVI_FR_IN!Z68+INTAVI_FR_EX!Z68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  <c r="Y69" s="52">
        <f>INTAVI_PA_IN!Y69+INTAVI_PA_EX!Y69+INTAVI_FR_IN!Y69+INTAVI_FR_EX!Y69</f>
        <v>0</v>
      </c>
      <c r="Z69" s="52">
        <f>INTAVI_PA_IN!Z69+INTAVI_PA_EX!Z69+INTAVI_FR_IN!Z69+INTAVI_FR_EX!Z69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  <c r="Y70" s="52">
        <f>INTAVI_PA_IN!Y70+INTAVI_PA_EX!Y70+INTAVI_FR_IN!Y70+INTAVI_FR_EX!Y70</f>
        <v>0</v>
      </c>
      <c r="Z70" s="52">
        <f>INTAVI_PA_IN!Z70+INTAVI_PA_EX!Z70+INTAVI_FR_IN!Z70+INTAVI_FR_EX!Z70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  <c r="Y71" s="52">
        <f>INTAVI_PA_IN!Y71+INTAVI_PA_EX!Y71+INTAVI_FR_IN!Y71+INTAVI_FR_EX!Y71</f>
        <v>0</v>
      </c>
      <c r="Z71" s="52">
        <f>INTAVI_PA_IN!Z71+INTAVI_PA_EX!Z71+INTAVI_FR_IN!Z71+INTAVI_FR_EX!Z71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  <c r="Y72" s="55">
        <f>INTAVI_PA_IN!Y72+INTAVI_PA_EX!Y72+INTAVI_FR_IN!Y72+INTAVI_FR_EX!Y72</f>
        <v>0</v>
      </c>
      <c r="Z72" s="55">
        <f>INTAVI_PA_IN!Z72+INTAVI_PA_EX!Z72+INTAVI_FR_IN!Z72+INTAVI_FR_EX!Z72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318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1394.9860163976921</v>
      </c>
      <c r="D2" s="21">
        <f t="shared" ref="D2:X2" si="0">SUM(D3,D17,D22,D25,D26,D51,D52)</f>
        <v>1416.7414485781035</v>
      </c>
      <c r="E2" s="21">
        <f t="shared" si="0"/>
        <v>1273.2398958876722</v>
      </c>
      <c r="F2" s="21">
        <f t="shared" si="0"/>
        <v>1337.3031762554715</v>
      </c>
      <c r="G2" s="21">
        <f t="shared" si="0"/>
        <v>1461.8591298292968</v>
      </c>
      <c r="H2" s="21">
        <f t="shared" si="0"/>
        <v>1531.2094423405892</v>
      </c>
      <c r="I2" s="21">
        <f t="shared" si="0"/>
        <v>1539.716109028253</v>
      </c>
      <c r="J2" s="21">
        <f t="shared" si="0"/>
        <v>1595.1105198440828</v>
      </c>
      <c r="K2" s="21">
        <f t="shared" si="0"/>
        <v>1480.5878740166361</v>
      </c>
      <c r="L2" s="21">
        <f t="shared" si="0"/>
        <v>1272.2173244215169</v>
      </c>
      <c r="M2" s="21">
        <f t="shared" si="0"/>
        <v>1319.7735624828888</v>
      </c>
      <c r="N2" s="21">
        <f t="shared" si="0"/>
        <v>1368.6004690498983</v>
      </c>
      <c r="O2" s="21">
        <f t="shared" si="0"/>
        <v>1367.1762244228653</v>
      </c>
      <c r="P2" s="21">
        <f t="shared" si="0"/>
        <v>1369.9048303809298</v>
      </c>
      <c r="Q2" s="21">
        <f t="shared" si="0"/>
        <v>1481.3882487314424</v>
      </c>
      <c r="R2" s="21">
        <f t="shared" si="0"/>
        <v>1467.5510630848046</v>
      </c>
      <c r="S2" s="21">
        <f t="shared" si="0"/>
        <v>1644.4395868344357</v>
      </c>
      <c r="T2" s="21">
        <f t="shared" si="0"/>
        <v>1707.4986283258654</v>
      </c>
      <c r="U2" s="21">
        <f t="shared" si="0"/>
        <v>1798.3010570665001</v>
      </c>
      <c r="V2" s="21">
        <f t="shared" si="0"/>
        <v>1799.9944104777107</v>
      </c>
      <c r="W2" s="21">
        <f t="shared" si="0"/>
        <v>467.54375591058471</v>
      </c>
      <c r="X2" s="21">
        <f t="shared" si="0"/>
        <v>648.72569241348833</v>
      </c>
      <c r="Y2" s="21">
        <f t="shared" ref="Y2:Z2" si="1">SUM(Y3,Y17,Y22,Y25,Y26,Y51,Y52)</f>
        <v>1276.5262855038309</v>
      </c>
      <c r="Z2" s="21">
        <f t="shared" si="1"/>
        <v>1447.1477885976251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1394.9860163976921</v>
      </c>
      <c r="D26" s="27">
        <f t="shared" si="14"/>
        <v>1416.7414485781035</v>
      </c>
      <c r="E26" s="27">
        <f t="shared" si="14"/>
        <v>1273.2398958876722</v>
      </c>
      <c r="F26" s="27">
        <f t="shared" si="14"/>
        <v>1337.3031762554715</v>
      </c>
      <c r="G26" s="27">
        <f t="shared" si="14"/>
        <v>1461.8591298292968</v>
      </c>
      <c r="H26" s="27">
        <f t="shared" si="14"/>
        <v>1531.2094423405892</v>
      </c>
      <c r="I26" s="27">
        <f t="shared" si="14"/>
        <v>1539.716109028253</v>
      </c>
      <c r="J26" s="27">
        <f t="shared" si="14"/>
        <v>1595.1105198440828</v>
      </c>
      <c r="K26" s="27">
        <f t="shared" si="14"/>
        <v>1480.5878740166361</v>
      </c>
      <c r="L26" s="27">
        <f t="shared" si="14"/>
        <v>1272.2173244215169</v>
      </c>
      <c r="M26" s="27">
        <f t="shared" si="14"/>
        <v>1319.7735624828888</v>
      </c>
      <c r="N26" s="27">
        <f t="shared" si="14"/>
        <v>1368.6004690498983</v>
      </c>
      <c r="O26" s="27">
        <f t="shared" si="14"/>
        <v>1367.1762244228653</v>
      </c>
      <c r="P26" s="27">
        <f t="shared" si="14"/>
        <v>1369.9048303809298</v>
      </c>
      <c r="Q26" s="27">
        <f t="shared" si="14"/>
        <v>1481.3882487314424</v>
      </c>
      <c r="R26" s="27">
        <f t="shared" si="14"/>
        <v>1467.5510630848046</v>
      </c>
      <c r="S26" s="27">
        <f t="shared" si="14"/>
        <v>1644.4395868344357</v>
      </c>
      <c r="T26" s="27">
        <f t="shared" si="14"/>
        <v>1707.4986283258654</v>
      </c>
      <c r="U26" s="27">
        <f t="shared" si="14"/>
        <v>1798.3010570665001</v>
      </c>
      <c r="V26" s="27">
        <f t="shared" si="14"/>
        <v>1799.9944104777107</v>
      </c>
      <c r="W26" s="27">
        <f t="shared" si="14"/>
        <v>467.54375591058471</v>
      </c>
      <c r="X26" s="27">
        <f t="shared" si="14"/>
        <v>648.72569241348833</v>
      </c>
      <c r="Y26" s="27">
        <f t="shared" ref="Y26:Z26" si="15">SUM(Y27,Y33)</f>
        <v>1276.5262855038309</v>
      </c>
      <c r="Z26" s="27">
        <f t="shared" si="15"/>
        <v>1447.1477885976251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1394.9860163976921</v>
      </c>
      <c r="D33" s="19">
        <f t="shared" si="18"/>
        <v>1416.7414485781035</v>
      </c>
      <c r="E33" s="19">
        <f t="shared" si="18"/>
        <v>1273.2398958876722</v>
      </c>
      <c r="F33" s="19">
        <f t="shared" si="18"/>
        <v>1337.3031762554715</v>
      </c>
      <c r="G33" s="19">
        <f t="shared" si="18"/>
        <v>1461.8591298292968</v>
      </c>
      <c r="H33" s="19">
        <f t="shared" si="18"/>
        <v>1531.2094423405892</v>
      </c>
      <c r="I33" s="19">
        <f t="shared" si="18"/>
        <v>1539.716109028253</v>
      </c>
      <c r="J33" s="19">
        <f t="shared" si="18"/>
        <v>1595.1105198440828</v>
      </c>
      <c r="K33" s="19">
        <f t="shared" si="18"/>
        <v>1480.5878740166361</v>
      </c>
      <c r="L33" s="19">
        <f t="shared" si="18"/>
        <v>1272.2173244215169</v>
      </c>
      <c r="M33" s="19">
        <f t="shared" si="18"/>
        <v>1319.7735624828888</v>
      </c>
      <c r="N33" s="19">
        <f t="shared" si="18"/>
        <v>1368.6004690498983</v>
      </c>
      <c r="O33" s="19">
        <f t="shared" si="18"/>
        <v>1367.1762244228653</v>
      </c>
      <c r="P33" s="19">
        <f t="shared" si="18"/>
        <v>1369.9048303809298</v>
      </c>
      <c r="Q33" s="19">
        <f t="shared" si="18"/>
        <v>1481.3882487314424</v>
      </c>
      <c r="R33" s="19">
        <f t="shared" si="18"/>
        <v>1467.5510630848046</v>
      </c>
      <c r="S33" s="19">
        <f t="shared" si="18"/>
        <v>1644.4395868344357</v>
      </c>
      <c r="T33" s="19">
        <f t="shared" si="18"/>
        <v>1707.4986283258654</v>
      </c>
      <c r="U33" s="19">
        <f t="shared" si="18"/>
        <v>1798.3010570665001</v>
      </c>
      <c r="V33" s="19">
        <f t="shared" si="18"/>
        <v>1799.9944104777107</v>
      </c>
      <c r="W33" s="19">
        <f t="shared" si="18"/>
        <v>467.54375591058471</v>
      </c>
      <c r="X33" s="19">
        <f t="shared" si="18"/>
        <v>648.72569241348833</v>
      </c>
      <c r="Y33" s="19">
        <f t="shared" ref="Y33:Z33" si="19">SUM(Y34:Y50)</f>
        <v>1276.5262855038309</v>
      </c>
      <c r="Z33" s="19">
        <f t="shared" si="19"/>
        <v>1447.1477885976251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1.0092628079404796E-2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1.8741948019260461</v>
      </c>
      <c r="F38" s="8">
        <v>0</v>
      </c>
      <c r="G38" s="8">
        <v>1.8094934830117413</v>
      </c>
      <c r="H38" s="8">
        <v>1.804211509368973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0.26841055996424545</v>
      </c>
      <c r="S38" s="8">
        <v>2.6636314569072356E-2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1394.9860163976921</v>
      </c>
      <c r="D40" s="8">
        <v>1416.7414485781035</v>
      </c>
      <c r="E40" s="8">
        <v>1271.3657010857462</v>
      </c>
      <c r="F40" s="8">
        <v>1337.3031762554715</v>
      </c>
      <c r="G40" s="8">
        <v>1460.0496363462851</v>
      </c>
      <c r="H40" s="8">
        <v>1529.4052308312203</v>
      </c>
      <c r="I40" s="8">
        <v>1539.716109028253</v>
      </c>
      <c r="J40" s="8">
        <v>1595.1105198440828</v>
      </c>
      <c r="K40" s="8">
        <v>1480.5878740166361</v>
      </c>
      <c r="L40" s="8">
        <v>1272.2173244215169</v>
      </c>
      <c r="M40" s="8">
        <v>1319.7735624828888</v>
      </c>
      <c r="N40" s="8">
        <v>1368.6004690498983</v>
      </c>
      <c r="O40" s="8">
        <v>1367.1762244228653</v>
      </c>
      <c r="P40" s="8">
        <v>1369.9048303809298</v>
      </c>
      <c r="Q40" s="8">
        <v>1481.3882487314424</v>
      </c>
      <c r="R40" s="8">
        <v>1467.2725598967609</v>
      </c>
      <c r="S40" s="8">
        <v>1644.4129505198666</v>
      </c>
      <c r="T40" s="8">
        <v>1707.4986283258654</v>
      </c>
      <c r="U40" s="8">
        <v>1798.3010570665001</v>
      </c>
      <c r="V40" s="8">
        <v>1799.9944104777107</v>
      </c>
      <c r="W40" s="8">
        <v>467.54375591058471</v>
      </c>
      <c r="X40" s="8">
        <v>648.72569241348833</v>
      </c>
      <c r="Y40" s="8">
        <v>1276.5262855038309</v>
      </c>
      <c r="Z40" s="8">
        <v>1447.1477885976251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316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943.41121078133017</v>
      </c>
      <c r="D2" s="21">
        <f t="shared" ref="D2:X2" si="0">SUM(D3,D17,D22,D25,D26,D51,D52)</f>
        <v>958.19780036517182</v>
      </c>
      <c r="E2" s="21">
        <f t="shared" si="0"/>
        <v>787.44733018791032</v>
      </c>
      <c r="F2" s="21">
        <f t="shared" si="0"/>
        <v>805.96672697880433</v>
      </c>
      <c r="G2" s="21">
        <f t="shared" si="0"/>
        <v>994.94420043394973</v>
      </c>
      <c r="H2" s="21">
        <f t="shared" si="0"/>
        <v>1047.866998905067</v>
      </c>
      <c r="I2" s="21">
        <f t="shared" si="0"/>
        <v>1044.1355933752052</v>
      </c>
      <c r="J2" s="21">
        <f t="shared" si="0"/>
        <v>1052.10255233049</v>
      </c>
      <c r="K2" s="21">
        <f t="shared" si="0"/>
        <v>979.92797983336368</v>
      </c>
      <c r="L2" s="21">
        <f t="shared" si="0"/>
        <v>911.98681769187942</v>
      </c>
      <c r="M2" s="21">
        <f t="shared" si="0"/>
        <v>954.46632976056287</v>
      </c>
      <c r="N2" s="21">
        <f t="shared" si="0"/>
        <v>979.46725184639956</v>
      </c>
      <c r="O2" s="21">
        <f t="shared" si="0"/>
        <v>999.40797426856852</v>
      </c>
      <c r="P2" s="21">
        <f t="shared" si="0"/>
        <v>994.74585468836267</v>
      </c>
      <c r="Q2" s="21">
        <f t="shared" si="0"/>
        <v>1066.8002921829373</v>
      </c>
      <c r="R2" s="21">
        <f t="shared" si="0"/>
        <v>1042.7871686376538</v>
      </c>
      <c r="S2" s="21">
        <f t="shared" si="0"/>
        <v>1091.4079274208805</v>
      </c>
      <c r="T2" s="21">
        <f t="shared" si="0"/>
        <v>1114.3185018708843</v>
      </c>
      <c r="U2" s="21">
        <f t="shared" si="0"/>
        <v>1197.0442638963034</v>
      </c>
      <c r="V2" s="21">
        <f t="shared" si="0"/>
        <v>1249.8614562130581</v>
      </c>
      <c r="W2" s="21">
        <f t="shared" si="0"/>
        <v>445.21788887225063</v>
      </c>
      <c r="X2" s="21">
        <f t="shared" si="0"/>
        <v>536.29145536766157</v>
      </c>
      <c r="Y2" s="21">
        <f t="shared" ref="Y2:Z2" si="1">SUM(Y3,Y17,Y22,Y25,Y26,Y51,Y52)</f>
        <v>825.15642157576895</v>
      </c>
      <c r="Z2" s="21">
        <f t="shared" si="1"/>
        <v>959.25937862030969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943.41121078133017</v>
      </c>
      <c r="D26" s="27">
        <f t="shared" si="14"/>
        <v>958.19780036517182</v>
      </c>
      <c r="E26" s="27">
        <f t="shared" si="14"/>
        <v>787.44733018791032</v>
      </c>
      <c r="F26" s="27">
        <f t="shared" si="14"/>
        <v>805.96672697880433</v>
      </c>
      <c r="G26" s="27">
        <f t="shared" si="14"/>
        <v>994.94420043394973</v>
      </c>
      <c r="H26" s="27">
        <f t="shared" si="14"/>
        <v>1047.866998905067</v>
      </c>
      <c r="I26" s="27">
        <f t="shared" si="14"/>
        <v>1044.1355933752052</v>
      </c>
      <c r="J26" s="27">
        <f t="shared" si="14"/>
        <v>1052.10255233049</v>
      </c>
      <c r="K26" s="27">
        <f t="shared" si="14"/>
        <v>979.92797983336368</v>
      </c>
      <c r="L26" s="27">
        <f t="shared" si="14"/>
        <v>911.98681769187942</v>
      </c>
      <c r="M26" s="27">
        <f t="shared" si="14"/>
        <v>954.46632976056287</v>
      </c>
      <c r="N26" s="27">
        <f t="shared" si="14"/>
        <v>979.46725184639956</v>
      </c>
      <c r="O26" s="27">
        <f t="shared" si="14"/>
        <v>999.40797426856852</v>
      </c>
      <c r="P26" s="27">
        <f t="shared" si="14"/>
        <v>994.74585468836267</v>
      </c>
      <c r="Q26" s="27">
        <f t="shared" si="14"/>
        <v>1066.8002921829373</v>
      </c>
      <c r="R26" s="27">
        <f t="shared" si="14"/>
        <v>1042.7871686376538</v>
      </c>
      <c r="S26" s="27">
        <f t="shared" si="14"/>
        <v>1091.4079274208805</v>
      </c>
      <c r="T26" s="27">
        <f t="shared" si="14"/>
        <v>1114.3185018708843</v>
      </c>
      <c r="U26" s="27">
        <f t="shared" si="14"/>
        <v>1197.0442638963034</v>
      </c>
      <c r="V26" s="27">
        <f t="shared" si="14"/>
        <v>1249.8614562130581</v>
      </c>
      <c r="W26" s="27">
        <f t="shared" si="14"/>
        <v>445.21788887225063</v>
      </c>
      <c r="X26" s="27">
        <f t="shared" si="14"/>
        <v>536.29145536766157</v>
      </c>
      <c r="Y26" s="27">
        <f t="shared" ref="Y26:Z26" si="15">SUM(Y27,Y33)</f>
        <v>825.15642157576895</v>
      </c>
      <c r="Z26" s="27">
        <f t="shared" si="15"/>
        <v>959.25937862030969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943.41121078133017</v>
      </c>
      <c r="D33" s="19">
        <f t="shared" si="18"/>
        <v>958.19780036517182</v>
      </c>
      <c r="E33" s="19">
        <f t="shared" si="18"/>
        <v>787.44733018791032</v>
      </c>
      <c r="F33" s="19">
        <f t="shared" si="18"/>
        <v>805.96672697880433</v>
      </c>
      <c r="G33" s="19">
        <f t="shared" si="18"/>
        <v>994.94420043394973</v>
      </c>
      <c r="H33" s="19">
        <f t="shared" si="18"/>
        <v>1047.866998905067</v>
      </c>
      <c r="I33" s="19">
        <f t="shared" si="18"/>
        <v>1044.1355933752052</v>
      </c>
      <c r="J33" s="19">
        <f t="shared" si="18"/>
        <v>1052.10255233049</v>
      </c>
      <c r="K33" s="19">
        <f t="shared" si="18"/>
        <v>979.92797983336368</v>
      </c>
      <c r="L33" s="19">
        <f t="shared" si="18"/>
        <v>911.98681769187942</v>
      </c>
      <c r="M33" s="19">
        <f t="shared" si="18"/>
        <v>954.46632976056287</v>
      </c>
      <c r="N33" s="19">
        <f t="shared" si="18"/>
        <v>979.46725184639956</v>
      </c>
      <c r="O33" s="19">
        <f t="shared" si="18"/>
        <v>999.40797426856852</v>
      </c>
      <c r="P33" s="19">
        <f t="shared" si="18"/>
        <v>994.74585468836267</v>
      </c>
      <c r="Q33" s="19">
        <f t="shared" si="18"/>
        <v>1066.8002921829373</v>
      </c>
      <c r="R33" s="19">
        <f t="shared" si="18"/>
        <v>1042.7871686376538</v>
      </c>
      <c r="S33" s="19">
        <f t="shared" si="18"/>
        <v>1091.4079274208805</v>
      </c>
      <c r="T33" s="19">
        <f t="shared" si="18"/>
        <v>1114.3185018708843</v>
      </c>
      <c r="U33" s="19">
        <f t="shared" si="18"/>
        <v>1197.0442638963034</v>
      </c>
      <c r="V33" s="19">
        <f t="shared" si="18"/>
        <v>1249.8614562130581</v>
      </c>
      <c r="W33" s="19">
        <f t="shared" si="18"/>
        <v>445.21788887225063</v>
      </c>
      <c r="X33" s="19">
        <f t="shared" si="18"/>
        <v>536.29145536766157</v>
      </c>
      <c r="Y33" s="19">
        <f t="shared" ref="Y33:Z33" si="19">SUM(Y34:Y50)</f>
        <v>825.15642157576895</v>
      </c>
      <c r="Z33" s="19">
        <f t="shared" si="19"/>
        <v>959.25937862030969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7.1714459031584927E-3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1.1591136107149795</v>
      </c>
      <c r="F38" s="8">
        <v>0</v>
      </c>
      <c r="G38" s="8">
        <v>1.2315448252909214</v>
      </c>
      <c r="H38" s="8">
        <v>1.2346930781869641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0.19072255466819737</v>
      </c>
      <c r="S38" s="8">
        <v>1.7678414646976497E-2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943.41121078133017</v>
      </c>
      <c r="D40" s="8">
        <v>958.19780036517182</v>
      </c>
      <c r="E40" s="8">
        <v>786.28821657719539</v>
      </c>
      <c r="F40" s="8">
        <v>805.96672697880433</v>
      </c>
      <c r="G40" s="8">
        <v>993.71265560865879</v>
      </c>
      <c r="H40" s="8">
        <v>1046.6323058268802</v>
      </c>
      <c r="I40" s="8">
        <v>1044.1355933752052</v>
      </c>
      <c r="J40" s="8">
        <v>1052.10255233049</v>
      </c>
      <c r="K40" s="8">
        <v>979.92797983336368</v>
      </c>
      <c r="L40" s="8">
        <v>911.98681769187942</v>
      </c>
      <c r="M40" s="8">
        <v>954.46632976056287</v>
      </c>
      <c r="N40" s="8">
        <v>979.46725184639956</v>
      </c>
      <c r="O40" s="8">
        <v>999.40797426856852</v>
      </c>
      <c r="P40" s="8">
        <v>994.74585468836267</v>
      </c>
      <c r="Q40" s="8">
        <v>1066.8002921829373</v>
      </c>
      <c r="R40" s="8">
        <v>1042.5892746370826</v>
      </c>
      <c r="S40" s="8">
        <v>1091.3902490062335</v>
      </c>
      <c r="T40" s="8">
        <v>1114.3185018708843</v>
      </c>
      <c r="U40" s="8">
        <v>1197.0442638963034</v>
      </c>
      <c r="V40" s="8">
        <v>1249.8614562130581</v>
      </c>
      <c r="W40" s="8">
        <v>445.21788887225063</v>
      </c>
      <c r="X40" s="8">
        <v>536.29145536766157</v>
      </c>
      <c r="Y40" s="8">
        <v>825.15642157576895</v>
      </c>
      <c r="Z40" s="8">
        <v>959.25937862030969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314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20.869144782930121</v>
      </c>
      <c r="D2" s="21">
        <f t="shared" ref="D2:X2" si="0">SUM(D3,D17,D22,D25,D26,D51,D52)</f>
        <v>21.613803312338344</v>
      </c>
      <c r="E2" s="21">
        <f t="shared" si="0"/>
        <v>19.631393208963345</v>
      </c>
      <c r="F2" s="21">
        <f t="shared" si="0"/>
        <v>14.902710052445451</v>
      </c>
      <c r="G2" s="21">
        <f t="shared" si="0"/>
        <v>17.107666009129868</v>
      </c>
      <c r="H2" s="21">
        <f t="shared" si="0"/>
        <v>21.035310602883914</v>
      </c>
      <c r="I2" s="21">
        <f t="shared" si="0"/>
        <v>26.613596115542038</v>
      </c>
      <c r="J2" s="21">
        <f t="shared" si="0"/>
        <v>25.589086050295201</v>
      </c>
      <c r="K2" s="21">
        <f t="shared" si="0"/>
        <v>53.678140637817663</v>
      </c>
      <c r="L2" s="21">
        <f t="shared" si="0"/>
        <v>34.334975795856238</v>
      </c>
      <c r="M2" s="21">
        <f t="shared" si="0"/>
        <v>23.353022188221754</v>
      </c>
      <c r="N2" s="21">
        <f t="shared" si="0"/>
        <v>22.656170822175145</v>
      </c>
      <c r="O2" s="21">
        <f t="shared" si="0"/>
        <v>19.99228350440713</v>
      </c>
      <c r="P2" s="21">
        <f t="shared" si="0"/>
        <v>16.388187185698641</v>
      </c>
      <c r="Q2" s="21">
        <f t="shared" si="0"/>
        <v>27.388713442905157</v>
      </c>
      <c r="R2" s="21">
        <f t="shared" si="0"/>
        <v>26.917549241188368</v>
      </c>
      <c r="S2" s="21">
        <f t="shared" si="0"/>
        <v>21.813538661368412</v>
      </c>
      <c r="T2" s="21">
        <f t="shared" si="0"/>
        <v>26.807231963360923</v>
      </c>
      <c r="U2" s="21">
        <f t="shared" si="0"/>
        <v>27.274494543442366</v>
      </c>
      <c r="V2" s="21">
        <f t="shared" si="0"/>
        <v>31.543805032301442</v>
      </c>
      <c r="W2" s="21">
        <f t="shared" si="0"/>
        <v>31.008221221656857</v>
      </c>
      <c r="X2" s="21">
        <f t="shared" si="0"/>
        <v>42.19655765512119</v>
      </c>
      <c r="Y2" s="21">
        <f t="shared" ref="Y2:Z2" si="1">SUM(Y3,Y17,Y22,Y25,Y26,Y51,Y52)</f>
        <v>49.873374042632562</v>
      </c>
      <c r="Z2" s="21">
        <f t="shared" si="1"/>
        <v>48.602596099572281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20.869144782930121</v>
      </c>
      <c r="D26" s="27">
        <f t="shared" si="14"/>
        <v>21.613803312338344</v>
      </c>
      <c r="E26" s="27">
        <f t="shared" si="14"/>
        <v>19.631393208963345</v>
      </c>
      <c r="F26" s="27">
        <f t="shared" si="14"/>
        <v>14.902710052445451</v>
      </c>
      <c r="G26" s="27">
        <f t="shared" si="14"/>
        <v>17.107666009129868</v>
      </c>
      <c r="H26" s="27">
        <f t="shared" si="14"/>
        <v>21.035310602883914</v>
      </c>
      <c r="I26" s="27">
        <f t="shared" si="14"/>
        <v>26.613596115542038</v>
      </c>
      <c r="J26" s="27">
        <f t="shared" si="14"/>
        <v>25.589086050295201</v>
      </c>
      <c r="K26" s="27">
        <f t="shared" si="14"/>
        <v>53.678140637817663</v>
      </c>
      <c r="L26" s="27">
        <f t="shared" si="14"/>
        <v>34.334975795856238</v>
      </c>
      <c r="M26" s="27">
        <f t="shared" si="14"/>
        <v>23.353022188221754</v>
      </c>
      <c r="N26" s="27">
        <f t="shared" si="14"/>
        <v>22.656170822175145</v>
      </c>
      <c r="O26" s="27">
        <f t="shared" si="14"/>
        <v>19.99228350440713</v>
      </c>
      <c r="P26" s="27">
        <f t="shared" si="14"/>
        <v>16.388187185698641</v>
      </c>
      <c r="Q26" s="27">
        <f t="shared" si="14"/>
        <v>27.388713442905157</v>
      </c>
      <c r="R26" s="27">
        <f t="shared" si="14"/>
        <v>26.917549241188368</v>
      </c>
      <c r="S26" s="27">
        <f t="shared" si="14"/>
        <v>21.813538661368412</v>
      </c>
      <c r="T26" s="27">
        <f t="shared" si="14"/>
        <v>26.807231963360923</v>
      </c>
      <c r="U26" s="27">
        <f t="shared" si="14"/>
        <v>27.274494543442366</v>
      </c>
      <c r="V26" s="27">
        <f t="shared" si="14"/>
        <v>31.543805032301442</v>
      </c>
      <c r="W26" s="27">
        <f t="shared" si="14"/>
        <v>31.008221221656857</v>
      </c>
      <c r="X26" s="27">
        <f t="shared" si="14"/>
        <v>42.19655765512119</v>
      </c>
      <c r="Y26" s="27">
        <f t="shared" ref="Y26:Z26" si="15">SUM(Y27,Y33)</f>
        <v>49.873374042632562</v>
      </c>
      <c r="Z26" s="27">
        <f t="shared" si="15"/>
        <v>48.602596099572281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20.869144782930121</v>
      </c>
      <c r="D33" s="19">
        <f t="shared" si="18"/>
        <v>21.613803312338344</v>
      </c>
      <c r="E33" s="19">
        <f t="shared" si="18"/>
        <v>19.631393208963345</v>
      </c>
      <c r="F33" s="19">
        <f t="shared" si="18"/>
        <v>14.902710052445451</v>
      </c>
      <c r="G33" s="19">
        <f t="shared" si="18"/>
        <v>17.107666009129868</v>
      </c>
      <c r="H33" s="19">
        <f t="shared" si="18"/>
        <v>21.035310602883914</v>
      </c>
      <c r="I33" s="19">
        <f t="shared" si="18"/>
        <v>26.613596115542038</v>
      </c>
      <c r="J33" s="19">
        <f t="shared" si="18"/>
        <v>25.589086050295201</v>
      </c>
      <c r="K33" s="19">
        <f t="shared" si="18"/>
        <v>53.678140637817663</v>
      </c>
      <c r="L33" s="19">
        <f t="shared" si="18"/>
        <v>34.334975795856238</v>
      </c>
      <c r="M33" s="19">
        <f t="shared" si="18"/>
        <v>23.353022188221754</v>
      </c>
      <c r="N33" s="19">
        <f t="shared" si="18"/>
        <v>22.656170822175145</v>
      </c>
      <c r="O33" s="19">
        <f t="shared" si="18"/>
        <v>19.99228350440713</v>
      </c>
      <c r="P33" s="19">
        <f t="shared" si="18"/>
        <v>16.388187185698641</v>
      </c>
      <c r="Q33" s="19">
        <f t="shared" si="18"/>
        <v>27.388713442905157</v>
      </c>
      <c r="R33" s="19">
        <f t="shared" si="18"/>
        <v>26.917549241188368</v>
      </c>
      <c r="S33" s="19">
        <f t="shared" si="18"/>
        <v>21.813538661368412</v>
      </c>
      <c r="T33" s="19">
        <f t="shared" si="18"/>
        <v>26.807231963360923</v>
      </c>
      <c r="U33" s="19">
        <f t="shared" si="18"/>
        <v>27.274494543442366</v>
      </c>
      <c r="V33" s="19">
        <f t="shared" si="18"/>
        <v>31.543805032301442</v>
      </c>
      <c r="W33" s="19">
        <f t="shared" si="18"/>
        <v>31.008221221656857</v>
      </c>
      <c r="X33" s="19">
        <f t="shared" si="18"/>
        <v>42.19655765512119</v>
      </c>
      <c r="Y33" s="19">
        <f t="shared" ref="Y33:Z33" si="19">SUM(Y34:Y50)</f>
        <v>49.873374042632562</v>
      </c>
      <c r="Z33" s="19">
        <f t="shared" si="19"/>
        <v>48.602596099572281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1.851171111752179E-4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2.889718993697896E-2</v>
      </c>
      <c r="F38" s="8">
        <v>0</v>
      </c>
      <c r="G38" s="8">
        <v>2.1175918747161897E-2</v>
      </c>
      <c r="H38" s="8">
        <v>2.4785733710511296E-2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4.9231366774424917E-3</v>
      </c>
      <c r="S38" s="8">
        <v>3.5333148283502714E-4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20.869144782930121</v>
      </c>
      <c r="D40" s="8">
        <v>21.613803312338344</v>
      </c>
      <c r="E40" s="8">
        <v>19.602496019026365</v>
      </c>
      <c r="F40" s="8">
        <v>14.902710052445451</v>
      </c>
      <c r="G40" s="8">
        <v>17.086490090382707</v>
      </c>
      <c r="H40" s="8">
        <v>21.010524869173402</v>
      </c>
      <c r="I40" s="8">
        <v>26.613596115542038</v>
      </c>
      <c r="J40" s="8">
        <v>25.589086050295201</v>
      </c>
      <c r="K40" s="8">
        <v>53.678140637817663</v>
      </c>
      <c r="L40" s="8">
        <v>34.334975795856238</v>
      </c>
      <c r="M40" s="8">
        <v>23.353022188221754</v>
      </c>
      <c r="N40" s="8">
        <v>22.656170822175145</v>
      </c>
      <c r="O40" s="8">
        <v>19.99228350440713</v>
      </c>
      <c r="P40" s="8">
        <v>16.388187185698641</v>
      </c>
      <c r="Q40" s="8">
        <v>27.388713442905157</v>
      </c>
      <c r="R40" s="8">
        <v>26.912440987399751</v>
      </c>
      <c r="S40" s="8">
        <v>21.813185329885577</v>
      </c>
      <c r="T40" s="8">
        <v>26.807231963360923</v>
      </c>
      <c r="U40" s="8">
        <v>27.274494543442366</v>
      </c>
      <c r="V40" s="8">
        <v>31.543805032301442</v>
      </c>
      <c r="W40" s="8">
        <v>31.008221221656857</v>
      </c>
      <c r="X40" s="8">
        <v>42.19655765512119</v>
      </c>
      <c r="Y40" s="8">
        <v>49.873374042632562</v>
      </c>
      <c r="Z40" s="8">
        <v>48.602596099572281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315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2.1094643180479697</v>
      </c>
      <c r="D2" s="21">
        <f t="shared" ref="D2:X2" si="0">SUM(D3,D17,D22,D25,D26,D51,D52)</f>
        <v>2.3545840243863201</v>
      </c>
      <c r="E2" s="21">
        <f t="shared" si="0"/>
        <v>2.6348009954550209</v>
      </c>
      <c r="F2" s="21">
        <f t="shared" si="0"/>
        <v>3.0334504332791772</v>
      </c>
      <c r="G2" s="21">
        <f t="shared" si="0"/>
        <v>3.1263240076231233</v>
      </c>
      <c r="H2" s="21">
        <f t="shared" si="0"/>
        <v>2.0314821514592341</v>
      </c>
      <c r="I2" s="21">
        <f t="shared" si="0"/>
        <v>1.1223652010004657</v>
      </c>
      <c r="J2" s="21">
        <f t="shared" si="0"/>
        <v>1.3385917751322678</v>
      </c>
      <c r="K2" s="21">
        <f t="shared" si="0"/>
        <v>156.81919179218207</v>
      </c>
      <c r="L2" s="21">
        <f t="shared" si="0"/>
        <v>114.68786837074829</v>
      </c>
      <c r="M2" s="21">
        <f t="shared" si="0"/>
        <v>132.59113556832634</v>
      </c>
      <c r="N2" s="21">
        <f t="shared" si="0"/>
        <v>125.14080828152666</v>
      </c>
      <c r="O2" s="21">
        <f t="shared" si="0"/>
        <v>134.30950408415927</v>
      </c>
      <c r="P2" s="21">
        <f t="shared" si="0"/>
        <v>114.82582774500843</v>
      </c>
      <c r="Q2" s="21">
        <f t="shared" si="0"/>
        <v>126.71234564271562</v>
      </c>
      <c r="R2" s="21">
        <f t="shared" si="0"/>
        <v>110.92449999635338</v>
      </c>
      <c r="S2" s="21">
        <f t="shared" si="0"/>
        <v>89.391071723315576</v>
      </c>
      <c r="T2" s="21">
        <f t="shared" si="0"/>
        <v>89.289878239889916</v>
      </c>
      <c r="U2" s="21">
        <f t="shared" si="0"/>
        <v>56.095102013755408</v>
      </c>
      <c r="V2" s="21">
        <f t="shared" si="0"/>
        <v>65.895162636928603</v>
      </c>
      <c r="W2" s="21">
        <f t="shared" si="0"/>
        <v>57.853704915507706</v>
      </c>
      <c r="X2" s="21">
        <f t="shared" si="0"/>
        <v>59.285804563729272</v>
      </c>
      <c r="Y2" s="21">
        <f t="shared" ref="Y2:Z2" si="1">SUM(Y3,Y17,Y22,Y25,Y26,Y51,Y52)</f>
        <v>57.869027357767465</v>
      </c>
      <c r="Z2" s="21">
        <f t="shared" si="1"/>
        <v>76.356913402493007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2.1094643180479697</v>
      </c>
      <c r="D26" s="27">
        <f t="shared" si="14"/>
        <v>2.3545840243863201</v>
      </c>
      <c r="E26" s="27">
        <f t="shared" si="14"/>
        <v>2.6348009954550209</v>
      </c>
      <c r="F26" s="27">
        <f t="shared" si="14"/>
        <v>3.0334504332791772</v>
      </c>
      <c r="G26" s="27">
        <f t="shared" si="14"/>
        <v>3.1263240076231233</v>
      </c>
      <c r="H26" s="27">
        <f t="shared" si="14"/>
        <v>2.0314821514592341</v>
      </c>
      <c r="I26" s="27">
        <f t="shared" si="14"/>
        <v>1.1223652010004657</v>
      </c>
      <c r="J26" s="27">
        <f t="shared" si="14"/>
        <v>1.3385917751322678</v>
      </c>
      <c r="K26" s="27">
        <f t="shared" si="14"/>
        <v>156.81919179218207</v>
      </c>
      <c r="L26" s="27">
        <f t="shared" si="14"/>
        <v>114.68786837074829</v>
      </c>
      <c r="M26" s="27">
        <f t="shared" si="14"/>
        <v>132.59113556832634</v>
      </c>
      <c r="N26" s="27">
        <f t="shared" si="14"/>
        <v>125.14080828152666</v>
      </c>
      <c r="O26" s="27">
        <f t="shared" si="14"/>
        <v>134.30950408415927</v>
      </c>
      <c r="P26" s="27">
        <f t="shared" si="14"/>
        <v>114.82582774500843</v>
      </c>
      <c r="Q26" s="27">
        <f t="shared" si="14"/>
        <v>126.71234564271562</v>
      </c>
      <c r="R26" s="27">
        <f t="shared" si="14"/>
        <v>110.92449999635338</v>
      </c>
      <c r="S26" s="27">
        <f t="shared" si="14"/>
        <v>89.391071723315576</v>
      </c>
      <c r="T26" s="27">
        <f t="shared" si="14"/>
        <v>89.289878239889916</v>
      </c>
      <c r="U26" s="27">
        <f t="shared" si="14"/>
        <v>56.095102013755408</v>
      </c>
      <c r="V26" s="27">
        <f t="shared" si="14"/>
        <v>65.895162636928603</v>
      </c>
      <c r="W26" s="27">
        <f t="shared" si="14"/>
        <v>57.853704915507706</v>
      </c>
      <c r="X26" s="27">
        <f t="shared" si="14"/>
        <v>59.285804563729272</v>
      </c>
      <c r="Y26" s="27">
        <f t="shared" ref="Y26:Z26" si="15">SUM(Y27,Y33)</f>
        <v>57.869027357767465</v>
      </c>
      <c r="Z26" s="27">
        <f t="shared" si="15"/>
        <v>76.356913402493007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2.1094643180479697</v>
      </c>
      <c r="D33" s="19">
        <f t="shared" si="18"/>
        <v>2.3545840243863201</v>
      </c>
      <c r="E33" s="19">
        <f t="shared" si="18"/>
        <v>2.6348009954550209</v>
      </c>
      <c r="F33" s="19">
        <f t="shared" si="18"/>
        <v>3.0334504332791772</v>
      </c>
      <c r="G33" s="19">
        <f t="shared" si="18"/>
        <v>3.1263240076231233</v>
      </c>
      <c r="H33" s="19">
        <f t="shared" si="18"/>
        <v>2.0314821514592341</v>
      </c>
      <c r="I33" s="19">
        <f t="shared" si="18"/>
        <v>1.1223652010004657</v>
      </c>
      <c r="J33" s="19">
        <f t="shared" si="18"/>
        <v>1.3385917751322678</v>
      </c>
      <c r="K33" s="19">
        <f t="shared" si="18"/>
        <v>156.81919179218207</v>
      </c>
      <c r="L33" s="19">
        <f t="shared" si="18"/>
        <v>114.68786837074829</v>
      </c>
      <c r="M33" s="19">
        <f t="shared" si="18"/>
        <v>132.59113556832634</v>
      </c>
      <c r="N33" s="19">
        <f t="shared" si="18"/>
        <v>125.14080828152666</v>
      </c>
      <c r="O33" s="19">
        <f t="shared" si="18"/>
        <v>134.30950408415927</v>
      </c>
      <c r="P33" s="19">
        <f t="shared" si="18"/>
        <v>114.82582774500843</v>
      </c>
      <c r="Q33" s="19">
        <f t="shared" si="18"/>
        <v>126.71234564271562</v>
      </c>
      <c r="R33" s="19">
        <f t="shared" si="18"/>
        <v>110.92449999635338</v>
      </c>
      <c r="S33" s="19">
        <f t="shared" si="18"/>
        <v>89.391071723315576</v>
      </c>
      <c r="T33" s="19">
        <f t="shared" si="18"/>
        <v>89.289878239889916</v>
      </c>
      <c r="U33" s="19">
        <f t="shared" si="18"/>
        <v>56.095102013755408</v>
      </c>
      <c r="V33" s="19">
        <f t="shared" si="18"/>
        <v>65.895162636928603</v>
      </c>
      <c r="W33" s="19">
        <f t="shared" si="18"/>
        <v>57.853704915507706</v>
      </c>
      <c r="X33" s="19">
        <f t="shared" si="18"/>
        <v>59.285804563729272</v>
      </c>
      <c r="Y33" s="19">
        <f t="shared" ref="Y33:Z33" si="19">SUM(Y34:Y50)</f>
        <v>57.869027357767465</v>
      </c>
      <c r="Z33" s="19">
        <f t="shared" si="19"/>
        <v>76.356913402493007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7.6284890626149217E-4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3.8783974219945617E-3</v>
      </c>
      <c r="F38" s="8">
        <v>0</v>
      </c>
      <c r="G38" s="8">
        <v>3.8697729501732314E-3</v>
      </c>
      <c r="H38" s="8">
        <v>2.3936787335491973E-3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2.0287748690114682E-2</v>
      </c>
      <c r="S38" s="8">
        <v>1.4479393011161252E-3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2.1094643180479697</v>
      </c>
      <c r="D40" s="8">
        <v>2.3545840243863201</v>
      </c>
      <c r="E40" s="8">
        <v>2.6309225980330262</v>
      </c>
      <c r="F40" s="8">
        <v>3.0334504332791772</v>
      </c>
      <c r="G40" s="8">
        <v>3.1224542346729502</v>
      </c>
      <c r="H40" s="8">
        <v>2.029088472725685</v>
      </c>
      <c r="I40" s="8">
        <v>1.1223652010004657</v>
      </c>
      <c r="J40" s="8">
        <v>1.3385917751322678</v>
      </c>
      <c r="K40" s="8">
        <v>156.81919179218207</v>
      </c>
      <c r="L40" s="8">
        <v>114.68786837074829</v>
      </c>
      <c r="M40" s="8">
        <v>132.59113556832634</v>
      </c>
      <c r="N40" s="8">
        <v>125.14080828152666</v>
      </c>
      <c r="O40" s="8">
        <v>134.30950408415927</v>
      </c>
      <c r="P40" s="8">
        <v>114.82582774500843</v>
      </c>
      <c r="Q40" s="8">
        <v>126.71234564271562</v>
      </c>
      <c r="R40" s="8">
        <v>110.903449398757</v>
      </c>
      <c r="S40" s="8">
        <v>89.389623784014461</v>
      </c>
      <c r="T40" s="8">
        <v>89.289878239889916</v>
      </c>
      <c r="U40" s="8">
        <v>56.095102013755408</v>
      </c>
      <c r="V40" s="8">
        <v>65.895162636928603</v>
      </c>
      <c r="W40" s="8">
        <v>57.853704915507706</v>
      </c>
      <c r="X40" s="8">
        <v>59.285804563729272</v>
      </c>
      <c r="Y40" s="8">
        <v>57.869027357767465</v>
      </c>
      <c r="Z40" s="8">
        <v>76.356913402493007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51963.724111033436</v>
      </c>
      <c r="D2" s="21">
        <f t="shared" ref="D2:X2" si="0">SUM(D3,D17,D22,D25,D26,D51,D52)</f>
        <v>53393.895169225245</v>
      </c>
      <c r="E2" s="21">
        <f t="shared" si="0"/>
        <v>52843.352380781485</v>
      </c>
      <c r="F2" s="21">
        <f t="shared" si="0"/>
        <v>57340.830466145766</v>
      </c>
      <c r="G2" s="21">
        <f t="shared" si="0"/>
        <v>51633.425376732419</v>
      </c>
      <c r="H2" s="21">
        <f t="shared" si="0"/>
        <v>48297.627953244657</v>
      </c>
      <c r="I2" s="21">
        <f t="shared" si="0"/>
        <v>56264.377613751356</v>
      </c>
      <c r="J2" s="21">
        <f t="shared" si="0"/>
        <v>51480.564122080927</v>
      </c>
      <c r="K2" s="21">
        <f t="shared" si="0"/>
        <v>48460.658516898082</v>
      </c>
      <c r="L2" s="21">
        <f t="shared" si="0"/>
        <v>46667.236527027126</v>
      </c>
      <c r="M2" s="21">
        <f t="shared" si="0"/>
        <v>47001.303135930408</v>
      </c>
      <c r="N2" s="21">
        <f t="shared" si="0"/>
        <v>41970.311353465222</v>
      </c>
      <c r="O2" s="21">
        <f t="shared" si="0"/>
        <v>37117.318487647542</v>
      </c>
      <c r="P2" s="21">
        <f t="shared" si="0"/>
        <v>38884.831411064959</v>
      </c>
      <c r="Q2" s="21">
        <f t="shared" si="0"/>
        <v>34668.909316105266</v>
      </c>
      <c r="R2" s="21">
        <f t="shared" si="0"/>
        <v>32595.533814173457</v>
      </c>
      <c r="S2" s="21">
        <f t="shared" si="0"/>
        <v>33934.308243672218</v>
      </c>
      <c r="T2" s="21">
        <f t="shared" si="0"/>
        <v>31506.803902144951</v>
      </c>
      <c r="U2" s="21">
        <f t="shared" si="0"/>
        <v>31423.783455006422</v>
      </c>
      <c r="V2" s="21">
        <f t="shared" si="0"/>
        <v>27894.121465165248</v>
      </c>
      <c r="W2" s="21">
        <f t="shared" si="0"/>
        <v>25242.194380663968</v>
      </c>
      <c r="X2" s="21">
        <f t="shared" si="0"/>
        <v>26665.455924708021</v>
      </c>
      <c r="Y2" s="21">
        <f t="shared" ref="Y2:Z2" si="1">SUM(Y3,Y17,Y22,Y25,Y26,Y51,Y52)</f>
        <v>25695.441598638263</v>
      </c>
      <c r="Z2" s="21">
        <f t="shared" si="1"/>
        <v>23321.211488013694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15600.656510781304</v>
      </c>
      <c r="D3" s="24">
        <f t="shared" si="2"/>
        <v>16499.955893168455</v>
      </c>
      <c r="E3" s="24">
        <f t="shared" si="2"/>
        <v>16528.105776367956</v>
      </c>
      <c r="F3" s="24">
        <f t="shared" si="2"/>
        <v>22558.88375248219</v>
      </c>
      <c r="G3" s="24">
        <f t="shared" si="2"/>
        <v>17268.118156557557</v>
      </c>
      <c r="H3" s="24">
        <f t="shared" si="2"/>
        <v>14569.441134995521</v>
      </c>
      <c r="I3" s="24">
        <f t="shared" si="2"/>
        <v>22001.01747009411</v>
      </c>
      <c r="J3" s="24">
        <f t="shared" si="2"/>
        <v>18409.823360511436</v>
      </c>
      <c r="K3" s="24">
        <f t="shared" si="2"/>
        <v>16131.526961173455</v>
      </c>
      <c r="L3" s="24">
        <f t="shared" si="2"/>
        <v>15778.257357792832</v>
      </c>
      <c r="M3" s="24">
        <f t="shared" si="2"/>
        <v>15330.63619027751</v>
      </c>
      <c r="N3" s="24">
        <f t="shared" si="2"/>
        <v>12913.324075682631</v>
      </c>
      <c r="O3" s="24">
        <f t="shared" si="2"/>
        <v>10067.844824277252</v>
      </c>
      <c r="P3" s="24">
        <f t="shared" si="2"/>
        <v>12752.127125415427</v>
      </c>
      <c r="Q3" s="24">
        <f t="shared" si="2"/>
        <v>10127.19829715931</v>
      </c>
      <c r="R3" s="24">
        <f t="shared" si="2"/>
        <v>7228.5141138989729</v>
      </c>
      <c r="S3" s="24">
        <f t="shared" si="2"/>
        <v>8402.2313436333116</v>
      </c>
      <c r="T3" s="24">
        <f t="shared" si="2"/>
        <v>6240.849396522437</v>
      </c>
      <c r="U3" s="24">
        <f t="shared" si="2"/>
        <v>6359.8035004610283</v>
      </c>
      <c r="V3" s="24">
        <f t="shared" si="2"/>
        <v>3587.4162452413811</v>
      </c>
      <c r="W3" s="24">
        <f t="shared" si="2"/>
        <v>3187.1205835313763</v>
      </c>
      <c r="X3" s="24">
        <f t="shared" si="2"/>
        <v>4226.6220729842244</v>
      </c>
      <c r="Y3" s="24">
        <f t="shared" ref="Y3:Z3" si="3">SUM(Y4,Y8,Y11)</f>
        <v>4181.4624478311507</v>
      </c>
      <c r="Z3" s="24">
        <f t="shared" si="3"/>
        <v>2664.4338576989398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15473.468591780516</v>
      </c>
      <c r="D4" s="19">
        <f t="shared" si="4"/>
        <v>16377.2537757677</v>
      </c>
      <c r="E4" s="19">
        <f t="shared" si="4"/>
        <v>16410.322900567229</v>
      </c>
      <c r="F4" s="19">
        <f t="shared" si="4"/>
        <v>22452.290438081527</v>
      </c>
      <c r="G4" s="19">
        <f t="shared" si="4"/>
        <v>17145.849513356796</v>
      </c>
      <c r="H4" s="19">
        <f t="shared" si="4"/>
        <v>14462.847820594856</v>
      </c>
      <c r="I4" s="19">
        <f t="shared" si="4"/>
        <v>21894.423770493446</v>
      </c>
      <c r="J4" s="19">
        <f t="shared" si="4"/>
        <v>18290.689474910694</v>
      </c>
      <c r="K4" s="19">
        <f t="shared" si="4"/>
        <v>16020.014370972765</v>
      </c>
      <c r="L4" s="19">
        <f t="shared" si="4"/>
        <v>15694.960282392318</v>
      </c>
      <c r="M4" s="19">
        <f t="shared" si="4"/>
        <v>15253.609400477035</v>
      </c>
      <c r="N4" s="19">
        <f t="shared" si="4"/>
        <v>12836.297671082157</v>
      </c>
      <c r="O4" s="19">
        <f t="shared" si="4"/>
        <v>10000.223848076836</v>
      </c>
      <c r="P4" s="19">
        <f t="shared" si="4"/>
        <v>12684.506149215011</v>
      </c>
      <c r="Q4" s="19">
        <f t="shared" si="4"/>
        <v>10073.901254758977</v>
      </c>
      <c r="R4" s="19">
        <f t="shared" si="4"/>
        <v>7174.5807210986368</v>
      </c>
      <c r="S4" s="19">
        <f t="shared" si="4"/>
        <v>8368.693263033103</v>
      </c>
      <c r="T4" s="19">
        <f t="shared" si="4"/>
        <v>6207.0935501222266</v>
      </c>
      <c r="U4" s="19">
        <f t="shared" si="4"/>
        <v>6320.8998412607862</v>
      </c>
      <c r="V4" s="19">
        <f t="shared" si="4"/>
        <v>3556.1187452411859</v>
      </c>
      <c r="W4" s="19">
        <f t="shared" si="4"/>
        <v>3150.7473031311497</v>
      </c>
      <c r="X4" s="19">
        <f t="shared" si="4"/>
        <v>4190.5904649839995</v>
      </c>
      <c r="Y4" s="19">
        <f t="shared" ref="Y4:Z4" si="5">SUM(Y5:Y7)</f>
        <v>4144.1643022309181</v>
      </c>
      <c r="Z4" s="19">
        <f t="shared" si="5"/>
        <v>2635.926361298762</v>
      </c>
    </row>
    <row r="5" spans="1:26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0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0</v>
      </c>
      <c r="T5" s="8">
        <f>TI_EHG_E!T5+NRG_E!T5+FC_E!T5</f>
        <v>0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0</v>
      </c>
      <c r="Y5" s="8">
        <f>TI_EHG_E!Y5+NRG_E!Y5+FC_E!Y5</f>
        <v>0</v>
      </c>
      <c r="Z5" s="8">
        <f>TI_EHG_E!Z5+NRG_E!Z5+FC_E!Z5</f>
        <v>0</v>
      </c>
    </row>
    <row r="6" spans="1:26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  <c r="Y6" s="8">
        <f>TI_EHG_E!Y6+NRG_E!Y6+FC_E!Y6</f>
        <v>0</v>
      </c>
      <c r="Z6" s="8">
        <f>TI_EHG_E!Z6+NRG_E!Z6+FC_E!Z6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TI_EHG_E!C7+NRG_E!C7+FC_E!C7</f>
        <v>15473.468591780516</v>
      </c>
      <c r="D7" s="8">
        <f>TI_EHG_E!D7+NRG_E!D7+FC_E!D7</f>
        <v>16377.2537757677</v>
      </c>
      <c r="E7" s="8">
        <f>TI_EHG_E!E7+NRG_E!E7+FC_E!E7</f>
        <v>16410.322900567229</v>
      </c>
      <c r="F7" s="8">
        <f>TI_EHG_E!F7+NRG_E!F7+FC_E!F7</f>
        <v>22452.290438081527</v>
      </c>
      <c r="G7" s="8">
        <f>TI_EHG_E!G7+NRG_E!G7+FC_E!G7</f>
        <v>17145.849513356796</v>
      </c>
      <c r="H7" s="8">
        <f>TI_EHG_E!H7+NRG_E!H7+FC_E!H7</f>
        <v>14462.847820594856</v>
      </c>
      <c r="I7" s="8">
        <f>TI_EHG_E!I7+NRG_E!I7+FC_E!I7</f>
        <v>21894.423770493446</v>
      </c>
      <c r="J7" s="8">
        <f>TI_EHG_E!J7+NRG_E!J7+FC_E!J7</f>
        <v>18290.689474910694</v>
      </c>
      <c r="K7" s="8">
        <f>TI_EHG_E!K7+NRG_E!K7+FC_E!K7</f>
        <v>16020.014370972765</v>
      </c>
      <c r="L7" s="8">
        <f>TI_EHG_E!L7+NRG_E!L7+FC_E!L7</f>
        <v>15694.960282392318</v>
      </c>
      <c r="M7" s="8">
        <f>TI_EHG_E!M7+NRG_E!M7+FC_E!M7</f>
        <v>15253.609400477035</v>
      </c>
      <c r="N7" s="8">
        <f>TI_EHG_E!N7+NRG_E!N7+FC_E!N7</f>
        <v>12836.297671082157</v>
      </c>
      <c r="O7" s="8">
        <f>TI_EHG_E!O7+NRG_E!O7+FC_E!O7</f>
        <v>10000.223848076836</v>
      </c>
      <c r="P7" s="8">
        <f>TI_EHG_E!P7+NRG_E!P7+FC_E!P7</f>
        <v>12684.506149215011</v>
      </c>
      <c r="Q7" s="8">
        <f>TI_EHG_E!Q7+NRG_E!Q7+FC_E!Q7</f>
        <v>10073.901254758977</v>
      </c>
      <c r="R7" s="8">
        <f>TI_EHG_E!R7+NRG_E!R7+FC_E!R7</f>
        <v>7174.5807210986368</v>
      </c>
      <c r="S7" s="8">
        <f>TI_EHG_E!S7+NRG_E!S7+FC_E!S7</f>
        <v>8368.693263033103</v>
      </c>
      <c r="T7" s="8">
        <f>TI_EHG_E!T7+NRG_E!T7+FC_E!T7</f>
        <v>6207.0935501222266</v>
      </c>
      <c r="U7" s="8">
        <f>TI_EHG_E!U7+NRG_E!U7+FC_E!U7</f>
        <v>6320.8998412607862</v>
      </c>
      <c r="V7" s="8">
        <f>TI_EHG_E!V7+NRG_E!V7+FC_E!V7</f>
        <v>3556.1187452411859</v>
      </c>
      <c r="W7" s="8">
        <f>TI_EHG_E!W7+NRG_E!W7+FC_E!W7</f>
        <v>3150.7473031311497</v>
      </c>
      <c r="X7" s="8">
        <f>TI_EHG_E!X7+NRG_E!X7+FC_E!X7</f>
        <v>4190.5904649839995</v>
      </c>
      <c r="Y7" s="8">
        <f>TI_EHG_E!Y7+NRG_E!Y7+FC_E!Y7</f>
        <v>4144.1643022309181</v>
      </c>
      <c r="Z7" s="8">
        <f>TI_EHG_E!Z7+NRG_E!Z7+FC_E!Z7</f>
        <v>2635.926361298762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0</v>
      </c>
      <c r="D8" s="19">
        <f t="shared" ref="D8:X8" si="7">SUM(D9:D10)</f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  <c r="Y8" s="19">
        <f t="shared" ref="Y8:Z8" si="8">SUM(Y9:Y10)</f>
        <v>0</v>
      </c>
      <c r="Z8" s="19">
        <f t="shared" si="8"/>
        <v>0</v>
      </c>
    </row>
    <row r="9" spans="1:26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  <c r="Y9" s="8">
        <f>TI_EHG_E!Y9+NRG_E!Y9+FC_E!Y9</f>
        <v>0</v>
      </c>
      <c r="Z9" s="8">
        <f>TI_EHG_E!Z9+NRG_E!Z9+FC_E!Z9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</v>
      </c>
      <c r="H10" s="8">
        <f>TI_EHG_E!H10+NRG_E!H10+FC_E!H10</f>
        <v>0</v>
      </c>
      <c r="I10" s="8">
        <f>TI_EHG_E!I10+NRG_E!I10+FC_E!I10</f>
        <v>0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  <c r="Y10" s="8">
        <f>TI_EHG_E!Y10+NRG_E!Y10+FC_E!Y10</f>
        <v>0</v>
      </c>
      <c r="Z10" s="8">
        <f>TI_EHG_E!Z10+NRG_E!Z10+FC_E!Z10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127.18791900078745</v>
      </c>
      <c r="D11" s="19">
        <f t="shared" ref="D11:X11" si="10">SUM(D12:D16)</f>
        <v>122.70211740075445</v>
      </c>
      <c r="E11" s="19">
        <f t="shared" si="10"/>
        <v>117.78287580072886</v>
      </c>
      <c r="F11" s="19">
        <f t="shared" si="10"/>
        <v>106.5933144006641</v>
      </c>
      <c r="G11" s="19">
        <f t="shared" si="10"/>
        <v>122.26864320076179</v>
      </c>
      <c r="H11" s="19">
        <f t="shared" si="10"/>
        <v>106.59331440066413</v>
      </c>
      <c r="I11" s="19">
        <f t="shared" si="10"/>
        <v>106.59369960066415</v>
      </c>
      <c r="J11" s="19">
        <f t="shared" si="10"/>
        <v>119.13388560074225</v>
      </c>
      <c r="K11" s="19">
        <f t="shared" si="10"/>
        <v>111.51259020068974</v>
      </c>
      <c r="L11" s="19">
        <f t="shared" si="10"/>
        <v>83.297075400513961</v>
      </c>
      <c r="M11" s="19">
        <f t="shared" si="10"/>
        <v>77.026789800474887</v>
      </c>
      <c r="N11" s="19">
        <f t="shared" si="10"/>
        <v>77.026404600474862</v>
      </c>
      <c r="O11" s="19">
        <f t="shared" si="10"/>
        <v>67.62097620041628</v>
      </c>
      <c r="P11" s="19">
        <f t="shared" si="10"/>
        <v>67.620976200416294</v>
      </c>
      <c r="Q11" s="19">
        <f t="shared" si="10"/>
        <v>53.29704240033206</v>
      </c>
      <c r="R11" s="19">
        <f t="shared" si="10"/>
        <v>53.93339280033603</v>
      </c>
      <c r="S11" s="19">
        <f t="shared" si="10"/>
        <v>33.538080600208737</v>
      </c>
      <c r="T11" s="19">
        <f t="shared" si="10"/>
        <v>33.755846400210316</v>
      </c>
      <c r="U11" s="19">
        <f t="shared" si="10"/>
        <v>38.90365920024238</v>
      </c>
      <c r="V11" s="19">
        <f t="shared" si="10"/>
        <v>31.29750000019499</v>
      </c>
      <c r="W11" s="19">
        <f t="shared" si="10"/>
        <v>36.373280400226619</v>
      </c>
      <c r="X11" s="19">
        <f t="shared" si="10"/>
        <v>36.031608000224495</v>
      </c>
      <c r="Y11" s="19">
        <f t="shared" ref="Y11:Z11" si="11">SUM(Y12:Y16)</f>
        <v>37.298145600232388</v>
      </c>
      <c r="Z11" s="19">
        <f t="shared" si="11"/>
        <v>28.507496400177619</v>
      </c>
    </row>
    <row r="12" spans="1:26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  <c r="Y12" s="8">
        <f>TI_EHG_E!Y12+NRG_E!Y12+FC_E!Y12</f>
        <v>0</v>
      </c>
      <c r="Z12" s="8">
        <f>TI_EHG_E!Z12+NRG_E!Z12+FC_E!Z12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TI_EHG_E!C13+NRG_E!C13+FC_E!C13</f>
        <v>125.40378600078135</v>
      </c>
      <c r="D13" s="8">
        <f>TI_EHG_E!D13+NRG_E!D13+FC_E!D13</f>
        <v>119.13350040074225</v>
      </c>
      <c r="E13" s="8">
        <f>TI_EHG_E!E13+NRG_E!E13+FC_E!E13</f>
        <v>115.99874280072277</v>
      </c>
      <c r="F13" s="8">
        <f>TI_EHG_E!F13+NRG_E!F13+FC_E!F13</f>
        <v>106.5933144006641</v>
      </c>
      <c r="G13" s="8">
        <f>TI_EHG_E!G13+NRG_E!G13+FC_E!G13</f>
        <v>122.26864320076179</v>
      </c>
      <c r="H13" s="8">
        <f>TI_EHG_E!H13+NRG_E!H13+FC_E!H13</f>
        <v>106.59331440066413</v>
      </c>
      <c r="I13" s="8">
        <f>TI_EHG_E!I13+NRG_E!I13+FC_E!I13</f>
        <v>106.59369960066415</v>
      </c>
      <c r="J13" s="8">
        <f>TI_EHG_E!J13+NRG_E!J13+FC_E!J13</f>
        <v>119.13388560074225</v>
      </c>
      <c r="K13" s="8">
        <f>TI_EHG_E!K13+NRG_E!K13+FC_E!K13</f>
        <v>109.72845720068365</v>
      </c>
      <c r="L13" s="8">
        <f>TI_EHG_E!L13+NRG_E!L13+FC_E!L13</f>
        <v>81.512942400507868</v>
      </c>
      <c r="M13" s="8">
        <f>TI_EHG_E!M13+NRG_E!M13+FC_E!M13</f>
        <v>75.242656800468794</v>
      </c>
      <c r="N13" s="8">
        <f>TI_EHG_E!N13+NRG_E!N13+FC_E!N13</f>
        <v>75.242271600468769</v>
      </c>
      <c r="O13" s="8">
        <f>TI_EHG_E!O13+NRG_E!O13+FC_E!O13</f>
        <v>65.836843200410186</v>
      </c>
      <c r="P13" s="8">
        <f>TI_EHG_E!P13+NRG_E!P13+FC_E!P13</f>
        <v>65.8368432004102</v>
      </c>
      <c r="Q13" s="8">
        <f>TI_EHG_E!Q13+NRG_E!Q13+FC_E!Q13</f>
        <v>53.29704240033206</v>
      </c>
      <c r="R13" s="8">
        <f>TI_EHG_E!R13+NRG_E!R13+FC_E!R13</f>
        <v>53.93339280033603</v>
      </c>
      <c r="S13" s="8">
        <f>TI_EHG_E!S13+NRG_E!S13+FC_E!S13</f>
        <v>33.457701600208459</v>
      </c>
      <c r="T13" s="8">
        <f>TI_EHG_E!T13+NRG_E!T13+FC_E!T13</f>
        <v>33.755846400210316</v>
      </c>
      <c r="U13" s="8">
        <f>TI_EHG_E!U13+NRG_E!U13+FC_E!U13</f>
        <v>38.90365920024238</v>
      </c>
      <c r="V13" s="8">
        <f>TI_EHG_E!V13+NRG_E!V13+FC_E!V13</f>
        <v>31.29750000019499</v>
      </c>
      <c r="W13" s="8">
        <f>TI_EHG_E!W13+NRG_E!W13+FC_E!W13</f>
        <v>36.373280400226619</v>
      </c>
      <c r="X13" s="8">
        <f>TI_EHG_E!X13+NRG_E!X13+FC_E!X13</f>
        <v>36.031608000224495</v>
      </c>
      <c r="Y13" s="8">
        <f>TI_EHG_E!Y13+NRG_E!Y13+FC_E!Y13</f>
        <v>37.298145600232388</v>
      </c>
      <c r="Z13" s="8">
        <f>TI_EHG_E!Z13+NRG_E!Z13+FC_E!Z13</f>
        <v>28.507496400177619</v>
      </c>
    </row>
    <row r="14" spans="1:26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  <c r="Y14" s="8">
        <f>TI_EHG_E!Y14+NRG_E!Y14+FC_E!Y14</f>
        <v>0</v>
      </c>
      <c r="Z14" s="8">
        <f>TI_EHG_E!Z14+NRG_E!Z14+FC_E!Z14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  <c r="Y15" s="8">
        <f>TI_EHG_E!Y15+NRG_E!Y15+FC_E!Y15</f>
        <v>0</v>
      </c>
      <c r="Z15" s="8">
        <f>TI_EHG_E!Z15+NRG_E!Z15+FC_E!Z15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TI_EHG_E!C16+NRG_E!C16+FC_E!C16</f>
        <v>1.7841330000060998</v>
      </c>
      <c r="D16" s="8">
        <f>TI_EHG_E!D16+NRG_E!D16+FC_E!D16</f>
        <v>3.5686170000122006</v>
      </c>
      <c r="E16" s="8">
        <f>TI_EHG_E!E16+NRG_E!E16+FC_E!E16</f>
        <v>1.7841330000060998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1.7841330000060998</v>
      </c>
      <c r="L16" s="8">
        <f>TI_EHG_E!L16+NRG_E!L16+FC_E!L16</f>
        <v>1.7841330000060998</v>
      </c>
      <c r="M16" s="8">
        <f>TI_EHG_E!M16+NRG_E!M16+FC_E!M16</f>
        <v>1.7841330000060998</v>
      </c>
      <c r="N16" s="8">
        <f>TI_EHG_E!N16+NRG_E!N16+FC_E!N16</f>
        <v>1.7841330000060998</v>
      </c>
      <c r="O16" s="8">
        <f>TI_EHG_E!O16+NRG_E!O16+FC_E!O16</f>
        <v>1.7841330000060998</v>
      </c>
      <c r="P16" s="8">
        <f>TI_EHG_E!P16+NRG_E!P16+FC_E!P16</f>
        <v>1.7841330000060998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8.0379000000274814E-2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  <c r="Y16" s="8">
        <f>TI_EHG_E!Y16+NRG_E!Y16+FC_E!Y16</f>
        <v>0</v>
      </c>
      <c r="Z16" s="8">
        <f>TI_EHG_E!Z16+NRG_E!Z16+FC_E!Z16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0</v>
      </c>
      <c r="D17" s="27">
        <f t="shared" ref="D17:X17" si="13">SUM(D18:D21)</f>
        <v>0</v>
      </c>
      <c r="E17" s="27">
        <f t="shared" si="13"/>
        <v>0</v>
      </c>
      <c r="F17" s="27">
        <f t="shared" si="13"/>
        <v>0</v>
      </c>
      <c r="G17" s="27">
        <f t="shared" si="13"/>
        <v>0</v>
      </c>
      <c r="H17" s="27">
        <f t="shared" si="13"/>
        <v>0</v>
      </c>
      <c r="I17" s="27">
        <f t="shared" si="13"/>
        <v>0</v>
      </c>
      <c r="J17" s="27">
        <f t="shared" si="13"/>
        <v>0</v>
      </c>
      <c r="K17" s="27">
        <f t="shared" si="13"/>
        <v>0</v>
      </c>
      <c r="L17" s="27">
        <f t="shared" si="13"/>
        <v>0</v>
      </c>
      <c r="M17" s="27">
        <f t="shared" si="13"/>
        <v>0</v>
      </c>
      <c r="N17" s="27">
        <f t="shared" si="13"/>
        <v>0</v>
      </c>
      <c r="O17" s="27">
        <f t="shared" si="13"/>
        <v>0</v>
      </c>
      <c r="P17" s="27">
        <f t="shared" si="13"/>
        <v>0</v>
      </c>
      <c r="Q17" s="27">
        <f t="shared" si="13"/>
        <v>0</v>
      </c>
      <c r="R17" s="27">
        <f t="shared" si="13"/>
        <v>0</v>
      </c>
      <c r="S17" s="27">
        <f t="shared" si="13"/>
        <v>0</v>
      </c>
      <c r="T17" s="27">
        <f t="shared" si="13"/>
        <v>0</v>
      </c>
      <c r="U17" s="27">
        <f t="shared" si="13"/>
        <v>0</v>
      </c>
      <c r="V17" s="27">
        <f t="shared" si="13"/>
        <v>0</v>
      </c>
      <c r="W17" s="27">
        <f t="shared" si="13"/>
        <v>0</v>
      </c>
      <c r="X17" s="27">
        <f t="shared" si="13"/>
        <v>0</v>
      </c>
      <c r="Y17" s="27">
        <f t="shared" ref="Y17:Z17" si="14">SUM(Y18:Y21)</f>
        <v>0</v>
      </c>
      <c r="Z17" s="27">
        <f t="shared" si="14"/>
        <v>0</v>
      </c>
    </row>
    <row r="18" spans="1:26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  <c r="Y18" s="8">
        <f>TI_EHG_E!Y18+NRG_E!Y18+FC_E!Y18</f>
        <v>0</v>
      </c>
      <c r="Z18" s="8">
        <f>TI_EHG_E!Z18+NRG_E!Z18+FC_E!Z18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TI_EHG_E!C19+NRG_E!C19+FC_E!C19</f>
        <v>0</v>
      </c>
      <c r="D19" s="8">
        <f>TI_EHG_E!D19+NRG_E!D19+FC_E!D19</f>
        <v>0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  <c r="Y19" s="8">
        <f>TI_EHG_E!Y19+NRG_E!Y19+FC_E!Y19</f>
        <v>0</v>
      </c>
      <c r="Z19" s="8">
        <f>TI_EHG_E!Z19+NRG_E!Z19+FC_E!Z19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  <c r="Y20" s="8">
        <f>TI_EHG_E!Y20+NRG_E!Y20+FC_E!Y20</f>
        <v>0</v>
      </c>
      <c r="Z20" s="8">
        <f>TI_EHG_E!Z20+NRG_E!Z20+FC_E!Z20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  <c r="Y21" s="8">
        <f>TI_EHG_E!Y21+NRG_E!Y21+FC_E!Y21</f>
        <v>0</v>
      </c>
      <c r="Z21" s="8">
        <f>TI_EHG_E!Z21+NRG_E!Z21+FC_E!Z21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0</v>
      </c>
      <c r="D22" s="27">
        <f t="shared" ref="D22:X22" si="16">SUM(D23:D24)</f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si="16"/>
        <v>0</v>
      </c>
      <c r="Y22" s="27">
        <f t="shared" ref="Y22:Z22" si="17">SUM(Y23:Y24)</f>
        <v>0</v>
      </c>
      <c r="Z22" s="27">
        <f t="shared" si="17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  <c r="Y23" s="8">
        <f>TI_EHG_E!Y23+NRG_E!Y23+FC_E!Y23</f>
        <v>0</v>
      </c>
      <c r="Z23" s="8">
        <f>TI_EHG_E!Z23+NRG_E!Z23+FC_E!Z23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  <c r="Y24" s="8">
        <f>TI_EHG_E!Y24+NRG_E!Y24+FC_E!Y24</f>
        <v>0</v>
      </c>
      <c r="Z24" s="8">
        <f>TI_EHG_E!Z24+NRG_E!Z24+FC_E!Z24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  <c r="Y25" s="27">
        <f>TI_EHG_E!Y25+NRG_E!Y25+FC_E!Y25</f>
        <v>0</v>
      </c>
      <c r="Z25" s="27">
        <f>TI_EHG_E!Z25+NRG_E!Z25+FC_E!Z25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24796.047759480003</v>
      </c>
      <c r="D26" s="27">
        <f t="shared" ref="D26:X26" si="19">SUM(D27,D33)</f>
        <v>24820.574614559995</v>
      </c>
      <c r="E26" s="27">
        <f t="shared" si="19"/>
        <v>24189.017423040001</v>
      </c>
      <c r="F26" s="27">
        <f t="shared" si="19"/>
        <v>22426.472953079996</v>
      </c>
      <c r="G26" s="27">
        <f t="shared" si="19"/>
        <v>22029.547110480005</v>
      </c>
      <c r="H26" s="27">
        <f t="shared" si="19"/>
        <v>21802.377704400005</v>
      </c>
      <c r="I26" s="27">
        <f t="shared" si="19"/>
        <v>22118.724822960001</v>
      </c>
      <c r="J26" s="27">
        <f t="shared" si="19"/>
        <v>22003.794550439998</v>
      </c>
      <c r="K26" s="27">
        <f t="shared" si="19"/>
        <v>21142.587286439997</v>
      </c>
      <c r="L26" s="27">
        <f t="shared" si="19"/>
        <v>20179.245872880001</v>
      </c>
      <c r="M26" s="27">
        <f t="shared" si="19"/>
        <v>19890.579674520002</v>
      </c>
      <c r="N26" s="27">
        <f t="shared" si="19"/>
        <v>18859.612060800002</v>
      </c>
      <c r="O26" s="27">
        <f t="shared" si="19"/>
        <v>17343.534571199998</v>
      </c>
      <c r="P26" s="27">
        <f t="shared" si="19"/>
        <v>16798.476763799998</v>
      </c>
      <c r="Q26" s="27">
        <f t="shared" si="19"/>
        <v>16280.303987519997</v>
      </c>
      <c r="R26" s="27">
        <f t="shared" si="19"/>
        <v>16866.505067760001</v>
      </c>
      <c r="S26" s="27">
        <f t="shared" si="19"/>
        <v>17003.442321719998</v>
      </c>
      <c r="T26" s="27">
        <f t="shared" si="19"/>
        <v>16973.0103834</v>
      </c>
      <c r="U26" s="27">
        <f t="shared" si="19"/>
        <v>17008.722694439995</v>
      </c>
      <c r="V26" s="27">
        <f t="shared" si="19"/>
        <v>16667.019685799998</v>
      </c>
      <c r="W26" s="27">
        <f t="shared" si="19"/>
        <v>15622.523903879997</v>
      </c>
      <c r="X26" s="27">
        <f t="shared" si="19"/>
        <v>15944.732337599999</v>
      </c>
      <c r="Y26" s="27">
        <f t="shared" ref="Y26:Z26" si="20">SUM(Y27,Y33)</f>
        <v>16314.084421920004</v>
      </c>
      <c r="Z26" s="27">
        <f t="shared" si="20"/>
        <v>15632.308616760001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  <c r="Y28" s="8">
        <f>TI_EHG_E!Y28+NRG_E!Y28+FC_E!Y28</f>
        <v>0</v>
      </c>
      <c r="Z28" s="8">
        <f>TI_EHG_E!Z28+NRG_E!Z28+FC_E!Z28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  <c r="Y29" s="8">
        <f>TI_EHG_E!Y29+NRG_E!Y29+FC_E!Y29</f>
        <v>0</v>
      </c>
      <c r="Z29" s="8">
        <f>TI_EHG_E!Z29+NRG_E!Z29+FC_E!Z29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  <c r="Y30" s="8">
        <f>TI_EHG_E!Y30+NRG_E!Y30+FC_E!Y30</f>
        <v>0</v>
      </c>
      <c r="Z30" s="8">
        <f>TI_EHG_E!Z30+NRG_E!Z30+FC_E!Z30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  <c r="Y31" s="8">
        <f>TI_EHG_E!Y31+NRG_E!Y31+FC_E!Y31</f>
        <v>0</v>
      </c>
      <c r="Z31" s="8">
        <f>TI_EHG_E!Z31+NRG_E!Z31+FC_E!Z31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  <c r="Y32" s="8">
        <f>TI_EHG_E!Y32+NRG_E!Y32+FC_E!Y32</f>
        <v>0</v>
      </c>
      <c r="Z32" s="8">
        <f>TI_EHG_E!Z32+NRG_E!Z32+FC_E!Z32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24796.047759480003</v>
      </c>
      <c r="D33" s="19">
        <f t="shared" ref="D33:X33" si="25">SUM(D34:D50)</f>
        <v>24820.574614559995</v>
      </c>
      <c r="E33" s="19">
        <f t="shared" si="25"/>
        <v>24189.017423040001</v>
      </c>
      <c r="F33" s="19">
        <f t="shared" si="25"/>
        <v>22426.472953079996</v>
      </c>
      <c r="G33" s="19">
        <f t="shared" si="25"/>
        <v>22029.547110480005</v>
      </c>
      <c r="H33" s="19">
        <f t="shared" si="25"/>
        <v>21802.377704400005</v>
      </c>
      <c r="I33" s="19">
        <f t="shared" si="25"/>
        <v>22118.724822960001</v>
      </c>
      <c r="J33" s="19">
        <f t="shared" si="25"/>
        <v>22003.794550439998</v>
      </c>
      <c r="K33" s="19">
        <f t="shared" si="25"/>
        <v>21142.587286439997</v>
      </c>
      <c r="L33" s="19">
        <f t="shared" si="25"/>
        <v>20179.245872880001</v>
      </c>
      <c r="M33" s="19">
        <f t="shared" si="25"/>
        <v>19890.579674520002</v>
      </c>
      <c r="N33" s="19">
        <f t="shared" si="25"/>
        <v>18859.612060800002</v>
      </c>
      <c r="O33" s="19">
        <f t="shared" si="25"/>
        <v>17343.534571199998</v>
      </c>
      <c r="P33" s="19">
        <f t="shared" si="25"/>
        <v>16798.476763799998</v>
      </c>
      <c r="Q33" s="19">
        <f t="shared" si="25"/>
        <v>16280.303987519997</v>
      </c>
      <c r="R33" s="19">
        <f t="shared" si="25"/>
        <v>16866.505067760001</v>
      </c>
      <c r="S33" s="19">
        <f t="shared" si="25"/>
        <v>17003.442321719998</v>
      </c>
      <c r="T33" s="19">
        <f t="shared" si="25"/>
        <v>16973.0103834</v>
      </c>
      <c r="U33" s="19">
        <f t="shared" si="25"/>
        <v>17008.722694439995</v>
      </c>
      <c r="V33" s="19">
        <f t="shared" si="25"/>
        <v>16667.019685799998</v>
      </c>
      <c r="W33" s="19">
        <f t="shared" si="25"/>
        <v>15622.523903879997</v>
      </c>
      <c r="X33" s="19">
        <f t="shared" si="25"/>
        <v>15944.732337599999</v>
      </c>
      <c r="Y33" s="19">
        <f t="shared" ref="Y33:Z33" si="26">SUM(Y34:Y50)</f>
        <v>16314.084421920004</v>
      </c>
      <c r="Z33" s="19">
        <f t="shared" si="26"/>
        <v>15632.308616760001</v>
      </c>
    </row>
    <row r="34" spans="1:26" ht="11.25" customHeight="1" x14ac:dyDescent="0.2">
      <c r="A34" s="28" t="s">
        <v>54</v>
      </c>
      <c r="B34" s="7" t="s">
        <v>55</v>
      </c>
      <c r="C34" s="8">
        <f>TI_EHG_E!C34+NRG_E!C34+FC_E!C34</f>
        <v>895.56461568000009</v>
      </c>
      <c r="D34" s="8">
        <f>TI_EHG_E!D34+NRG_E!D34+FC_E!D34</f>
        <v>907.54566911999996</v>
      </c>
      <c r="E34" s="8">
        <f>TI_EHG_E!E34+NRG_E!E34+FC_E!E34</f>
        <v>874.59844608000003</v>
      </c>
      <c r="F34" s="8">
        <f>TI_EHG_E!F34+NRG_E!F34+FC_E!F34</f>
        <v>955.46884607999993</v>
      </c>
      <c r="G34" s="8">
        <f>TI_EHG_E!G34+NRG_E!G34+FC_E!G34</f>
        <v>916.5311999999999</v>
      </c>
      <c r="H34" s="8">
        <f>TI_EHG_E!H34+NRG_E!H34+FC_E!H34</f>
        <v>883.58397695999997</v>
      </c>
      <c r="I34" s="8">
        <f>TI_EHG_E!I34+NRG_E!I34+FC_E!I34</f>
        <v>928.51204608000023</v>
      </c>
      <c r="J34" s="8">
        <f>TI_EHG_E!J34+NRG_E!J34+FC_E!J34</f>
        <v>916.53120000000001</v>
      </c>
      <c r="K34" s="8">
        <f>TI_EHG_E!K34+NRG_E!K34+FC_E!K34</f>
        <v>850.63675392000005</v>
      </c>
      <c r="L34" s="8">
        <f>TI_EHG_E!L34+NRG_E!L34+FC_E!L34</f>
        <v>886.57929215999991</v>
      </c>
      <c r="M34" s="8">
        <f>TI_EHG_E!M34+NRG_E!M34+FC_E!M34</f>
        <v>787.73762304000002</v>
      </c>
      <c r="N34" s="8">
        <f>TI_EHG_E!N34+NRG_E!N34+FC_E!N34</f>
        <v>862.61759999999992</v>
      </c>
      <c r="O34" s="8">
        <f>TI_EHG_E!O34+NRG_E!O34+FC_E!O34</f>
        <v>901.55524607999996</v>
      </c>
      <c r="P34" s="8">
        <f>TI_EHG_E!P34+NRG_E!P34+FC_E!P34</f>
        <v>886.57929216000025</v>
      </c>
      <c r="Q34" s="8">
        <f>TI_EHG_E!Q34+NRG_E!Q34+FC_E!Q34</f>
        <v>895.56482303999985</v>
      </c>
      <c r="R34" s="8">
        <f>TI_EHG_E!R34+NRG_E!R34+FC_E!R34</f>
        <v>953.79441408000014</v>
      </c>
      <c r="S34" s="8">
        <f>TI_EHG_E!S34+NRG_E!S34+FC_E!S34</f>
        <v>859.55945472000008</v>
      </c>
      <c r="T34" s="8">
        <f>TI_EHG_E!T34+NRG_E!T34+FC_E!T34</f>
        <v>917.76229632000013</v>
      </c>
      <c r="U34" s="8">
        <f>TI_EHG_E!U34+NRG_E!U34+FC_E!U34</f>
        <v>901.91460096000003</v>
      </c>
      <c r="V34" s="8">
        <f>TI_EHG_E!V34+NRG_E!V34+FC_E!V34</f>
        <v>956.99937023999996</v>
      </c>
      <c r="W34" s="8">
        <f>TI_EHG_E!W34+NRG_E!W34+FC_E!W34</f>
        <v>918.05861376000018</v>
      </c>
      <c r="X34" s="8">
        <f>TI_EHG_E!X34+NRG_E!X34+FC_E!X34</f>
        <v>979.58004480000011</v>
      </c>
      <c r="Y34" s="8">
        <f>TI_EHG_E!Y34+NRG_E!Y34+FC_E!Y34</f>
        <v>947.90891520000025</v>
      </c>
      <c r="Z34" s="8">
        <f>TI_EHG_E!Z34+NRG_E!Z34+FC_E!Z34</f>
        <v>964.45437695999999</v>
      </c>
    </row>
    <row r="35" spans="1:26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  <c r="Y35" s="8">
        <f>TI_EHG_E!Y35+NRG_E!Y35+FC_E!Y35</f>
        <v>0</v>
      </c>
      <c r="Z35" s="8">
        <f>TI_EHG_E!Z35+NRG_E!Z35+FC_E!Z35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TI_EHG_E!C36+NRG_E!C36+FC_E!C36</f>
        <v>214.79250095999998</v>
      </c>
      <c r="D36" s="8">
        <f>TI_EHG_E!D36+NRG_E!D36+FC_E!D36</f>
        <v>206.08477668</v>
      </c>
      <c r="E36" s="8">
        <f>TI_EHG_E!E36+NRG_E!E36+FC_E!E36</f>
        <v>197.3770524</v>
      </c>
      <c r="F36" s="8">
        <f>TI_EHG_E!F36+NRG_E!F36+FC_E!F36</f>
        <v>200.27970288</v>
      </c>
      <c r="G36" s="8">
        <f>TI_EHG_E!G36+NRG_E!G36+FC_E!G36</f>
        <v>200.27947572000005</v>
      </c>
      <c r="H36" s="8">
        <f>TI_EHG_E!H36+NRG_E!H36+FC_E!H36</f>
        <v>206.08477668</v>
      </c>
      <c r="I36" s="8">
        <f>TI_EHG_E!I36+NRG_E!I36+FC_E!I36</f>
        <v>206.08500384000001</v>
      </c>
      <c r="J36" s="8">
        <f>TI_EHG_E!J36+NRG_E!J36+FC_E!J36</f>
        <v>182.86402716000001</v>
      </c>
      <c r="K36" s="8">
        <f>TI_EHG_E!K36+NRG_E!K36+FC_E!K36</f>
        <v>168.35100191999999</v>
      </c>
      <c r="L36" s="8">
        <f>TI_EHG_E!L36+NRG_E!L36+FC_E!L36</f>
        <v>145.13025239999993</v>
      </c>
      <c r="M36" s="8">
        <f>TI_EHG_E!M36+NRG_E!M36+FC_E!M36</f>
        <v>159.64305048</v>
      </c>
      <c r="N36" s="8">
        <f>TI_EHG_E!N36+NRG_E!N36+FC_E!N36</f>
        <v>150.93532620000002</v>
      </c>
      <c r="O36" s="8">
        <f>TI_EHG_E!O36+NRG_E!O36+FC_E!O36</f>
        <v>153.83820384000003</v>
      </c>
      <c r="P36" s="8">
        <f>TI_EHG_E!P36+NRG_E!P36+FC_E!P36</f>
        <v>142.22760192000004</v>
      </c>
      <c r="Q36" s="8">
        <f>TI_EHG_E!Q36+NRG_E!Q36+FC_E!Q36</f>
        <v>116.10420192000002</v>
      </c>
      <c r="R36" s="8">
        <f>TI_EHG_E!R36+NRG_E!R36+FC_E!R36</f>
        <v>147.83527367999997</v>
      </c>
      <c r="S36" s="8">
        <f>TI_EHG_E!S36+NRG_E!S36+FC_E!S36</f>
        <v>159.49494215999999</v>
      </c>
      <c r="T36" s="8">
        <f>TI_EHG_E!T36+NRG_E!T36+FC_E!T36</f>
        <v>171.65345400000001</v>
      </c>
      <c r="U36" s="8">
        <f>TI_EHG_E!U36+NRG_E!U36+FC_E!U36</f>
        <v>167.87487455999994</v>
      </c>
      <c r="V36" s="8">
        <f>TI_EHG_E!V36+NRG_E!V36+FC_E!V36</f>
        <v>169.49997719999993</v>
      </c>
      <c r="W36" s="8">
        <f>TI_EHG_E!W36+NRG_E!W36+FC_E!W36</f>
        <v>165.86882459999998</v>
      </c>
      <c r="X36" s="8">
        <f>TI_EHG_E!X36+NRG_E!X36+FC_E!X36</f>
        <v>182.16664596000004</v>
      </c>
      <c r="Y36" s="8">
        <f>TI_EHG_E!Y36+NRG_E!Y36+FC_E!Y36</f>
        <v>227.98777104000001</v>
      </c>
      <c r="Z36" s="8">
        <f>TI_EHG_E!Z36+NRG_E!Z36+FC_E!Z36</f>
        <v>245.65877460000007</v>
      </c>
    </row>
    <row r="37" spans="1:26" ht="11.25" customHeight="1" x14ac:dyDescent="0.2">
      <c r="A37" s="28" t="s">
        <v>60</v>
      </c>
      <c r="B37" s="7" t="s">
        <v>61</v>
      </c>
      <c r="C37" s="8">
        <f>TI_EHG_E!C37+NRG_E!C37+FC_E!C37</f>
        <v>5961.4081758000011</v>
      </c>
      <c r="D37" s="8">
        <f>TI_EHG_E!D37+NRG_E!D37+FC_E!D37</f>
        <v>5879.4537463199986</v>
      </c>
      <c r="E37" s="8">
        <f>TI_EHG_E!E37+NRG_E!E37+FC_E!E37</f>
        <v>5900.701209480002</v>
      </c>
      <c r="F37" s="8">
        <f>TI_EHG_E!F37+NRG_E!F37+FC_E!F37</f>
        <v>5915.8778263199993</v>
      </c>
      <c r="G37" s="8">
        <f>TI_EHG_E!G37+NRG_E!G37+FC_E!G37</f>
        <v>5843.0296663199997</v>
      </c>
      <c r="H37" s="8">
        <f>TI_EHG_E!H37+NRG_E!H37+FC_E!H37</f>
        <v>5670.0152863200019</v>
      </c>
      <c r="I37" s="8">
        <f>TI_EHG_E!I37+NRG_E!I37+FC_E!I37</f>
        <v>5566.8138926399988</v>
      </c>
      <c r="J37" s="8">
        <f>TI_EHG_E!J37+NRG_E!J37+FC_E!J37</f>
        <v>5515.2129463200017</v>
      </c>
      <c r="K37" s="8">
        <f>TI_EHG_E!K37+NRG_E!K37+FC_E!K37</f>
        <v>5251.1383663200004</v>
      </c>
      <c r="L37" s="8">
        <f>TI_EHG_E!L37+NRG_E!L37+FC_E!L37</f>
        <v>4993.1346326399998</v>
      </c>
      <c r="M37" s="8">
        <f>TI_EHG_E!M37+NRG_E!M37+FC_E!M37</f>
        <v>4647.1056231600014</v>
      </c>
      <c r="N37" s="8">
        <f>TI_EHG_E!N37+NRG_E!N37+FC_E!N37</f>
        <v>4543.904229480002</v>
      </c>
      <c r="O37" s="8">
        <f>TI_EHG_E!O37+NRG_E!O37+FC_E!O37</f>
        <v>4076.4617863199987</v>
      </c>
      <c r="P37" s="8">
        <f>TI_EHG_E!P37+NRG_E!P37+FC_E!P37</f>
        <v>3939.8712368399983</v>
      </c>
      <c r="Q37" s="8">
        <f>TI_EHG_E!Q37+NRG_E!Q37+FC_E!Q37</f>
        <v>3897.3765600000002</v>
      </c>
      <c r="R37" s="8">
        <f>TI_EHG_E!R37+NRG_E!R37+FC_E!R37</f>
        <v>4097.2601854799987</v>
      </c>
      <c r="S37" s="8">
        <f>TI_EHG_E!S37+NRG_E!S37+FC_E!S37</f>
        <v>4061.9956885199999</v>
      </c>
      <c r="T37" s="8">
        <f>TI_EHG_E!T37+NRG_E!T37+FC_E!T37</f>
        <v>3875.0121748799997</v>
      </c>
      <c r="U37" s="8">
        <f>TI_EHG_E!U37+NRG_E!U37+FC_E!U37</f>
        <v>3883.9363239600011</v>
      </c>
      <c r="V37" s="8">
        <f>TI_EHG_E!V37+NRG_E!V37+FC_E!V37</f>
        <v>3886.4071738799994</v>
      </c>
      <c r="W37" s="8">
        <f>TI_EHG_E!W37+NRG_E!W37+FC_E!W37</f>
        <v>3465.4752871199994</v>
      </c>
      <c r="X37" s="8">
        <f>TI_EHG_E!X37+NRG_E!X37+FC_E!X37</f>
        <v>3550.7984450400004</v>
      </c>
      <c r="Y37" s="8">
        <f>TI_EHG_E!Y37+NRG_E!Y37+FC_E!Y37</f>
        <v>3521.1188073600015</v>
      </c>
      <c r="Z37" s="8">
        <f>TI_EHG_E!Z37+NRG_E!Z37+FC_E!Z37</f>
        <v>3556.8722851199996</v>
      </c>
    </row>
    <row r="38" spans="1:26" ht="11.25" customHeight="1" x14ac:dyDescent="0.2">
      <c r="A38" s="28" t="s">
        <v>62</v>
      </c>
      <c r="B38" s="7" t="s">
        <v>63</v>
      </c>
      <c r="C38" s="8">
        <f>TI_EHG_E!C38+NRG_E!C38+FC_E!C38</f>
        <v>6.1319159999999986</v>
      </c>
      <c r="D38" s="8">
        <f>TI_EHG_E!D38+NRG_E!D38+FC_E!D38</f>
        <v>6.1319160000000004</v>
      </c>
      <c r="E38" s="8">
        <f>TI_EHG_E!E38+NRG_E!E38+FC_E!E38</f>
        <v>6.1319160000000004</v>
      </c>
      <c r="F38" s="8">
        <f>TI_EHG_E!F38+NRG_E!F38+FC_E!F38</f>
        <v>6.1319160000000004</v>
      </c>
      <c r="G38" s="8">
        <f>TI_EHG_E!G38+NRG_E!G38+FC_E!G38</f>
        <v>6.1319159999999986</v>
      </c>
      <c r="H38" s="8">
        <f>TI_EHG_E!H38+NRG_E!H38+FC_E!H38</f>
        <v>6.1319160000000004</v>
      </c>
      <c r="I38" s="8">
        <f>TI_EHG_E!I38+NRG_E!I38+FC_E!I38</f>
        <v>6.1319159999999995</v>
      </c>
      <c r="J38" s="8">
        <f>TI_EHG_E!J38+NRG_E!J38+FC_E!J38</f>
        <v>6.1319160000000004</v>
      </c>
      <c r="K38" s="8">
        <f>TI_EHG_E!K38+NRG_E!K38+FC_E!K38</f>
        <v>6.1319159999999995</v>
      </c>
      <c r="L38" s="8">
        <f>TI_EHG_E!L38+NRG_E!L38+FC_E!L38</f>
        <v>6.1319160000000004</v>
      </c>
      <c r="M38" s="8">
        <f>TI_EHG_E!M38+NRG_E!M38+FC_E!M38</f>
        <v>3.0660839999999991</v>
      </c>
      <c r="N38" s="8">
        <f>TI_EHG_E!N38+NRG_E!N38+FC_E!N38</f>
        <v>3.0660839999999983</v>
      </c>
      <c r="O38" s="8">
        <f>TI_EHG_E!O38+NRG_E!O38+FC_E!O38</f>
        <v>3.0660839999999983</v>
      </c>
      <c r="P38" s="8">
        <f>TI_EHG_E!P38+NRG_E!P38+FC_E!P38</f>
        <v>3.0660839999999987</v>
      </c>
      <c r="Q38" s="8">
        <f>TI_EHG_E!Q38+NRG_E!Q38+FC_E!Q38</f>
        <v>3.0660839999999983</v>
      </c>
      <c r="R38" s="8">
        <f>TI_EHG_E!R38+NRG_E!R38+FC_E!R38</f>
        <v>3.5075880000000019</v>
      </c>
      <c r="S38" s="8">
        <f>TI_EHG_E!S38+NRG_E!S38+FC_E!S38</f>
        <v>3.3757919999999997</v>
      </c>
      <c r="T38" s="8">
        <f>TI_EHG_E!T38+NRG_E!T38+FC_E!T38</f>
        <v>2.1677040000000001</v>
      </c>
      <c r="U38" s="8">
        <f>TI_EHG_E!U38+NRG_E!U38+FC_E!U38</f>
        <v>3.4460999999999991</v>
      </c>
      <c r="V38" s="8">
        <f>TI_EHG_E!V38+NRG_E!V38+FC_E!V38</f>
        <v>2.8390320000000004</v>
      </c>
      <c r="W38" s="8">
        <f>TI_EHG_E!W38+NRG_E!W38+FC_E!W38</f>
        <v>3.0998520000000003</v>
      </c>
      <c r="X38" s="8">
        <f>TI_EHG_E!X38+NRG_E!X38+FC_E!X38</f>
        <v>1.8519480000000001</v>
      </c>
      <c r="Y38" s="8">
        <f>TI_EHG_E!Y38+NRG_E!Y38+FC_E!Y38</f>
        <v>0.38026800000000011</v>
      </c>
      <c r="Z38" s="8">
        <f>TI_EHG_E!Z38+NRG_E!Z38+FC_E!Z38</f>
        <v>0.251496</v>
      </c>
    </row>
    <row r="39" spans="1:26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  <c r="Y39" s="8">
        <f>TI_EHG_E!Y39+NRG_E!Y39+FC_E!Y39</f>
        <v>0</v>
      </c>
      <c r="Z39" s="8">
        <f>TI_EHG_E!Z39+NRG_E!Z39+FC_E!Z39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TI_EHG_E!C40+NRG_E!C40+FC_E!C40</f>
        <v>212.68028627999996</v>
      </c>
      <c r="D40" s="8">
        <f>TI_EHG_E!D40+NRG_E!D40+FC_E!D40</f>
        <v>165.76527744000003</v>
      </c>
      <c r="E40" s="8">
        <f>TI_EHG_E!E40+NRG_E!E40+FC_E!E40</f>
        <v>165.76553628000005</v>
      </c>
      <c r="F40" s="8">
        <f>TI_EHG_E!F40+NRG_E!F40+FC_E!F40</f>
        <v>153.25476372000003</v>
      </c>
      <c r="G40" s="8">
        <f>TI_EHG_E!G40+NRG_E!G40+FC_E!G40</f>
        <v>225.1908</v>
      </c>
      <c r="H40" s="8">
        <f>TI_EHG_E!H40+NRG_E!H40+FC_E!H40</f>
        <v>272.10555000000011</v>
      </c>
      <c r="I40" s="8">
        <f>TI_EHG_E!I40+NRG_E!I40+FC_E!I40</f>
        <v>181.40361372000001</v>
      </c>
      <c r="J40" s="8">
        <f>TI_EHG_E!J40+NRG_E!J40+FC_E!J40</f>
        <v>243.95670000000004</v>
      </c>
      <c r="K40" s="8">
        <f>TI_EHG_E!K40+NRG_E!K40+FC_E!K40</f>
        <v>187.65899999999999</v>
      </c>
      <c r="L40" s="8">
        <f>TI_EHG_E!L40+NRG_E!L40+FC_E!L40</f>
        <v>206.42490000000004</v>
      </c>
      <c r="M40" s="8">
        <f>TI_EHG_E!M40+NRG_E!M40+FC_E!M40</f>
        <v>200.16977256000001</v>
      </c>
      <c r="N40" s="8">
        <f>TI_EHG_E!N40+NRG_E!N40+FC_E!N40</f>
        <v>247.08426372</v>
      </c>
      <c r="O40" s="8">
        <f>TI_EHG_E!O40+NRG_E!O40+FC_E!O40</f>
        <v>162.63771371999999</v>
      </c>
      <c r="P40" s="8">
        <f>TI_EHG_E!P40+NRG_E!P40+FC_E!P40</f>
        <v>184.53143628000001</v>
      </c>
      <c r="Q40" s="8">
        <f>TI_EHG_E!Q40+NRG_E!Q40+FC_E!Q40</f>
        <v>175.14822744000003</v>
      </c>
      <c r="R40" s="8">
        <f>TI_EHG_E!R40+NRG_E!R40+FC_E!R40</f>
        <v>151.16877216000006</v>
      </c>
      <c r="S40" s="8">
        <f>TI_EHG_E!S40+NRG_E!S40+FC_E!S40</f>
        <v>150.82787987999998</v>
      </c>
      <c r="T40" s="8">
        <f>TI_EHG_E!T40+NRG_E!T40+FC_E!T40</f>
        <v>194.60859515999999</v>
      </c>
      <c r="U40" s="8">
        <f>TI_EHG_E!U40+NRG_E!U40+FC_E!U40</f>
        <v>137.10366540000004</v>
      </c>
      <c r="V40" s="8">
        <f>TI_EHG_E!V40+NRG_E!V40+FC_E!V40</f>
        <v>160.67674188000004</v>
      </c>
      <c r="W40" s="8">
        <f>TI_EHG_E!W40+NRG_E!W40+FC_E!W40</f>
        <v>158.26849452000005</v>
      </c>
      <c r="X40" s="8">
        <f>TI_EHG_E!X40+NRG_E!X40+FC_E!X40</f>
        <v>131.98355136000004</v>
      </c>
      <c r="Y40" s="8">
        <f>TI_EHG_E!Y40+NRG_E!Y40+FC_E!Y40</f>
        <v>140.78799395999999</v>
      </c>
      <c r="Z40" s="8">
        <f>TI_EHG_E!Z40+NRG_E!Z40+FC_E!Z40</f>
        <v>229.57580844</v>
      </c>
    </row>
    <row r="41" spans="1:26" ht="11.25" customHeight="1" x14ac:dyDescent="0.2">
      <c r="A41" s="28" t="s">
        <v>68</v>
      </c>
      <c r="B41" s="7" t="s">
        <v>69</v>
      </c>
      <c r="C41" s="8">
        <f>TI_EHG_E!C41+NRG_E!C41+FC_E!C41</f>
        <v>15.638077440000005</v>
      </c>
      <c r="D41" s="8">
        <f>TI_EHG_E!D41+NRG_E!D41+FC_E!D41</f>
        <v>18.765641160000005</v>
      </c>
      <c r="E41" s="8">
        <f>TI_EHG_E!E41+NRG_E!E41+FC_E!E41</f>
        <v>12.510513720000002</v>
      </c>
      <c r="F41" s="8">
        <f>TI_EHG_E!F41+NRG_E!F41+FC_E!F41</f>
        <v>18.765641159999998</v>
      </c>
      <c r="G41" s="8">
        <f>TI_EHG_E!G41+NRG_E!G41+FC_E!G41</f>
        <v>12.510772560000003</v>
      </c>
      <c r="H41" s="8">
        <f>TI_EHG_E!H41+NRG_E!H41+FC_E!H41</f>
        <v>15.638336280000008</v>
      </c>
      <c r="I41" s="8">
        <f>TI_EHG_E!I41+NRG_E!I41+FC_E!I41</f>
        <v>12.510513720000002</v>
      </c>
      <c r="J41" s="8">
        <f>TI_EHG_E!J41+NRG_E!J41+FC_E!J41</f>
        <v>6.2553862800000024</v>
      </c>
      <c r="K41" s="8">
        <f>TI_EHG_E!K41+NRG_E!K41+FC_E!K41</f>
        <v>6.2553862799999989</v>
      </c>
      <c r="L41" s="8">
        <f>TI_EHG_E!L41+NRG_E!L41+FC_E!L41</f>
        <v>6.2553862800000033</v>
      </c>
      <c r="M41" s="8">
        <f>TI_EHG_E!M41+NRG_E!M41+FC_E!M41</f>
        <v>3.1275637200000026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0</v>
      </c>
      <c r="Q41" s="8">
        <f>TI_EHG_E!Q41+NRG_E!Q41+FC_E!Q41</f>
        <v>0</v>
      </c>
      <c r="R41" s="8">
        <f>TI_EHG_E!R41+NRG_E!R41+FC_E!R41</f>
        <v>2.2772743199999996</v>
      </c>
      <c r="S41" s="8">
        <f>TI_EHG_E!S41+NRG_E!S41+FC_E!S41</f>
        <v>0.21276648000000006</v>
      </c>
      <c r="T41" s="8">
        <f>TI_EHG_E!T41+NRG_E!T41+FC_E!T41</f>
        <v>0.15633936000000001</v>
      </c>
      <c r="U41" s="8">
        <f>TI_EHG_E!U41+NRG_E!U41+FC_E!U41</f>
        <v>13.145448239999993</v>
      </c>
      <c r="V41" s="8">
        <f>TI_EHG_E!V41+NRG_E!V41+FC_E!V41</f>
        <v>14.602976280000002</v>
      </c>
      <c r="W41" s="8">
        <f>TI_EHG_E!W41+NRG_E!W41+FC_E!W41</f>
        <v>2.8806303600000001</v>
      </c>
      <c r="X41" s="8">
        <f>TI_EHG_E!X41+NRG_E!X41+FC_E!X41</f>
        <v>1.5729706799999994</v>
      </c>
      <c r="Y41" s="8">
        <f>TI_EHG_E!Y41+NRG_E!Y41+FC_E!Y41</f>
        <v>0.49127831999999994</v>
      </c>
      <c r="Z41" s="8">
        <f>TI_EHG_E!Z41+NRG_E!Z41+FC_E!Z41</f>
        <v>0.6225101999999999</v>
      </c>
    </row>
    <row r="42" spans="1:26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  <c r="Y42" s="8">
        <f>TI_EHG_E!Y42+NRG_E!Y42+FC_E!Y42</f>
        <v>0</v>
      </c>
      <c r="Z42" s="8">
        <f>TI_EHG_E!Z42+NRG_E!Z42+FC_E!Z42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TI_EHG_E!C43+NRG_E!C43+FC_E!C43</f>
        <v>11346.354634679999</v>
      </c>
      <c r="D43" s="8">
        <f>TI_EHG_E!D43+NRG_E!D43+FC_E!D43</f>
        <v>11691.238768559999</v>
      </c>
      <c r="E43" s="8">
        <f>TI_EHG_E!E43+NRG_E!E43+FC_E!E43</f>
        <v>11438.1126054</v>
      </c>
      <c r="F43" s="8">
        <f>TI_EHG_E!F43+NRG_E!F43+FC_E!F43</f>
        <v>11922.21638244</v>
      </c>
      <c r="G43" s="8">
        <f>TI_EHG_E!G43+NRG_E!G43+FC_E!G43</f>
        <v>12045.61502352</v>
      </c>
      <c r="H43" s="8">
        <f>TI_EHG_E!H43+NRG_E!H43+FC_E!H43</f>
        <v>12206.981348640002</v>
      </c>
      <c r="I43" s="8">
        <f>TI_EHG_E!I43+NRG_E!I43+FC_E!I43</f>
        <v>12324.05244252</v>
      </c>
      <c r="J43" s="8">
        <f>TI_EHG_E!J43+NRG_E!J43+FC_E!J43</f>
        <v>12656.280414959996</v>
      </c>
      <c r="K43" s="8">
        <f>TI_EHG_E!K43+NRG_E!K43+FC_E!K43</f>
        <v>12729.39479604</v>
      </c>
      <c r="L43" s="8">
        <f>TI_EHG_E!L43+NRG_E!L43+FC_E!L43</f>
        <v>12190.348329120003</v>
      </c>
      <c r="M43" s="8">
        <f>TI_EHG_E!M43+NRG_E!M43+FC_E!M43</f>
        <v>12496.270030920001</v>
      </c>
      <c r="N43" s="8">
        <f>TI_EHG_E!N43+NRG_E!N43+FC_E!N43</f>
        <v>11730.343383719997</v>
      </c>
      <c r="O43" s="8">
        <f>TI_EHG_E!O43+NRG_E!O43+FC_E!O43</f>
        <v>10762.29588564</v>
      </c>
      <c r="P43" s="8">
        <f>TI_EHG_E!P43+NRG_E!P43+FC_E!P43</f>
        <v>10560.399379919998</v>
      </c>
      <c r="Q43" s="8">
        <f>TI_EHG_E!Q43+NRG_E!Q43+FC_E!Q43</f>
        <v>10165.447861919998</v>
      </c>
      <c r="R43" s="8">
        <f>TI_EHG_E!R43+NRG_E!R43+FC_E!R43</f>
        <v>10542.27330468</v>
      </c>
      <c r="S43" s="8">
        <f>TI_EHG_E!S43+NRG_E!S43+FC_E!S43</f>
        <v>10712.727876239998</v>
      </c>
      <c r="T43" s="8">
        <f>TI_EHG_E!T43+NRG_E!T43+FC_E!T43</f>
        <v>10725.444058679999</v>
      </c>
      <c r="U43" s="8">
        <f>TI_EHG_E!U43+NRG_E!U43+FC_E!U43</f>
        <v>11023.195435199996</v>
      </c>
      <c r="V43" s="8">
        <f>TI_EHG_E!V43+NRG_E!V43+FC_E!V43</f>
        <v>10502.228093759999</v>
      </c>
      <c r="W43" s="8">
        <f>TI_EHG_E!W43+NRG_E!W43+FC_E!W43</f>
        <v>9895.309079759998</v>
      </c>
      <c r="X43" s="8">
        <f>TI_EHG_E!X43+NRG_E!X43+FC_E!X43</f>
        <v>10188.906736319997</v>
      </c>
      <c r="Y43" s="8">
        <f>TI_EHG_E!Y43+NRG_E!Y43+FC_E!Y43</f>
        <v>10540.551635640002</v>
      </c>
      <c r="Z43" s="8">
        <f>TI_EHG_E!Z43+NRG_E!Z43+FC_E!Z43</f>
        <v>10147.090772520001</v>
      </c>
    </row>
    <row r="44" spans="1:26" ht="11.25" customHeight="1" x14ac:dyDescent="0.2">
      <c r="A44" s="28" t="s">
        <v>74</v>
      </c>
      <c r="B44" s="7" t="s">
        <v>75</v>
      </c>
      <c r="C44" s="8">
        <f>TI_EHG_E!C44+NRG_E!C44+FC_E!C44</f>
        <v>1469.3269557600001</v>
      </c>
      <c r="D44" s="8">
        <f>TI_EHG_E!D44+NRG_E!D44+FC_E!D44</f>
        <v>1620.3503930400002</v>
      </c>
      <c r="E44" s="8">
        <f>TI_EHG_E!E44+NRG_E!E44+FC_E!E44</f>
        <v>2023.0779801600004</v>
      </c>
      <c r="F44" s="8">
        <f>TI_EHG_E!F44+NRG_E!F44+FC_E!F44</f>
        <v>2227.5874800000001</v>
      </c>
      <c r="G44" s="8">
        <f>TI_EHG_E!G44+NRG_E!G44+FC_E!G44</f>
        <v>1938.1270528800005</v>
      </c>
      <c r="H44" s="8">
        <f>TI_EHG_E!H44+NRG_E!H44+FC_E!H44</f>
        <v>1730.4711501600002</v>
      </c>
      <c r="I44" s="8">
        <f>TI_EHG_E!I44+NRG_E!I44+FC_E!I44</f>
        <v>2045.1016857599998</v>
      </c>
      <c r="J44" s="8">
        <f>TI_EHG_E!J44+NRG_E!J44+FC_E!J44</f>
        <v>1582.5943944000003</v>
      </c>
      <c r="K44" s="8">
        <f>TI_EHG_E!K44+NRG_E!K44+FC_E!K44</f>
        <v>1266.41907864</v>
      </c>
      <c r="L44" s="8">
        <f>TI_EHG_E!L44+NRG_E!L44+FC_E!L44</f>
        <v>1178.86370328</v>
      </c>
      <c r="M44" s="8">
        <f>TI_EHG_E!M44+NRG_E!M44+FC_E!M44</f>
        <v>1094.4355046400001</v>
      </c>
      <c r="N44" s="8">
        <f>TI_EHG_E!N44+NRG_E!N44+FC_E!N44</f>
        <v>687.93067367999993</v>
      </c>
      <c r="O44" s="8">
        <f>TI_EHG_E!O44+NRG_E!O44+FC_E!O44</f>
        <v>628.51849560000005</v>
      </c>
      <c r="P44" s="8">
        <f>TI_EHG_E!P44+NRG_E!P44+FC_E!P44</f>
        <v>490.93219368000013</v>
      </c>
      <c r="Q44" s="8">
        <f>TI_EHG_E!Q44+NRG_E!Q44+FC_E!Q44</f>
        <v>387.74288520000005</v>
      </c>
      <c r="R44" s="8">
        <f>TI_EHG_E!R44+NRG_E!R44+FC_E!R44</f>
        <v>327.83361336000007</v>
      </c>
      <c r="S44" s="8">
        <f>TI_EHG_E!S44+NRG_E!S44+FC_E!S44</f>
        <v>316.82008872000006</v>
      </c>
      <c r="T44" s="8">
        <f>TI_EHG_E!T44+NRG_E!T44+FC_E!T44</f>
        <v>315.39958200000001</v>
      </c>
      <c r="U44" s="8">
        <f>TI_EHG_E!U44+NRG_E!U44+FC_E!U44</f>
        <v>206.75310912</v>
      </c>
      <c r="V44" s="8">
        <f>TI_EHG_E!V44+NRG_E!V44+FC_E!V44</f>
        <v>221.51294856000004</v>
      </c>
      <c r="W44" s="8">
        <f>TI_EHG_E!W44+NRG_E!W44+FC_E!W44</f>
        <v>246.27150576000003</v>
      </c>
      <c r="X44" s="8">
        <f>TI_EHG_E!X44+NRG_E!X44+FC_E!X44</f>
        <v>236.66873543999998</v>
      </c>
      <c r="Y44" s="8">
        <f>TI_EHG_E!Y44+NRG_E!Y44+FC_E!Y44</f>
        <v>227.19191040000004</v>
      </c>
      <c r="Z44" s="8">
        <f>TI_EHG_E!Z44+NRG_E!Z44+FC_E!Z44</f>
        <v>114.61939992000001</v>
      </c>
    </row>
    <row r="45" spans="1:26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  <c r="Y45" s="8">
        <f>TI_EHG_E!Y45+NRG_E!Y45+FC_E!Y45</f>
        <v>0</v>
      </c>
      <c r="Z45" s="8">
        <f>TI_EHG_E!Z45+NRG_E!Z45+FC_E!Z45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  <c r="Y46" s="8">
        <f>TI_EHG_E!Y46+NRG_E!Y46+FC_E!Y46</f>
        <v>0</v>
      </c>
      <c r="Z46" s="8">
        <f>TI_EHG_E!Z46+NRG_E!Z46+FC_E!Z46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TI_EHG_E!C47+NRG_E!C47+FC_E!C47</f>
        <v>3969.8590568400014</v>
      </c>
      <c r="D47" s="8">
        <f>TI_EHG_E!D47+NRG_E!D47+FC_E!D47</f>
        <v>3513.7749045599994</v>
      </c>
      <c r="E47" s="8">
        <f>TI_EHG_E!E47+NRG_E!E47+FC_E!E47</f>
        <v>2765.4113631600003</v>
      </c>
      <c r="F47" s="8">
        <f>TI_EHG_E!F47+NRG_E!F47+FC_E!F47</f>
        <v>221.61824316000002</v>
      </c>
      <c r="G47" s="8">
        <f>TI_EHG_E!G47+NRG_E!G47+FC_E!G47</f>
        <v>3.2119891200000001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  <c r="Y47" s="8">
        <f>TI_EHG_E!Y47+NRG_E!Y47+FC_E!Y47</f>
        <v>0</v>
      </c>
      <c r="Z47" s="8">
        <f>TI_EHG_E!Z47+NRG_E!Z47+FC_E!Z47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TI_EHG_E!C48+NRG_E!C48+FC_E!C48</f>
        <v>658.22257799999988</v>
      </c>
      <c r="D48" s="8">
        <f>TI_EHG_E!D48+NRG_E!D48+FC_E!D48</f>
        <v>759.2519609999996</v>
      </c>
      <c r="E48" s="8">
        <f>TI_EHG_E!E48+NRG_E!E48+FC_E!E48</f>
        <v>756.19053900000029</v>
      </c>
      <c r="F48" s="8">
        <f>TI_EHG_E!F48+NRG_E!F48+FC_E!F48</f>
        <v>774.55942200000015</v>
      </c>
      <c r="G48" s="8">
        <f>TI_EHG_E!G48+NRG_E!G48+FC_E!G48</f>
        <v>817.42038300000002</v>
      </c>
      <c r="H48" s="8">
        <f>TI_EHG_E!H48+NRG_E!H48+FC_E!H48</f>
        <v>789.86653200000001</v>
      </c>
      <c r="I48" s="8">
        <f>TI_EHG_E!I48+NRG_E!I48+FC_E!I48</f>
        <v>823.5435779999998</v>
      </c>
      <c r="J48" s="8">
        <f>TI_EHG_E!J48+NRG_E!J48+FC_E!J48</f>
        <v>890.89626599999997</v>
      </c>
      <c r="K48" s="8">
        <f>TI_EHG_E!K48+NRG_E!K48+FC_E!K48</f>
        <v>673.52968799999985</v>
      </c>
      <c r="L48" s="8">
        <f>TI_EHG_E!L48+NRG_E!L48+FC_E!L48</f>
        <v>566.37746100000004</v>
      </c>
      <c r="M48" s="8">
        <f>TI_EHG_E!M48+NRG_E!M48+FC_E!M48</f>
        <v>499.0244219999999</v>
      </c>
      <c r="N48" s="8">
        <f>TI_EHG_E!N48+NRG_E!N48+FC_E!N48</f>
        <v>633.73050000000012</v>
      </c>
      <c r="O48" s="8">
        <f>TI_EHG_E!O48+NRG_E!O48+FC_E!O48</f>
        <v>655.16115600000001</v>
      </c>
      <c r="P48" s="8">
        <f>TI_EHG_E!P48+NRG_E!P48+FC_E!P48</f>
        <v>590.8695389999998</v>
      </c>
      <c r="Q48" s="8">
        <f>TI_EHG_E!Q48+NRG_E!Q48+FC_E!Q48</f>
        <v>639.85334399999988</v>
      </c>
      <c r="R48" s="8">
        <f>TI_EHG_E!R48+NRG_E!R48+FC_E!R48</f>
        <v>640.55464199999983</v>
      </c>
      <c r="S48" s="8">
        <f>TI_EHG_E!S48+NRG_E!S48+FC_E!S48</f>
        <v>738.42783300000008</v>
      </c>
      <c r="T48" s="8">
        <f>TI_EHG_E!T48+NRG_E!T48+FC_E!T48</f>
        <v>770.80617900000016</v>
      </c>
      <c r="U48" s="8">
        <f>TI_EHG_E!U48+NRG_E!U48+FC_E!U48</f>
        <v>671.35313700000006</v>
      </c>
      <c r="V48" s="8">
        <f>TI_EHG_E!V48+NRG_E!V48+FC_E!V48</f>
        <v>752.2533719999999</v>
      </c>
      <c r="W48" s="8">
        <f>TI_EHG_E!W48+NRG_E!W48+FC_E!W48</f>
        <v>767.2916160000002</v>
      </c>
      <c r="X48" s="8">
        <f>TI_EHG_E!X48+NRG_E!X48+FC_E!X48</f>
        <v>671.20325999999989</v>
      </c>
      <c r="Y48" s="8">
        <f>TI_EHG_E!Y48+NRG_E!Y48+FC_E!Y48</f>
        <v>707.66584200000034</v>
      </c>
      <c r="Z48" s="8">
        <f>TI_EHG_E!Z48+NRG_E!Z48+FC_E!Z48</f>
        <v>373.16319299999998</v>
      </c>
    </row>
    <row r="49" spans="1:26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  <c r="Y49" s="8">
        <f>TI_EHG_E!Y49+NRG_E!Y49+FC_E!Y49</f>
        <v>0</v>
      </c>
      <c r="Z49" s="8">
        <f>TI_EHG_E!Z49+NRG_E!Z49+FC_E!Z49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TI_EHG_E!C50+NRG_E!C50+FC_E!C50</f>
        <v>46.068962039999995</v>
      </c>
      <c r="D50" s="8">
        <f>TI_EHG_E!D50+NRG_E!D50+FC_E!D50</f>
        <v>52.211560680000012</v>
      </c>
      <c r="E50" s="8">
        <f>TI_EHG_E!E50+NRG_E!E50+FC_E!E50</f>
        <v>49.140261360000011</v>
      </c>
      <c r="F50" s="8">
        <f>TI_EHG_E!F50+NRG_E!F50+FC_E!F50</f>
        <v>30.712729319999987</v>
      </c>
      <c r="G50" s="8">
        <f>TI_EHG_E!G50+NRG_E!G50+FC_E!G50</f>
        <v>21.498831359999997</v>
      </c>
      <c r="H50" s="8">
        <f>TI_EHG_E!H50+NRG_E!H50+FC_E!H50</f>
        <v>21.498831359999997</v>
      </c>
      <c r="I50" s="8">
        <f>TI_EHG_E!I50+NRG_E!I50+FC_E!I50</f>
        <v>24.570130679999998</v>
      </c>
      <c r="J50" s="8">
        <f>TI_EHG_E!J50+NRG_E!J50+FC_E!J50</f>
        <v>3.0712993199999996</v>
      </c>
      <c r="K50" s="8">
        <f>TI_EHG_E!K50+NRG_E!K50+FC_E!K50</f>
        <v>3.0712993199999996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0</v>
      </c>
      <c r="O50" s="8">
        <f>TI_EHG_E!O50+NRG_E!O50+FC_E!O50</f>
        <v>0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  <c r="Y50" s="8">
        <f>TI_EHG_E!Y50+NRG_E!Y50+FC_E!Y50</f>
        <v>0</v>
      </c>
      <c r="Z50" s="8">
        <f>TI_EHG_E!Z50+NRG_E!Z50+FC_E!Z50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TI_EHG_E!C51+NRG_E!C51+FC_E!C51</f>
        <v>10438.679255400002</v>
      </c>
      <c r="D51" s="27">
        <f>TI_EHG_E!D51+NRG_E!D51+FC_E!D51</f>
        <v>10870.626456360002</v>
      </c>
      <c r="E51" s="27">
        <f>TI_EHG_E!E51+NRG_E!E51+FC_E!E51</f>
        <v>10860.23884572</v>
      </c>
      <c r="F51" s="27">
        <f>TI_EHG_E!F51+NRG_E!F51+FC_E!F51</f>
        <v>10990.857687480002</v>
      </c>
      <c r="G51" s="27">
        <f>TI_EHG_E!G51+NRG_E!G51+FC_E!G51</f>
        <v>10942.467263640003</v>
      </c>
      <c r="H51" s="27">
        <f>TI_EHG_E!H51+NRG_E!H51+FC_E!H51</f>
        <v>10513.240867799999</v>
      </c>
      <c r="I51" s="27">
        <f>TI_EHG_E!I51+NRG_E!I51+FC_E!I51</f>
        <v>10718.78949504</v>
      </c>
      <c r="J51" s="27">
        <f>TI_EHG_E!J51+NRG_E!J51+FC_E!J51</f>
        <v>9591.0804000000007</v>
      </c>
      <c r="K51" s="27">
        <f>TI_EHG_E!K51+NRG_E!K51+FC_E!K51</f>
        <v>9644.4000615599998</v>
      </c>
      <c r="L51" s="27">
        <f>TI_EHG_E!L51+NRG_E!L51+FC_E!L51</f>
        <v>9249.1857493200023</v>
      </c>
      <c r="M51" s="27">
        <f>TI_EHG_E!M51+NRG_E!M51+FC_E!M51</f>
        <v>10365.629515560002</v>
      </c>
      <c r="N51" s="27">
        <f>TI_EHG_E!N51+NRG_E!N51+FC_E!N51</f>
        <v>8757.0015548400024</v>
      </c>
      <c r="O51" s="27">
        <f>TI_EHG_E!O51+NRG_E!O51+FC_E!O51</f>
        <v>8210.5915042800007</v>
      </c>
      <c r="P51" s="27">
        <f>TI_EHG_E!P51+NRG_E!P51+FC_E!P51</f>
        <v>7739.1746546400009</v>
      </c>
      <c r="Q51" s="27">
        <f>TI_EHG_E!Q51+NRG_E!Q51+FC_E!Q51</f>
        <v>6662.763142362287</v>
      </c>
      <c r="R51" s="27">
        <f>TI_EHG_E!R51+NRG_E!R51+FC_E!R51</f>
        <v>6780.7254117807115</v>
      </c>
      <c r="S51" s="27">
        <f>TI_EHG_E!S51+NRG_E!S51+FC_E!S51</f>
        <v>6801.9710737936348</v>
      </c>
      <c r="T51" s="27">
        <f>TI_EHG_E!T51+NRG_E!T51+FC_E!T51</f>
        <v>6598.7254117586353</v>
      </c>
      <c r="U51" s="27">
        <f>TI_EHG_E!U51+NRG_E!U51+FC_E!U51</f>
        <v>6329.7538601069664</v>
      </c>
      <c r="V51" s="27">
        <f>TI_EHG_E!V51+NRG_E!V51+FC_E!V51</f>
        <v>5873.7146107875842</v>
      </c>
      <c r="W51" s="27">
        <f>TI_EHG_E!W51+NRG_E!W51+FC_E!W51</f>
        <v>4664.2311219345684</v>
      </c>
      <c r="X51" s="27">
        <f>TI_EHG_E!X51+NRG_E!X51+FC_E!X51</f>
        <v>4831.8040562455772</v>
      </c>
      <c r="Y51" s="27">
        <f>TI_EHG_E!Y51+NRG_E!Y51+FC_E!Y51</f>
        <v>3458.1289177895587</v>
      </c>
      <c r="Z51" s="27">
        <f>TI_EHG_E!Z51+NRG_E!Z51+FC_E!Z51</f>
        <v>3280.6339463147901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1128.3405853721276</v>
      </c>
      <c r="D52" s="27">
        <f t="shared" ref="D52:X52" si="28">SUM(D53:D54)</f>
        <v>1202.7382051367929</v>
      </c>
      <c r="E52" s="27">
        <f t="shared" si="28"/>
        <v>1265.9903356535319</v>
      </c>
      <c r="F52" s="27">
        <f t="shared" si="28"/>
        <v>1364.6160731035802</v>
      </c>
      <c r="G52" s="27">
        <f t="shared" si="28"/>
        <v>1393.2928460548496</v>
      </c>
      <c r="H52" s="27">
        <f t="shared" si="28"/>
        <v>1412.5682460491271</v>
      </c>
      <c r="I52" s="27">
        <f t="shared" si="28"/>
        <v>1425.845825657251</v>
      </c>
      <c r="J52" s="27">
        <f t="shared" si="28"/>
        <v>1475.8658111294917</v>
      </c>
      <c r="K52" s="27">
        <f t="shared" si="28"/>
        <v>1542.1442077246259</v>
      </c>
      <c r="L52" s="27">
        <f t="shared" si="28"/>
        <v>1460.5475470342953</v>
      </c>
      <c r="M52" s="27">
        <f t="shared" si="28"/>
        <v>1414.4577555728924</v>
      </c>
      <c r="N52" s="27">
        <f t="shared" si="28"/>
        <v>1440.3736621425869</v>
      </c>
      <c r="O52" s="27">
        <f t="shared" si="28"/>
        <v>1495.3475878902939</v>
      </c>
      <c r="P52" s="27">
        <f t="shared" si="28"/>
        <v>1595.0528672095288</v>
      </c>
      <c r="Q52" s="27">
        <f t="shared" si="28"/>
        <v>1598.6438890636734</v>
      </c>
      <c r="R52" s="27">
        <f t="shared" si="28"/>
        <v>1719.7892207337761</v>
      </c>
      <c r="S52" s="27">
        <f t="shared" si="28"/>
        <v>1726.6635045252758</v>
      </c>
      <c r="T52" s="27">
        <f t="shared" si="28"/>
        <v>1694.2187104638799</v>
      </c>
      <c r="U52" s="27">
        <f t="shared" si="28"/>
        <v>1725.5033999984303</v>
      </c>
      <c r="V52" s="27">
        <f t="shared" si="28"/>
        <v>1765.9709233362853</v>
      </c>
      <c r="W52" s="27">
        <f t="shared" si="28"/>
        <v>1768.3187713180287</v>
      </c>
      <c r="X52" s="27">
        <f t="shared" si="28"/>
        <v>1662.2974578782191</v>
      </c>
      <c r="Y52" s="27">
        <f t="shared" ref="Y52:Z52" si="29">SUM(Y53:Y54)</f>
        <v>1741.765811097549</v>
      </c>
      <c r="Z52" s="27">
        <f t="shared" si="29"/>
        <v>1743.8350672399663</v>
      </c>
    </row>
    <row r="53" spans="1:26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0</v>
      </c>
      <c r="G53" s="8">
        <f>TI_EHG_E!G53+NRG_E!G53+FC_E!G53</f>
        <v>0</v>
      </c>
      <c r="H53" s="8">
        <f>TI_EHG_E!H53+NRG_E!H53+FC_E!H53</f>
        <v>0</v>
      </c>
      <c r="I53" s="8">
        <f>TI_EHG_E!I53+NRG_E!I53+FC_E!I53</f>
        <v>0</v>
      </c>
      <c r="J53" s="8">
        <f>TI_EHG_E!J53+NRG_E!J53+FC_E!J53</f>
        <v>0</v>
      </c>
      <c r="K53" s="8">
        <f>TI_EHG_E!K53+NRG_E!K53+FC_E!K53</f>
        <v>0</v>
      </c>
      <c r="L53" s="8">
        <f>TI_EHG_E!L53+NRG_E!L53+FC_E!L53</f>
        <v>0</v>
      </c>
      <c r="M53" s="8">
        <f>TI_EHG_E!M53+NRG_E!M53+FC_E!M53</f>
        <v>0</v>
      </c>
      <c r="N53" s="8">
        <f>TI_EHG_E!N53+NRG_E!N53+FC_E!N53</f>
        <v>0</v>
      </c>
      <c r="O53" s="8">
        <f>TI_EHG_E!O53+NRG_E!O53+FC_E!O53</f>
        <v>0</v>
      </c>
      <c r="P53" s="8">
        <f>TI_EHG_E!P53+NRG_E!P53+FC_E!P53</f>
        <v>0</v>
      </c>
      <c r="Q53" s="8">
        <f>TI_EHG_E!Q53+NRG_E!Q53+FC_E!Q53</f>
        <v>0</v>
      </c>
      <c r="R53" s="8">
        <f>TI_EHG_E!R53+NRG_E!R53+FC_E!R53</f>
        <v>0</v>
      </c>
      <c r="S53" s="8">
        <f>TI_EHG_E!S53+NRG_E!S53+FC_E!S53</f>
        <v>0</v>
      </c>
      <c r="T53" s="8">
        <f>TI_EHG_E!T53+NRG_E!T53+FC_E!T53</f>
        <v>0</v>
      </c>
      <c r="U53" s="8">
        <f>TI_EHG_E!U53+NRG_E!U53+FC_E!U53</f>
        <v>0</v>
      </c>
      <c r="V53" s="8">
        <f>TI_EHG_E!V53+NRG_E!V53+FC_E!V53</f>
        <v>0</v>
      </c>
      <c r="W53" s="8">
        <f>TI_EHG_E!W53+NRG_E!W53+FC_E!W53</f>
        <v>0</v>
      </c>
      <c r="X53" s="8">
        <f>TI_EHG_E!X53+NRG_E!X53+FC_E!X53</f>
        <v>0</v>
      </c>
      <c r="Y53" s="8">
        <f>TI_EHG_E!Y53+NRG_E!Y53+FC_E!Y53</f>
        <v>0</v>
      </c>
      <c r="Z53" s="8">
        <f>TI_EHG_E!Z53+NRG_E!Z53+FC_E!Z53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TI_EHG_E!C54+NRG_E!C54+FC_E!C54</f>
        <v>1128.3405853721276</v>
      </c>
      <c r="D54" s="45">
        <f>TI_EHG_E!D54+NRG_E!D54+FC_E!D54</f>
        <v>1202.7382051367929</v>
      </c>
      <c r="E54" s="45">
        <f>TI_EHG_E!E54+NRG_E!E54+FC_E!E54</f>
        <v>1265.9903356535319</v>
      </c>
      <c r="F54" s="45">
        <f>TI_EHG_E!F54+NRG_E!F54+FC_E!F54</f>
        <v>1364.6160731035802</v>
      </c>
      <c r="G54" s="45">
        <f>TI_EHG_E!G54+NRG_E!G54+FC_E!G54</f>
        <v>1393.2928460548496</v>
      </c>
      <c r="H54" s="45">
        <f>TI_EHG_E!H54+NRG_E!H54+FC_E!H54</f>
        <v>1412.5682460491271</v>
      </c>
      <c r="I54" s="45">
        <f>TI_EHG_E!I54+NRG_E!I54+FC_E!I54</f>
        <v>1425.845825657251</v>
      </c>
      <c r="J54" s="45">
        <f>TI_EHG_E!J54+NRG_E!J54+FC_E!J54</f>
        <v>1475.8658111294917</v>
      </c>
      <c r="K54" s="45">
        <f>TI_EHG_E!K54+NRG_E!K54+FC_E!K54</f>
        <v>1542.1442077246259</v>
      </c>
      <c r="L54" s="45">
        <f>TI_EHG_E!L54+NRG_E!L54+FC_E!L54</f>
        <v>1460.5475470342953</v>
      </c>
      <c r="M54" s="45">
        <f>TI_EHG_E!M54+NRG_E!M54+FC_E!M54</f>
        <v>1414.4577555728924</v>
      </c>
      <c r="N54" s="45">
        <f>TI_EHG_E!N54+NRG_E!N54+FC_E!N54</f>
        <v>1440.3736621425869</v>
      </c>
      <c r="O54" s="45">
        <f>TI_EHG_E!O54+NRG_E!O54+FC_E!O54</f>
        <v>1495.3475878902939</v>
      </c>
      <c r="P54" s="45">
        <f>TI_EHG_E!P54+NRG_E!P54+FC_E!P54</f>
        <v>1595.0528672095288</v>
      </c>
      <c r="Q54" s="45">
        <f>TI_EHG_E!Q54+NRG_E!Q54+FC_E!Q54</f>
        <v>1598.6438890636734</v>
      </c>
      <c r="R54" s="45">
        <f>TI_EHG_E!R54+NRG_E!R54+FC_E!R54</f>
        <v>1719.7892207337761</v>
      </c>
      <c r="S54" s="45">
        <f>TI_EHG_E!S54+NRG_E!S54+FC_E!S54</f>
        <v>1726.6635045252758</v>
      </c>
      <c r="T54" s="45">
        <f>TI_EHG_E!T54+NRG_E!T54+FC_E!T54</f>
        <v>1694.2187104638799</v>
      </c>
      <c r="U54" s="45">
        <f>TI_EHG_E!U54+NRG_E!U54+FC_E!U54</f>
        <v>1725.5033999984303</v>
      </c>
      <c r="V54" s="45">
        <f>TI_EHG_E!V54+NRG_E!V54+FC_E!V54</f>
        <v>1765.9709233362853</v>
      </c>
      <c r="W54" s="45">
        <f>TI_EHG_E!W54+NRG_E!W54+FC_E!W54</f>
        <v>1768.3187713180287</v>
      </c>
      <c r="X54" s="45">
        <f>TI_EHG_E!X54+NRG_E!X54+FC_E!X54</f>
        <v>1662.2974578782191</v>
      </c>
      <c r="Y54" s="45">
        <f>TI_EHG_E!Y54+NRG_E!Y54+FC_E!Y54</f>
        <v>1741.765811097549</v>
      </c>
      <c r="Z54" s="45">
        <f>TI_EHG_E!Z54+NRG_E!Z54+FC_E!Z54</f>
        <v>1743.8350672399663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6288.4765022399997</v>
      </c>
      <c r="D61" s="49">
        <f t="shared" si="30"/>
        <v>6962.3608363200001</v>
      </c>
      <c r="E61" s="49">
        <f t="shared" si="30"/>
        <v>7363.5993338399985</v>
      </c>
      <c r="F61" s="49">
        <f t="shared" si="30"/>
        <v>8540.0572658399979</v>
      </c>
      <c r="G61" s="49">
        <f t="shared" si="30"/>
        <v>9293.8013063999988</v>
      </c>
      <c r="H61" s="49">
        <f t="shared" si="30"/>
        <v>10064.68053912</v>
      </c>
      <c r="I61" s="49">
        <f t="shared" si="30"/>
        <v>10450.795595039999</v>
      </c>
      <c r="J61" s="49">
        <f t="shared" si="30"/>
        <v>11483.16175872</v>
      </c>
      <c r="K61" s="49">
        <f t="shared" si="30"/>
        <v>11536.12473408</v>
      </c>
      <c r="L61" s="49">
        <f t="shared" si="30"/>
        <v>11884.741787519999</v>
      </c>
      <c r="M61" s="49">
        <f t="shared" si="30"/>
        <v>14273.179166880002</v>
      </c>
      <c r="N61" s="49">
        <f t="shared" si="30"/>
        <v>13897.248791759999</v>
      </c>
      <c r="O61" s="49">
        <f t="shared" si="30"/>
        <v>14232.497989680001</v>
      </c>
      <c r="P61" s="49">
        <f t="shared" si="30"/>
        <v>14375.925611279998</v>
      </c>
      <c r="Q61" s="49">
        <f t="shared" si="30"/>
        <v>14369.812978119697</v>
      </c>
      <c r="R61" s="49">
        <f t="shared" si="30"/>
        <v>15197.845292716096</v>
      </c>
      <c r="S61" s="49">
        <f t="shared" si="30"/>
        <v>16365.489249972396</v>
      </c>
      <c r="T61" s="49">
        <f t="shared" si="30"/>
        <v>18081.842809537164</v>
      </c>
      <c r="U61" s="49">
        <f t="shared" si="30"/>
        <v>17820.47133495086</v>
      </c>
      <c r="V61" s="49">
        <f t="shared" si="30"/>
        <v>17881.108525614225</v>
      </c>
      <c r="W61" s="49">
        <f t="shared" si="30"/>
        <v>18221.118273269243</v>
      </c>
      <c r="X61" s="49">
        <f t="shared" si="30"/>
        <v>21472.816092459168</v>
      </c>
      <c r="Y61" s="49">
        <f t="shared" ref="Y61:Z61" si="31">SUM(Y62:Y72)</f>
        <v>19037.979325698288</v>
      </c>
      <c r="Z61" s="49">
        <f t="shared" si="31"/>
        <v>18991.312686000791</v>
      </c>
    </row>
    <row r="62" spans="1:26" ht="11.25" customHeight="1" x14ac:dyDescent="0.2">
      <c r="A62" s="50" t="s">
        <v>92</v>
      </c>
      <c r="B62" s="51" t="s">
        <v>93</v>
      </c>
      <c r="C62" s="52">
        <f>TI_EHG_E!C62+NRG_E!C62+FC_E!C62</f>
        <v>4456.3684032000001</v>
      </c>
      <c r="D62" s="52">
        <f>TI_EHG_E!D62+NRG_E!D62+FC_E!D62</f>
        <v>5012.6723136000001</v>
      </c>
      <c r="E62" s="52">
        <f>TI_EHG_E!E62+NRG_E!E62+FC_E!E62</f>
        <v>5309.4726719999999</v>
      </c>
      <c r="F62" s="52">
        <f>TI_EHG_E!F62+NRG_E!F62+FC_E!F62</f>
        <v>6306.9439103999994</v>
      </c>
      <c r="G62" s="52">
        <f>TI_EHG_E!G62+NRG_E!G62+FC_E!G62</f>
        <v>7001.568403199999</v>
      </c>
      <c r="H62" s="52">
        <f>TI_EHG_E!H62+NRG_E!H62+FC_E!H62</f>
        <v>7732.4800896000006</v>
      </c>
      <c r="I62" s="52">
        <f>TI_EHG_E!I62+NRG_E!I62+FC_E!I62</f>
        <v>8046.0793728000008</v>
      </c>
      <c r="J62" s="52">
        <f>TI_EHG_E!J62+NRG_E!J62+FC_E!J62</f>
        <v>8995.2799104000005</v>
      </c>
      <c r="K62" s="52">
        <f>TI_EHG_E!K62+NRG_E!K62+FC_E!K62</f>
        <v>8912.7355967999993</v>
      </c>
      <c r="L62" s="52">
        <f>TI_EHG_E!L62+NRG_E!L62+FC_E!L62</f>
        <v>9366.4484927999983</v>
      </c>
      <c r="M62" s="52">
        <f>TI_EHG_E!M62+NRG_E!M62+FC_E!M62</f>
        <v>11742.139987200002</v>
      </c>
      <c r="N62" s="52">
        <f>TI_EHG_E!N62+NRG_E!N62+FC_E!N62</f>
        <v>11125.9032192</v>
      </c>
      <c r="O62" s="52">
        <f>TI_EHG_E!O62+NRG_E!O62+FC_E!O62</f>
        <v>11253.313612800001</v>
      </c>
      <c r="P62" s="52">
        <f>TI_EHG_E!P62+NRG_E!P62+FC_E!P62</f>
        <v>11390.308876799998</v>
      </c>
      <c r="Q62" s="52">
        <f>TI_EHG_E!Q62+NRG_E!Q62+FC_E!Q62</f>
        <v>11240.390246399998</v>
      </c>
      <c r="R62" s="52">
        <f>TI_EHG_E!R62+NRG_E!R62+FC_E!R62</f>
        <v>11969.762918399996</v>
      </c>
      <c r="S62" s="52">
        <f>TI_EHG_E!S62+NRG_E!S62+FC_E!S62</f>
        <v>13005.545817599996</v>
      </c>
      <c r="T62" s="52">
        <f>TI_EHG_E!T62+NRG_E!T62+FC_E!T62</f>
        <v>14584.120588800006</v>
      </c>
      <c r="U62" s="52">
        <f>TI_EHG_E!U62+NRG_E!U62+FC_E!U62</f>
        <v>14213.032243199994</v>
      </c>
      <c r="V62" s="52">
        <f>TI_EHG_E!V62+NRG_E!V62+FC_E!V62</f>
        <v>14013.8506368</v>
      </c>
      <c r="W62" s="52">
        <f>TI_EHG_E!W62+NRG_E!W62+FC_E!W62</f>
        <v>14027.300985599999</v>
      </c>
      <c r="X62" s="52">
        <f>TI_EHG_E!X62+NRG_E!X62+FC_E!X62</f>
        <v>17057.837664000002</v>
      </c>
      <c r="Y62" s="52">
        <f>TI_EHG_E!Y62+NRG_E!Y62+FC_E!Y62</f>
        <v>14589.740793600002</v>
      </c>
      <c r="Z62" s="52">
        <f>TI_EHG_E!Z62+NRG_E!Z62+FC_E!Z62</f>
        <v>14484.8221056</v>
      </c>
    </row>
    <row r="63" spans="1:26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  <c r="Y63" s="52">
        <f>TI_EHG_E!Y63+NRG_E!Y63+FC_E!Y63</f>
        <v>0</v>
      </c>
      <c r="Z63" s="52">
        <f>TI_EHG_E!Z63+NRG_E!Z63+FC_E!Z63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TI_EHG_E!C64+NRG_E!C64+FC_E!C64</f>
        <v>157.73939999999999</v>
      </c>
      <c r="D64" s="52">
        <f>TI_EHG_E!D64+NRG_E!D64+FC_E!D64</f>
        <v>165.60180000000003</v>
      </c>
      <c r="E64" s="52">
        <f>TI_EHG_E!E64+NRG_E!E64+FC_E!E64</f>
        <v>183.61986552000002</v>
      </c>
      <c r="F64" s="52">
        <f>TI_EHG_E!F64+NRG_E!F64+FC_E!F64</f>
        <v>195.46771608</v>
      </c>
      <c r="G64" s="52">
        <f>TI_EHG_E!G64+NRG_E!G64+FC_E!G64</f>
        <v>204.20382527999996</v>
      </c>
      <c r="H64" s="52">
        <f>TI_EHG_E!H64+NRG_E!H64+FC_E!H64</f>
        <v>209.00873448000002</v>
      </c>
      <c r="I64" s="52">
        <f>TI_EHG_E!I64+NRG_E!I64+FC_E!I64</f>
        <v>214.03221840000003</v>
      </c>
      <c r="J64" s="52">
        <f>TI_EHG_E!J64+NRG_E!J64+FC_E!J64</f>
        <v>213.65010575999997</v>
      </c>
      <c r="K64" s="52">
        <f>TI_EHG_E!K64+NRG_E!K64+FC_E!K64</f>
        <v>214.46858160000002</v>
      </c>
      <c r="L64" s="52">
        <f>TI_EHG_E!L64+NRG_E!L64+FC_E!L64</f>
        <v>228.06424368000003</v>
      </c>
      <c r="M64" s="52">
        <f>TI_EHG_E!M64+NRG_E!M64+FC_E!M64</f>
        <v>237.22236719999998</v>
      </c>
      <c r="N64" s="52">
        <f>TI_EHG_E!N64+NRG_E!N64+FC_E!N64</f>
        <v>224.25353496000002</v>
      </c>
      <c r="O64" s="52">
        <f>TI_EHG_E!O64+NRG_E!O64+FC_E!O64</f>
        <v>240.19337160000003</v>
      </c>
      <c r="P64" s="52">
        <f>TI_EHG_E!P64+NRG_E!P64+FC_E!P64</f>
        <v>250.49586744000004</v>
      </c>
      <c r="Q64" s="52">
        <f>TI_EHG_E!Q64+NRG_E!Q64+FC_E!Q64</f>
        <v>303.6152784396985</v>
      </c>
      <c r="R64" s="52">
        <f>TI_EHG_E!R64+NRG_E!R64+FC_E!R64</f>
        <v>343.13695063610095</v>
      </c>
      <c r="S64" s="52">
        <f>TI_EHG_E!S64+NRG_E!S64+FC_E!S64</f>
        <v>494.00670133239987</v>
      </c>
      <c r="T64" s="52">
        <f>TI_EHG_E!T64+NRG_E!T64+FC_E!T64</f>
        <v>595.86702681715633</v>
      </c>
      <c r="U64" s="52">
        <f>TI_EHG_E!U64+NRG_E!U64+FC_E!U64</f>
        <v>727.47673479086802</v>
      </c>
      <c r="V64" s="52">
        <f>TI_EHG_E!V64+NRG_E!V64+FC_E!V64</f>
        <v>901.0028881742229</v>
      </c>
      <c r="W64" s="52">
        <f>TI_EHG_E!W64+NRG_E!W64+FC_E!W64</f>
        <v>1153.7961313492438</v>
      </c>
      <c r="X64" s="52">
        <f>TI_EHG_E!X64+NRG_E!X64+FC_E!X64</f>
        <v>1427.8984055791711</v>
      </c>
      <c r="Y64" s="52">
        <f>TI_EHG_E!Y64+NRG_E!Y64+FC_E!Y64</f>
        <v>1578.83365465829</v>
      </c>
      <c r="Z64" s="52">
        <f>TI_EHG_E!Z64+NRG_E!Z64+FC_E!Z64</f>
        <v>1731.092570640792</v>
      </c>
    </row>
    <row r="65" spans="1:26" ht="11.25" customHeight="1" x14ac:dyDescent="0.2">
      <c r="A65" s="50" t="s">
        <v>98</v>
      </c>
      <c r="B65" s="51" t="s">
        <v>99</v>
      </c>
      <c r="C65" s="52">
        <f>TI_EHG_E!C65+NRG_E!C65+FC_E!C65</f>
        <v>1671.5005199999998</v>
      </c>
      <c r="D65" s="52">
        <f>TI_EHG_E!D65+NRG_E!D65+FC_E!D65</f>
        <v>1772.9002799999998</v>
      </c>
      <c r="E65" s="52">
        <f>TI_EHG_E!E65+NRG_E!E65+FC_E!E65</f>
        <v>1863.1000799999997</v>
      </c>
      <c r="F65" s="52">
        <f>TI_EHG_E!F65+NRG_E!F65+FC_E!F65</f>
        <v>2012.9997599999997</v>
      </c>
      <c r="G65" s="52">
        <f>TI_EHG_E!G65+NRG_E!G65+FC_E!G65</f>
        <v>2050.00056</v>
      </c>
      <c r="H65" s="52">
        <f>TI_EHG_E!H65+NRG_E!H65+FC_E!H65</f>
        <v>2078.6003999999994</v>
      </c>
      <c r="I65" s="52">
        <f>TI_EHG_E!I65+NRG_E!I65+FC_E!I65</f>
        <v>2113.30008</v>
      </c>
      <c r="J65" s="52">
        <f>TI_EHG_E!J65+NRG_E!J65+FC_E!J65</f>
        <v>2186.4002399999995</v>
      </c>
      <c r="K65" s="52">
        <f>TI_EHG_E!K65+NRG_E!K65+FC_E!K65</f>
        <v>2283.0001199999997</v>
      </c>
      <c r="L65" s="52">
        <f>TI_EHG_E!L65+NRG_E!L65+FC_E!L65</f>
        <v>2163.7997999999998</v>
      </c>
      <c r="M65" s="52">
        <f>TI_EHG_E!M65+NRG_E!M65+FC_E!M65</f>
        <v>2095.8001199999999</v>
      </c>
      <c r="N65" s="52">
        <f>TI_EHG_E!N65+NRG_E!N65+FC_E!N65</f>
        <v>2113.7000400000002</v>
      </c>
      <c r="O65" s="52">
        <f>TI_EHG_E!O65+NRG_E!O65+FC_E!O65</f>
        <v>2053.93788</v>
      </c>
      <c r="P65" s="52">
        <f>TI_EHG_E!P65+NRG_E!P65+FC_E!P65</f>
        <v>2060.3142000000003</v>
      </c>
      <c r="Q65" s="52">
        <f>TI_EHG_E!Q65+NRG_E!Q65+FC_E!Q65</f>
        <v>2129.7409199999997</v>
      </c>
      <c r="R65" s="52">
        <f>TI_EHG_E!R65+NRG_E!R65+FC_E!R65</f>
        <v>2195.5737599999998</v>
      </c>
      <c r="S65" s="52">
        <f>TI_EHG_E!S65+NRG_E!S65+FC_E!S65</f>
        <v>2197.3852799999995</v>
      </c>
      <c r="T65" s="52">
        <f>TI_EHG_E!T65+NRG_E!T65+FC_E!T65</f>
        <v>2248.2683999999995</v>
      </c>
      <c r="U65" s="52">
        <f>TI_EHG_E!U65+NRG_E!U65+FC_E!U65</f>
        <v>2227.2318</v>
      </c>
      <c r="V65" s="52">
        <f>TI_EHG_E!V65+NRG_E!V65+FC_E!V65</f>
        <v>2283.8976000000002</v>
      </c>
      <c r="W65" s="52">
        <f>TI_EHG_E!W65+NRG_E!W65+FC_E!W65</f>
        <v>2288.3151599999997</v>
      </c>
      <c r="X65" s="52">
        <f>TI_EHG_E!X65+NRG_E!X65+FC_E!X65</f>
        <v>2213.9369999999994</v>
      </c>
      <c r="Y65" s="52">
        <f>TI_EHG_E!Y65+NRG_E!Y65+FC_E!Y65</f>
        <v>2169.7991999999995</v>
      </c>
      <c r="Z65" s="52">
        <f>TI_EHG_E!Z65+NRG_E!Z65+FC_E!Z65</f>
        <v>2120.4392399999997</v>
      </c>
    </row>
    <row r="66" spans="1:26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  <c r="Y66" s="52">
        <f>TI_EHG_E!Y66+NRG_E!Y66+FC_E!Y66</f>
        <v>0</v>
      </c>
      <c r="Z66" s="52">
        <f>TI_EHG_E!Z66+NRG_E!Z66+FC_E!Z66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11.34216</v>
      </c>
      <c r="J67" s="52">
        <f>TI_EHG_E!J67+NRG_E!J67+FC_E!J67</f>
        <v>17.013239999999996</v>
      </c>
      <c r="K67" s="52">
        <f>TI_EHG_E!K67+NRG_E!K67+FC_E!K67</f>
        <v>15.122795040000002</v>
      </c>
      <c r="L67" s="52">
        <f>TI_EHG_E!L67+NRG_E!L67+FC_E!L67</f>
        <v>15.122795039999998</v>
      </c>
      <c r="M67" s="52">
        <f>TI_EHG_E!M67+NRG_E!M67+FC_E!M67</f>
        <v>79.395119999999991</v>
      </c>
      <c r="N67" s="52">
        <f>TI_EHG_E!N67+NRG_E!N67+FC_E!N67</f>
        <v>139.88655503999999</v>
      </c>
      <c r="O67" s="52">
        <f>TI_EHG_E!O67+NRG_E!O67+FC_E!O67</f>
        <v>149.33852496000003</v>
      </c>
      <c r="P67" s="52">
        <f>TI_EHG_E!P67+NRG_E!P67+FC_E!P67</f>
        <v>136.10592000000003</v>
      </c>
      <c r="Q67" s="52">
        <f>TI_EHG_E!Q67+NRG_E!Q67+FC_E!Q67</f>
        <v>132.32528495999998</v>
      </c>
      <c r="R67" s="52">
        <f>TI_EHG_E!R67+NRG_E!R67+FC_E!R67</f>
        <v>130.43484000000001</v>
      </c>
      <c r="S67" s="52">
        <f>TI_EHG_E!S67+NRG_E!S67+FC_E!S67</f>
        <v>130.13815968</v>
      </c>
      <c r="T67" s="52">
        <f>TI_EHG_E!T67+NRG_E!T67+FC_E!T67</f>
        <v>129.23078688000001</v>
      </c>
      <c r="U67" s="52">
        <f>TI_EHG_E!U67+NRG_E!U67+FC_E!U67</f>
        <v>127.2590352</v>
      </c>
      <c r="V67" s="52">
        <f>TI_EHG_E!V67+NRG_E!V67+FC_E!V67</f>
        <v>129.52568303999999</v>
      </c>
      <c r="W67" s="52">
        <f>TI_EHG_E!W67+NRG_E!W67+FC_E!W67</f>
        <v>236.41215984000002</v>
      </c>
      <c r="X67" s="52">
        <f>TI_EHG_E!X67+NRG_E!X67+FC_E!X67</f>
        <v>242.60319504</v>
      </c>
      <c r="Y67" s="52">
        <f>TI_EHG_E!Y67+NRG_E!Y67+FC_E!Y67</f>
        <v>236.90382336000008</v>
      </c>
      <c r="Z67" s="52">
        <f>TI_EHG_E!Z67+NRG_E!Z67+FC_E!Z67</f>
        <v>248.97366575999999</v>
      </c>
    </row>
    <row r="68" spans="1:26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0.33797088000000025</v>
      </c>
      <c r="K68" s="52">
        <f>TI_EHG_E!K68+NRG_E!K68+FC_E!K68</f>
        <v>2.9443737599999986</v>
      </c>
      <c r="L68" s="52">
        <f>TI_EHG_E!L68+NRG_E!L68+FC_E!L68</f>
        <v>2.9443737600000008</v>
      </c>
      <c r="M68" s="52">
        <f>TI_EHG_E!M68+NRG_E!M68+FC_E!M68</f>
        <v>1.7018337600000013</v>
      </c>
      <c r="N68" s="52">
        <f>TI_EHG_E!N68+NRG_E!N68+FC_E!N68</f>
        <v>0.64255248000000031</v>
      </c>
      <c r="O68" s="52">
        <f>TI_EHG_E!O68+NRG_E!O68+FC_E!O68</f>
        <v>9.313824959999998</v>
      </c>
      <c r="P68" s="52">
        <f>TI_EHG_E!P68+NRG_E!P68+FC_E!P68</f>
        <v>3.3692587199999986</v>
      </c>
      <c r="Q68" s="52">
        <f>TI_EHG_E!Q68+NRG_E!Q68+FC_E!Q68</f>
        <v>0.62394623999999999</v>
      </c>
      <c r="R68" s="52">
        <f>TI_EHG_E!R68+NRG_E!R68+FC_E!R68</f>
        <v>0.48325247999999998</v>
      </c>
      <c r="S68" s="52">
        <f>TI_EHG_E!S68+NRG_E!S68+FC_E!S68</f>
        <v>6.3719999999999999E-2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  <c r="Y68" s="52">
        <f>TI_EHG_E!Y68+NRG_E!Y68+FC_E!Y68</f>
        <v>0</v>
      </c>
      <c r="Z68" s="52">
        <f>TI_EHG_E!Z68+NRG_E!Z68+FC_E!Z68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0</v>
      </c>
      <c r="J69" s="52">
        <f>TI_EHG_E!J69+NRG_E!J69+FC_E!J69</f>
        <v>0</v>
      </c>
      <c r="K69" s="52">
        <f>TI_EHG_E!K69+NRG_E!K69+FC_E!K69</f>
        <v>2.6550849599999991</v>
      </c>
      <c r="L69" s="52">
        <f>TI_EHG_E!L69+NRG_E!L69+FC_E!L69</f>
        <v>13.275169920000003</v>
      </c>
      <c r="M69" s="52">
        <f>TI_EHG_E!M69+NRG_E!M69+FC_E!M69</f>
        <v>2.6550849600000017</v>
      </c>
      <c r="N69" s="52">
        <f>TI_EHG_E!N69+NRG_E!N69+FC_E!N69</f>
        <v>246.91499999999996</v>
      </c>
      <c r="O69" s="52">
        <f>TI_EHG_E!O69+NRG_E!O69+FC_E!O69</f>
        <v>471.28382496</v>
      </c>
      <c r="P69" s="52">
        <f>TI_EHG_E!P69+NRG_E!P69+FC_E!P69</f>
        <v>483.92434367999971</v>
      </c>
      <c r="Q69" s="52">
        <f>TI_EHG_E!Q69+NRG_E!Q69+FC_E!Q69</f>
        <v>500.71456367999986</v>
      </c>
      <c r="R69" s="52">
        <f>TI_EHG_E!R69+NRG_E!R69+FC_E!R69</f>
        <v>505.18006127999996</v>
      </c>
      <c r="S69" s="52">
        <f>TI_EHG_E!S69+NRG_E!S69+FC_E!S69</f>
        <v>514.25761247999992</v>
      </c>
      <c r="T69" s="52">
        <f>TI_EHG_E!T69+NRG_E!T69+FC_E!T69</f>
        <v>509.36977872000023</v>
      </c>
      <c r="U69" s="52">
        <f>TI_EHG_E!U69+NRG_E!U69+FC_E!U69</f>
        <v>506.83423247999991</v>
      </c>
      <c r="V69" s="52">
        <f>TI_EHG_E!V69+NRG_E!V69+FC_E!V69</f>
        <v>541.45815119999986</v>
      </c>
      <c r="W69" s="52">
        <f>TI_EHG_E!W69+NRG_E!W69+FC_E!W69</f>
        <v>509.01931871999989</v>
      </c>
      <c r="X69" s="52">
        <f>TI_EHG_E!X69+NRG_E!X69+FC_E!X69</f>
        <v>518.11802495999996</v>
      </c>
      <c r="Y69" s="52">
        <f>TI_EHG_E!Y69+NRG_E!Y69+FC_E!Y69</f>
        <v>455.64846623999995</v>
      </c>
      <c r="Z69" s="52">
        <f>TI_EHG_E!Z69+NRG_E!Z69+FC_E!Z69</f>
        <v>393.36471504000019</v>
      </c>
    </row>
    <row r="70" spans="1:26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  <c r="Y70" s="52">
        <f>TI_EHG_E!Y70+NRG_E!Y70+FC_E!Y70</f>
        <v>0</v>
      </c>
      <c r="Z70" s="52">
        <f>TI_EHG_E!Z70+NRG_E!Z70+FC_E!Z70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  <c r="Y71" s="52">
        <f>TI_EHG_E!Y71+NRG_E!Y71+FC_E!Y71</f>
        <v>0</v>
      </c>
      <c r="Z71" s="52">
        <f>TI_EHG_E!Z71+NRG_E!Z71+FC_E!Z71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TI_EHG_E!C72+NRG_E!C72+FC_E!C72</f>
        <v>2.8681790399999998</v>
      </c>
      <c r="D72" s="55">
        <f>TI_EHG_E!D72+NRG_E!D72+FC_E!D72</f>
        <v>11.186442719999999</v>
      </c>
      <c r="E72" s="55">
        <f>TI_EHG_E!E72+NRG_E!E72+FC_E!E72</f>
        <v>7.406716320000001</v>
      </c>
      <c r="F72" s="55">
        <f>TI_EHG_E!F72+NRG_E!F72+FC_E!F72</f>
        <v>24.645879359999995</v>
      </c>
      <c r="G72" s="55">
        <f>TI_EHG_E!G72+NRG_E!G72+FC_E!G72</f>
        <v>38.028517920000006</v>
      </c>
      <c r="H72" s="55">
        <f>TI_EHG_E!H72+NRG_E!H72+FC_E!H72</f>
        <v>44.591315040000012</v>
      </c>
      <c r="I72" s="55">
        <f>TI_EHG_E!I72+NRG_E!I72+FC_E!I72</f>
        <v>66.041763840000002</v>
      </c>
      <c r="J72" s="55">
        <f>TI_EHG_E!J72+NRG_E!J72+FC_E!J72</f>
        <v>70.480291679999993</v>
      </c>
      <c r="K72" s="55">
        <f>TI_EHG_E!K72+NRG_E!K72+FC_E!K72</f>
        <v>105.19818192000001</v>
      </c>
      <c r="L72" s="55">
        <f>TI_EHG_E!L72+NRG_E!L72+FC_E!L72</f>
        <v>95.086912319999982</v>
      </c>
      <c r="M72" s="55">
        <f>TI_EHG_E!M72+NRG_E!M72+FC_E!M72</f>
        <v>114.26465376</v>
      </c>
      <c r="N72" s="55">
        <f>TI_EHG_E!N72+NRG_E!N72+FC_E!N72</f>
        <v>45.947890079999993</v>
      </c>
      <c r="O72" s="55">
        <f>TI_EHG_E!O72+NRG_E!O72+FC_E!O72</f>
        <v>55.116950400000015</v>
      </c>
      <c r="P72" s="55">
        <f>TI_EHG_E!P72+NRG_E!P72+FC_E!P72</f>
        <v>51.407144639999984</v>
      </c>
      <c r="Q72" s="55">
        <f>TI_EHG_E!Q72+NRG_E!Q72+FC_E!Q72</f>
        <v>62.40273839999999</v>
      </c>
      <c r="R72" s="55">
        <f>TI_EHG_E!R72+NRG_E!R72+FC_E!R72</f>
        <v>53.273509920000002</v>
      </c>
      <c r="S72" s="55">
        <f>TI_EHG_E!S72+NRG_E!S72+FC_E!S72</f>
        <v>24.09195888</v>
      </c>
      <c r="T72" s="55">
        <f>TI_EHG_E!T72+NRG_E!T72+FC_E!T72</f>
        <v>14.986228319999995</v>
      </c>
      <c r="U72" s="55">
        <f>TI_EHG_E!U72+NRG_E!U72+FC_E!U72</f>
        <v>18.637289280000001</v>
      </c>
      <c r="V72" s="55">
        <f>TI_EHG_E!V72+NRG_E!V72+FC_E!V72</f>
        <v>11.373566399999996</v>
      </c>
      <c r="W72" s="55">
        <f>TI_EHG_E!W72+NRG_E!W72+FC_E!W72</f>
        <v>6.2745177599999984</v>
      </c>
      <c r="X72" s="55">
        <f>TI_EHG_E!X72+NRG_E!X72+FC_E!X72</f>
        <v>12.42180288</v>
      </c>
      <c r="Y72" s="55">
        <f>TI_EHG_E!Y72+NRG_E!Y72+FC_E!Y72</f>
        <v>7.053387840000001</v>
      </c>
      <c r="Z72" s="55">
        <f>TI_EHG_E!Z72+NRG_E!Z72+FC_E!Z72</f>
        <v>12.620388959999998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25313.818630026708</v>
      </c>
      <c r="D2" s="21">
        <f t="shared" ref="D2:X2" si="0">SUM(D3,D17,D22,D25,D26,D51,D52)</f>
        <v>26423.347255724806</v>
      </c>
      <c r="E2" s="21">
        <f t="shared" si="0"/>
        <v>26313.2786404615</v>
      </c>
      <c r="F2" s="21">
        <f t="shared" si="0"/>
        <v>30290.712633055318</v>
      </c>
      <c r="G2" s="21">
        <f t="shared" si="0"/>
        <v>24307.297087684186</v>
      </c>
      <c r="H2" s="21">
        <f t="shared" si="0"/>
        <v>21023.441618620443</v>
      </c>
      <c r="I2" s="21">
        <f t="shared" si="0"/>
        <v>28728.299576238027</v>
      </c>
      <c r="J2" s="21">
        <f t="shared" si="0"/>
        <v>24011.597890875364</v>
      </c>
      <c r="K2" s="21">
        <f t="shared" si="0"/>
        <v>21916.325182759796</v>
      </c>
      <c r="L2" s="21">
        <f t="shared" si="0"/>
        <v>21836.962568085244</v>
      </c>
      <c r="M2" s="21">
        <f t="shared" si="0"/>
        <v>21857.317679578548</v>
      </c>
      <c r="N2" s="21">
        <f t="shared" si="0"/>
        <v>17835.701491119933</v>
      </c>
      <c r="O2" s="21">
        <f t="shared" si="0"/>
        <v>14579.780027393444</v>
      </c>
      <c r="P2" s="21">
        <f t="shared" si="0"/>
        <v>16908.417325842303</v>
      </c>
      <c r="Q2" s="21">
        <f t="shared" si="0"/>
        <v>13405.14745254268</v>
      </c>
      <c r="R2" s="21">
        <f t="shared" si="0"/>
        <v>10607.359397794595</v>
      </c>
      <c r="S2" s="21">
        <f t="shared" si="0"/>
        <v>11916.731010750967</v>
      </c>
      <c r="T2" s="21">
        <f t="shared" si="0"/>
        <v>9295.8422124741555</v>
      </c>
      <c r="U2" s="21">
        <f t="shared" si="0"/>
        <v>9362.5125381354883</v>
      </c>
      <c r="V2" s="21">
        <f t="shared" si="0"/>
        <v>6485.2856664765086</v>
      </c>
      <c r="W2" s="21">
        <f t="shared" si="0"/>
        <v>5520.5941702952487</v>
      </c>
      <c r="X2" s="21">
        <f t="shared" si="0"/>
        <v>6438.70744818617</v>
      </c>
      <c r="Y2" s="21">
        <f t="shared" ref="Y2:Z2" si="1">SUM(Y3,Y17,Y22,Y25,Y26,Y51,Y52)</f>
        <v>6312.1297813321908</v>
      </c>
      <c r="Z2" s="21">
        <f t="shared" si="1"/>
        <v>4732.4368181392492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14440.852835795164</v>
      </c>
      <c r="D3" s="24">
        <f t="shared" ref="D3:X3" si="3">SUM(D4,D8,D11)</f>
        <v>15459.653750180716</v>
      </c>
      <c r="E3" s="24">
        <f t="shared" si="3"/>
        <v>15647.025153378056</v>
      </c>
      <c r="F3" s="24">
        <f t="shared" si="3"/>
        <v>21634.994541293119</v>
      </c>
      <c r="G3" s="24">
        <f t="shared" si="3"/>
        <v>16223.174841369884</v>
      </c>
      <c r="H3" s="24">
        <f t="shared" si="3"/>
        <v>13558.428475007684</v>
      </c>
      <c r="I3" s="24">
        <f t="shared" si="3"/>
        <v>20937.884278670335</v>
      </c>
      <c r="J3" s="24">
        <f t="shared" si="3"/>
        <v>17365.454048397234</v>
      </c>
      <c r="K3" s="24">
        <f t="shared" si="3"/>
        <v>15272.42887418337</v>
      </c>
      <c r="L3" s="24">
        <f t="shared" si="3"/>
        <v>15281.036933596741</v>
      </c>
      <c r="M3" s="24">
        <f t="shared" si="3"/>
        <v>14782.367470882069</v>
      </c>
      <c r="N3" s="24">
        <f t="shared" si="3"/>
        <v>12328.203805199097</v>
      </c>
      <c r="O3" s="24">
        <f t="shared" si="3"/>
        <v>9605.1476782698501</v>
      </c>
      <c r="P3" s="24">
        <f t="shared" si="3"/>
        <v>12231.241630870187</v>
      </c>
      <c r="Q3" s="24">
        <f t="shared" si="3"/>
        <v>9622.6576370941857</v>
      </c>
      <c r="R3" s="24">
        <f t="shared" si="3"/>
        <v>6756.4192987916858</v>
      </c>
      <c r="S3" s="24">
        <f t="shared" si="3"/>
        <v>7913.9342259410851</v>
      </c>
      <c r="T3" s="24">
        <f t="shared" si="3"/>
        <v>5718.3187436034059</v>
      </c>
      <c r="U3" s="24">
        <f t="shared" si="3"/>
        <v>5829.1890564340147</v>
      </c>
      <c r="V3" s="24">
        <f t="shared" si="3"/>
        <v>3155.3083857823472</v>
      </c>
      <c r="W3" s="24">
        <f t="shared" si="3"/>
        <v>2712.2342832095978</v>
      </c>
      <c r="X3" s="24">
        <f t="shared" si="3"/>
        <v>3675.4344395999992</v>
      </c>
      <c r="Y3" s="24">
        <f t="shared" ref="Y3:Z3" si="4">SUM(Y4,Y8,Y11)</f>
        <v>3755.503533065772</v>
      </c>
      <c r="Z3" s="24">
        <f t="shared" si="4"/>
        <v>2316.4335721358816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14440.852835795164</v>
      </c>
      <c r="D4" s="19">
        <f t="shared" ref="D4:X4" si="6">SUM(D5:D7)</f>
        <v>15459.653750180716</v>
      </c>
      <c r="E4" s="19">
        <f t="shared" si="6"/>
        <v>15647.025153378056</v>
      </c>
      <c r="F4" s="19">
        <f t="shared" si="6"/>
        <v>21634.994541293119</v>
      </c>
      <c r="G4" s="19">
        <f t="shared" si="6"/>
        <v>16223.174841369884</v>
      </c>
      <c r="H4" s="19">
        <f t="shared" si="6"/>
        <v>13558.428475007684</v>
      </c>
      <c r="I4" s="19">
        <f t="shared" si="6"/>
        <v>20937.884278670335</v>
      </c>
      <c r="J4" s="19">
        <f t="shared" si="6"/>
        <v>17365.454048397234</v>
      </c>
      <c r="K4" s="19">
        <f t="shared" si="6"/>
        <v>15272.42887418337</v>
      </c>
      <c r="L4" s="19">
        <f t="shared" si="6"/>
        <v>15281.036933596741</v>
      </c>
      <c r="M4" s="19">
        <f t="shared" si="6"/>
        <v>14782.367470882069</v>
      </c>
      <c r="N4" s="19">
        <f t="shared" si="6"/>
        <v>12328.203805199097</v>
      </c>
      <c r="O4" s="19">
        <f t="shared" si="6"/>
        <v>9605.1476782698501</v>
      </c>
      <c r="P4" s="19">
        <f t="shared" si="6"/>
        <v>12231.241630870187</v>
      </c>
      <c r="Q4" s="19">
        <f t="shared" si="6"/>
        <v>9622.6576370941857</v>
      </c>
      <c r="R4" s="19">
        <f t="shared" si="6"/>
        <v>6756.4192987916858</v>
      </c>
      <c r="S4" s="19">
        <f t="shared" si="6"/>
        <v>7913.9342259410851</v>
      </c>
      <c r="T4" s="19">
        <f t="shared" si="6"/>
        <v>5718.3187436034059</v>
      </c>
      <c r="U4" s="19">
        <f t="shared" si="6"/>
        <v>5829.1890564340147</v>
      </c>
      <c r="V4" s="19">
        <f t="shared" si="6"/>
        <v>3155.3083857823472</v>
      </c>
      <c r="W4" s="19">
        <f t="shared" si="6"/>
        <v>2712.2342832095978</v>
      </c>
      <c r="X4" s="19">
        <f t="shared" si="6"/>
        <v>3675.4344395999992</v>
      </c>
      <c r="Y4" s="19">
        <f t="shared" ref="Y4:Z4" si="7">SUM(Y5:Y7)</f>
        <v>3755.503533065772</v>
      </c>
      <c r="Z4" s="19">
        <f t="shared" si="7"/>
        <v>2316.4335721358816</v>
      </c>
    </row>
    <row r="5" spans="1:26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  <c r="Y5" s="8">
        <f>TI_EHG_E_E!Y5+TI_EHG_CHP_E!Y5+TI_EHG_H_E!Y5</f>
        <v>0</v>
      </c>
      <c r="Z5" s="8">
        <f>TI_EHG_E_E!Z5+TI_EHG_CHP_E!Z5+TI_EHG_H_E!Z5</f>
        <v>0</v>
      </c>
    </row>
    <row r="6" spans="1:26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  <c r="Y6" s="8">
        <f>TI_EHG_E_E!Y6+TI_EHG_CHP_E!Y6+TI_EHG_H_E!Y6</f>
        <v>0</v>
      </c>
      <c r="Z6" s="8">
        <f>TI_EHG_E_E!Z6+TI_EHG_CHP_E!Z6+TI_EHG_H_E!Z6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TI_EHG_E_E!C7+TI_EHG_CHP_E!C7+TI_EHG_H_E!C7</f>
        <v>14440.852835795164</v>
      </c>
      <c r="D7" s="8">
        <f>TI_EHG_E_E!D7+TI_EHG_CHP_E!D7+TI_EHG_H_E!D7</f>
        <v>15459.653750180716</v>
      </c>
      <c r="E7" s="8">
        <f>TI_EHG_E_E!E7+TI_EHG_CHP_E!E7+TI_EHG_H_E!E7</f>
        <v>15647.025153378056</v>
      </c>
      <c r="F7" s="8">
        <f>TI_EHG_E_E!F7+TI_EHG_CHP_E!F7+TI_EHG_H_E!F7</f>
        <v>21634.994541293119</v>
      </c>
      <c r="G7" s="8">
        <f>TI_EHG_E_E!G7+TI_EHG_CHP_E!G7+TI_EHG_H_E!G7</f>
        <v>16223.174841369884</v>
      </c>
      <c r="H7" s="8">
        <f>TI_EHG_E_E!H7+TI_EHG_CHP_E!H7+TI_EHG_H_E!H7</f>
        <v>13558.428475007684</v>
      </c>
      <c r="I7" s="8">
        <f>TI_EHG_E_E!I7+TI_EHG_CHP_E!I7+TI_EHG_H_E!I7</f>
        <v>20937.884278670335</v>
      </c>
      <c r="J7" s="8">
        <f>TI_EHG_E_E!J7+TI_EHG_CHP_E!J7+TI_EHG_H_E!J7</f>
        <v>17365.454048397234</v>
      </c>
      <c r="K7" s="8">
        <f>TI_EHG_E_E!K7+TI_EHG_CHP_E!K7+TI_EHG_H_E!K7</f>
        <v>15272.42887418337</v>
      </c>
      <c r="L7" s="8">
        <f>TI_EHG_E_E!L7+TI_EHG_CHP_E!L7+TI_EHG_H_E!L7</f>
        <v>15281.036933596741</v>
      </c>
      <c r="M7" s="8">
        <f>TI_EHG_E_E!M7+TI_EHG_CHP_E!M7+TI_EHG_H_E!M7</f>
        <v>14782.367470882069</v>
      </c>
      <c r="N7" s="8">
        <f>TI_EHG_E_E!N7+TI_EHG_CHP_E!N7+TI_EHG_H_E!N7</f>
        <v>12328.203805199097</v>
      </c>
      <c r="O7" s="8">
        <f>TI_EHG_E_E!O7+TI_EHG_CHP_E!O7+TI_EHG_H_E!O7</f>
        <v>9605.1476782698501</v>
      </c>
      <c r="P7" s="8">
        <f>TI_EHG_E_E!P7+TI_EHG_CHP_E!P7+TI_EHG_H_E!P7</f>
        <v>12231.241630870187</v>
      </c>
      <c r="Q7" s="8">
        <f>TI_EHG_E_E!Q7+TI_EHG_CHP_E!Q7+TI_EHG_H_E!Q7</f>
        <v>9622.6576370941857</v>
      </c>
      <c r="R7" s="8">
        <f>TI_EHG_E_E!R7+TI_EHG_CHP_E!R7+TI_EHG_H_E!R7</f>
        <v>6756.4192987916858</v>
      </c>
      <c r="S7" s="8">
        <f>TI_EHG_E_E!S7+TI_EHG_CHP_E!S7+TI_EHG_H_E!S7</f>
        <v>7913.9342259410851</v>
      </c>
      <c r="T7" s="8">
        <f>TI_EHG_E_E!T7+TI_EHG_CHP_E!T7+TI_EHG_H_E!T7</f>
        <v>5718.3187436034059</v>
      </c>
      <c r="U7" s="8">
        <f>TI_EHG_E_E!U7+TI_EHG_CHP_E!U7+TI_EHG_H_E!U7</f>
        <v>5829.1890564340147</v>
      </c>
      <c r="V7" s="8">
        <f>TI_EHG_E_E!V7+TI_EHG_CHP_E!V7+TI_EHG_H_E!V7</f>
        <v>3155.3083857823472</v>
      </c>
      <c r="W7" s="8">
        <f>TI_EHG_E_E!W7+TI_EHG_CHP_E!W7+TI_EHG_H_E!W7</f>
        <v>2712.2342832095978</v>
      </c>
      <c r="X7" s="8">
        <f>TI_EHG_E_E!X7+TI_EHG_CHP_E!X7+TI_EHG_H_E!X7</f>
        <v>3675.4344395999992</v>
      </c>
      <c r="Y7" s="8">
        <f>TI_EHG_E_E!Y7+TI_EHG_CHP_E!Y7+TI_EHG_H_E!Y7</f>
        <v>3755.503533065772</v>
      </c>
      <c r="Z7" s="8">
        <f>TI_EHG_E_E!Z7+TI_EHG_CHP_E!Z7+TI_EHG_H_E!Z7</f>
        <v>2316.4335721358816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  <c r="Y9" s="8">
        <f>TI_EHG_E_E!Y9+TI_EHG_CHP_E!Y9+TI_EHG_H_E!Y9</f>
        <v>0</v>
      </c>
      <c r="Z9" s="8">
        <f>TI_EHG_E_E!Z9+TI_EHG_CHP_E!Z9+TI_EHG_H_E!Z9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  <c r="Y10" s="8">
        <f>TI_EHG_E_E!Y10+TI_EHG_CHP_E!Y10+TI_EHG_H_E!Y10</f>
        <v>0</v>
      </c>
      <c r="Z10" s="8">
        <f>TI_EHG_E_E!Z10+TI_EHG_CHP_E!Z10+TI_EHG_H_E!Z10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  <c r="Y12" s="8">
        <f>TI_EHG_E_E!Y12+TI_EHG_CHP_E!Y12+TI_EHG_H_E!Y12</f>
        <v>0</v>
      </c>
      <c r="Z12" s="8">
        <f>TI_EHG_E_E!Z12+TI_EHG_CHP_E!Z12+TI_EHG_H_E!Z12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  <c r="Y13" s="8">
        <f>TI_EHG_E_E!Y13+TI_EHG_CHP_E!Y13+TI_EHG_H_E!Y13</f>
        <v>0</v>
      </c>
      <c r="Z13" s="8">
        <f>TI_EHG_E_E!Z13+TI_EHG_CHP_E!Z13+TI_EHG_H_E!Z13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  <c r="Y14" s="8">
        <f>TI_EHG_E_E!Y14+TI_EHG_CHP_E!Y14+TI_EHG_H_E!Y14</f>
        <v>0</v>
      </c>
      <c r="Z14" s="8">
        <f>TI_EHG_E_E!Z14+TI_EHG_CHP_E!Z14+TI_EHG_H_E!Z14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  <c r="Y15" s="8">
        <f>TI_EHG_E_E!Y15+TI_EHG_CHP_E!Y15+TI_EHG_H_E!Y15</f>
        <v>0</v>
      </c>
      <c r="Z15" s="8">
        <f>TI_EHG_E_E!Z15+TI_EHG_CHP_E!Z15+TI_EHG_H_E!Z15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  <c r="Y16" s="8">
        <f>TI_EHG_E_E!Y16+TI_EHG_CHP_E!Y16+TI_EHG_H_E!Y16</f>
        <v>0</v>
      </c>
      <c r="Z16" s="8">
        <f>TI_EHG_E_E!Z16+TI_EHG_CHP_E!Z16+TI_EHG_H_E!Z16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  <c r="Y18" s="8">
        <f>TI_EHG_E_E!Y18+TI_EHG_CHP_E!Y18+TI_EHG_H_E!Y18</f>
        <v>0</v>
      </c>
      <c r="Z18" s="8">
        <f>TI_EHG_E_E!Z18+TI_EHG_CHP_E!Z18+TI_EHG_H_E!Z18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TI_EHG_E_E!C19+TI_EHG_CHP_E!C19+TI_EHG_H_E!C19</f>
        <v>0</v>
      </c>
      <c r="D19" s="8">
        <f>TI_EHG_E_E!D19+TI_EHG_CHP_E!D19+TI_EHG_H_E!D19</f>
        <v>0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  <c r="Y19" s="8">
        <f>TI_EHG_E_E!Y19+TI_EHG_CHP_E!Y19+TI_EHG_H_E!Y19</f>
        <v>0</v>
      </c>
      <c r="Z19" s="8">
        <f>TI_EHG_E_E!Z19+TI_EHG_CHP_E!Z19+TI_EHG_H_E!Z19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  <c r="Y20" s="8">
        <f>TI_EHG_E_E!Y20+TI_EHG_CHP_E!Y20+TI_EHG_H_E!Y20</f>
        <v>0</v>
      </c>
      <c r="Z20" s="8">
        <f>TI_EHG_E_E!Z20+TI_EHG_CHP_E!Z20+TI_EHG_H_E!Z20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  <c r="Y21" s="8">
        <f>TI_EHG_E_E!Y21+TI_EHG_CHP_E!Y21+TI_EHG_H_E!Y21</f>
        <v>0</v>
      </c>
      <c r="Z21" s="8">
        <f>TI_EHG_E_E!Z21+TI_EHG_CHP_E!Z21+TI_EHG_H_E!Z21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  <c r="Y23" s="8">
        <f>TI_EHG_E_E!Y23+TI_EHG_CHP_E!Y23+TI_EHG_H_E!Y23</f>
        <v>0</v>
      </c>
      <c r="Z23" s="8">
        <f>TI_EHG_E_E!Z23+TI_EHG_CHP_E!Z23+TI_EHG_H_E!Z23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  <c r="Y24" s="8">
        <f>TI_EHG_E_E!Y24+TI_EHG_CHP_E!Y24+TI_EHG_H_E!Y24</f>
        <v>0</v>
      </c>
      <c r="Z24" s="8">
        <f>TI_EHG_E_E!Z24+TI_EHG_CHP_E!Z24+TI_EHG_H_E!Z24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  <c r="Y25" s="27">
        <f>TI_EHG_E_E!Y25+TI_EHG_CHP_E!Y25+TI_EHG_H_E!Y25</f>
        <v>0</v>
      </c>
      <c r="Z25" s="27">
        <f>TI_EHG_E_E!Z25+TI_EHG_CHP_E!Z25+TI_EHG_H_E!Z25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4693.8361438800021</v>
      </c>
      <c r="D26" s="27">
        <f t="shared" ref="D26:X26" si="21">SUM(D27,D33)</f>
        <v>4508.1399247199997</v>
      </c>
      <c r="E26" s="27">
        <f t="shared" si="21"/>
        <v>4004.8512458400005</v>
      </c>
      <c r="F26" s="27">
        <f t="shared" si="21"/>
        <v>1974.4098541199999</v>
      </c>
      <c r="G26" s="27">
        <f t="shared" si="21"/>
        <v>1372.5391467600004</v>
      </c>
      <c r="H26" s="27">
        <f t="shared" si="21"/>
        <v>1219.35341124</v>
      </c>
      <c r="I26" s="27">
        <f t="shared" si="21"/>
        <v>1347.7079916</v>
      </c>
      <c r="J26" s="27">
        <f t="shared" si="21"/>
        <v>1090.1738340000002</v>
      </c>
      <c r="K26" s="27">
        <f t="shared" si="21"/>
        <v>964.52690616000007</v>
      </c>
      <c r="L26" s="27">
        <f t="shared" si="21"/>
        <v>1122.2828629199998</v>
      </c>
      <c r="M26" s="27">
        <f t="shared" si="21"/>
        <v>931.27312152000013</v>
      </c>
      <c r="N26" s="27">
        <f t="shared" si="21"/>
        <v>515.04783048000002</v>
      </c>
      <c r="O26" s="27">
        <f t="shared" si="21"/>
        <v>464.39888688000008</v>
      </c>
      <c r="P26" s="27">
        <f t="shared" si="21"/>
        <v>451.63131048000014</v>
      </c>
      <c r="Q26" s="27">
        <f t="shared" si="21"/>
        <v>293.43685679999999</v>
      </c>
      <c r="R26" s="27">
        <f t="shared" si="21"/>
        <v>285.34310820000002</v>
      </c>
      <c r="S26" s="27">
        <f t="shared" si="21"/>
        <v>287.31426120000003</v>
      </c>
      <c r="T26" s="27">
        <f t="shared" si="21"/>
        <v>257.09488056000004</v>
      </c>
      <c r="U26" s="27">
        <f t="shared" si="21"/>
        <v>258.59049947999995</v>
      </c>
      <c r="V26" s="27">
        <f t="shared" si="21"/>
        <v>229.48149204000001</v>
      </c>
      <c r="W26" s="27">
        <f t="shared" si="21"/>
        <v>225.29758716000003</v>
      </c>
      <c r="X26" s="27">
        <f t="shared" si="21"/>
        <v>265.67743067999999</v>
      </c>
      <c r="Y26" s="27">
        <f t="shared" ref="Y26:Z26" si="22">SUM(Y27,Y33)</f>
        <v>425.02124628000001</v>
      </c>
      <c r="Z26" s="27">
        <f t="shared" si="22"/>
        <v>242.14564116000003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  <c r="Y28" s="8">
        <f>TI_EHG_E_E!Y28+TI_EHG_CHP_E!Y28+TI_EHG_H_E!Y28</f>
        <v>0</v>
      </c>
      <c r="Z28" s="8">
        <f>TI_EHG_E_E!Z28+TI_EHG_CHP_E!Z28+TI_EHG_H_E!Z28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  <c r="Y29" s="8">
        <f>TI_EHG_E_E!Y29+TI_EHG_CHP_E!Y29+TI_EHG_H_E!Y29</f>
        <v>0</v>
      </c>
      <c r="Z29" s="8">
        <f>TI_EHG_E_E!Z29+TI_EHG_CHP_E!Z29+TI_EHG_H_E!Z29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  <c r="Y30" s="8">
        <f>TI_EHG_E_E!Y30+TI_EHG_CHP_E!Y30+TI_EHG_H_E!Y30</f>
        <v>0</v>
      </c>
      <c r="Z30" s="8">
        <f>TI_EHG_E_E!Z30+TI_EHG_CHP_E!Z30+TI_EHG_H_E!Z30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  <c r="Y31" s="8">
        <f>TI_EHG_E_E!Y31+TI_EHG_CHP_E!Y31+TI_EHG_H_E!Y31</f>
        <v>0</v>
      </c>
      <c r="Z31" s="8">
        <f>TI_EHG_E_E!Z31+TI_EHG_CHP_E!Z31+TI_EHG_H_E!Z31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  <c r="Y32" s="8">
        <f>TI_EHG_E_E!Y32+TI_EHG_CHP_E!Y32+TI_EHG_H_E!Y32</f>
        <v>0</v>
      </c>
      <c r="Z32" s="8">
        <f>TI_EHG_E_E!Z32+TI_EHG_CHP_E!Z32+TI_EHG_H_E!Z32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4693.8361438800021</v>
      </c>
      <c r="D33" s="19">
        <f t="shared" ref="D33:X33" si="27">SUM(D34:D50)</f>
        <v>4508.1399247199997</v>
      </c>
      <c r="E33" s="19">
        <f t="shared" si="27"/>
        <v>4004.8512458400005</v>
      </c>
      <c r="F33" s="19">
        <f t="shared" si="27"/>
        <v>1974.4098541199999</v>
      </c>
      <c r="G33" s="19">
        <f t="shared" si="27"/>
        <v>1372.5391467600004</v>
      </c>
      <c r="H33" s="19">
        <f t="shared" si="27"/>
        <v>1219.35341124</v>
      </c>
      <c r="I33" s="19">
        <f t="shared" si="27"/>
        <v>1347.7079916</v>
      </c>
      <c r="J33" s="19">
        <f t="shared" si="27"/>
        <v>1090.1738340000002</v>
      </c>
      <c r="K33" s="19">
        <f t="shared" si="27"/>
        <v>964.52690616000007</v>
      </c>
      <c r="L33" s="19">
        <f t="shared" si="27"/>
        <v>1122.2828629199998</v>
      </c>
      <c r="M33" s="19">
        <f t="shared" si="27"/>
        <v>931.27312152000013</v>
      </c>
      <c r="N33" s="19">
        <f t="shared" si="27"/>
        <v>515.04783048000002</v>
      </c>
      <c r="O33" s="19">
        <f t="shared" si="27"/>
        <v>464.39888688000008</v>
      </c>
      <c r="P33" s="19">
        <f t="shared" si="27"/>
        <v>451.63131048000014</v>
      </c>
      <c r="Q33" s="19">
        <f t="shared" si="27"/>
        <v>293.43685679999999</v>
      </c>
      <c r="R33" s="19">
        <f t="shared" si="27"/>
        <v>285.34310820000002</v>
      </c>
      <c r="S33" s="19">
        <f t="shared" si="27"/>
        <v>287.31426120000003</v>
      </c>
      <c r="T33" s="19">
        <f t="shared" si="27"/>
        <v>257.09488056000004</v>
      </c>
      <c r="U33" s="19">
        <f t="shared" si="27"/>
        <v>258.59049947999995</v>
      </c>
      <c r="V33" s="19">
        <f t="shared" si="27"/>
        <v>229.48149204000001</v>
      </c>
      <c r="W33" s="19">
        <f t="shared" si="27"/>
        <v>225.29758716000003</v>
      </c>
      <c r="X33" s="19">
        <f t="shared" si="27"/>
        <v>265.67743067999999</v>
      </c>
      <c r="Y33" s="19">
        <f t="shared" ref="Y33:Z33" si="28">SUM(Y34:Y50)</f>
        <v>425.02124628000001</v>
      </c>
      <c r="Z33" s="19">
        <f t="shared" si="28"/>
        <v>242.14564116000003</v>
      </c>
    </row>
    <row r="34" spans="1:26" ht="11.25" customHeight="1" x14ac:dyDescent="0.2">
      <c r="A34" s="28" t="s">
        <v>54</v>
      </c>
      <c r="B34" s="7" t="s">
        <v>55</v>
      </c>
      <c r="C34" s="8">
        <f>TI_EHG_E_E!C34+TI_EHG_CHP_E!C34+TI_EHG_H_E!C34</f>
        <v>110.82230783999999</v>
      </c>
      <c r="D34" s="8">
        <f>TI_EHG_E_E!D34+TI_EHG_CHP_E!D34+TI_EHG_H_E!D34</f>
        <v>113.81762304</v>
      </c>
      <c r="E34" s="8">
        <f>TI_EHG_E_E!E34+TI_EHG_CHP_E!E34+TI_EHG_H_E!E34</f>
        <v>113.81762304</v>
      </c>
      <c r="F34" s="8">
        <f>TI_EHG_E_E!F34+TI_EHG_CHP_E!F34+TI_EHG_H_E!F34</f>
        <v>125.79846912000002</v>
      </c>
      <c r="G34" s="8">
        <f>TI_EHG_E_E!G34+TI_EHG_CHP_E!G34+TI_EHG_H_E!G34</f>
        <v>113.81762304</v>
      </c>
      <c r="H34" s="8">
        <f>TI_EHG_E_E!H34+TI_EHG_CHP_E!H34+TI_EHG_H_E!H34</f>
        <v>89.855930880000017</v>
      </c>
      <c r="I34" s="8">
        <f>TI_EHG_E_E!I34+TI_EHG_CHP_E!I34+TI_EHG_H_E!I34</f>
        <v>101.83677696000002</v>
      </c>
      <c r="J34" s="8">
        <f>TI_EHG_E_E!J34+TI_EHG_CHP_E!J34+TI_EHG_H_E!J34</f>
        <v>104.83209216000002</v>
      </c>
      <c r="K34" s="8">
        <f>TI_EHG_E_E!K34+TI_EHG_CHP_E!K34+TI_EHG_H_E!K34</f>
        <v>83.865507840000006</v>
      </c>
      <c r="L34" s="8">
        <f>TI_EHG_E_E!L34+TI_EHG_CHP_E!L34+TI_EHG_H_E!L34</f>
        <v>86.86082304</v>
      </c>
      <c r="M34" s="8">
        <f>TI_EHG_E_E!M34+TI_EHG_CHP_E!M34+TI_EHG_H_E!M34</f>
        <v>92.85124608000001</v>
      </c>
      <c r="N34" s="8">
        <f>TI_EHG_E_E!N34+TI_EHG_CHP_E!N34+TI_EHG_H_E!N34</f>
        <v>71.884869119999991</v>
      </c>
      <c r="O34" s="8">
        <f>TI_EHG_E_E!O34+TI_EHG_CHP_E!O34+TI_EHG_H_E!O34</f>
        <v>80.870400000000018</v>
      </c>
      <c r="P34" s="8">
        <f>TI_EHG_E_E!P34+TI_EHG_CHP_E!P34+TI_EHG_H_E!P34</f>
        <v>80.870400000000018</v>
      </c>
      <c r="Q34" s="8">
        <f>TI_EHG_E_E!Q34+TI_EHG_CHP_E!Q34+TI_EHG_H_E!Q34</f>
        <v>95.846353919999999</v>
      </c>
      <c r="R34" s="8">
        <f>TI_EHG_E_E!R34+TI_EHG_CHP_E!R34+TI_EHG_H_E!R34</f>
        <v>91.17681408</v>
      </c>
      <c r="S34" s="8">
        <f>TI_EHG_E_E!S34+TI_EHG_CHP_E!S34+TI_EHG_H_E!S34</f>
        <v>92.788208640000008</v>
      </c>
      <c r="T34" s="8">
        <f>TI_EHG_E_E!T34+TI_EHG_CHP_E!T34+TI_EHG_H_E!T34</f>
        <v>82.10149632000001</v>
      </c>
      <c r="U34" s="8">
        <f>TI_EHG_E_E!U34+TI_EHG_CHP_E!U34+TI_EHG_H_E!U34</f>
        <v>90.215493119999977</v>
      </c>
      <c r="V34" s="8">
        <f>TI_EHG_E_E!V34+TI_EHG_CHP_E!V34+TI_EHG_H_E!V34</f>
        <v>88.391347199999998</v>
      </c>
      <c r="W34" s="8">
        <f>TI_EHG_E_E!W34+TI_EHG_CHP_E!W34+TI_EHG_H_E!W34</f>
        <v>94.378659840000026</v>
      </c>
      <c r="X34" s="8">
        <f>TI_EHG_E_E!X34+TI_EHG_CHP_E!X34+TI_EHG_H_E!X34</f>
        <v>95.996067839999995</v>
      </c>
      <c r="Y34" s="8">
        <f>TI_EHG_E_E!Y34+TI_EHG_CHP_E!Y34+TI_EHG_H_E!Y34</f>
        <v>94.276846080000027</v>
      </c>
      <c r="Z34" s="8">
        <f>TI_EHG_E_E!Z34+TI_EHG_CHP_E!Z34+TI_EHG_H_E!Z34</f>
        <v>99.518492160000022</v>
      </c>
    </row>
    <row r="35" spans="1:26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  <c r="Y35" s="8">
        <f>TI_EHG_E_E!Y35+TI_EHG_CHP_E!Y35+TI_EHG_H_E!Y35</f>
        <v>0</v>
      </c>
      <c r="Z35" s="8">
        <f>TI_EHG_E_E!Z35+TI_EHG_CHP_E!Z35+TI_EHG_H_E!Z35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2.9026504799999988</v>
      </c>
      <c r="N36" s="8">
        <f>TI_EHG_E_E!N36+TI_EHG_CHP_E!N36+TI_EHG_H_E!N36</f>
        <v>2.9026504799999988</v>
      </c>
      <c r="O36" s="8">
        <f>TI_EHG_E_E!O36+TI_EHG_CHP_E!O36+TI_EHG_H_E!O36</f>
        <v>2.9026504799999988</v>
      </c>
      <c r="P36" s="8">
        <f>TI_EHG_E_E!P36+TI_EHG_CHP_E!P36+TI_EHG_H_E!P36</f>
        <v>2.9026504799999988</v>
      </c>
      <c r="Q36" s="8">
        <f>TI_EHG_E_E!Q36+TI_EHG_CHP_E!Q36+TI_EHG_H_E!Q36</f>
        <v>2.9026504799999988</v>
      </c>
      <c r="R36" s="8">
        <f>TI_EHG_E_E!R36+TI_EHG_CHP_E!R36+TI_EHG_H_E!R36</f>
        <v>2.4817230000000001</v>
      </c>
      <c r="S36" s="8">
        <f>TI_EHG_E_E!S36+TI_EHG_CHP_E!S36+TI_EHG_H_E!S36</f>
        <v>2.3308887600000001</v>
      </c>
      <c r="T36" s="8">
        <f>TI_EHG_E_E!T36+TI_EHG_CHP_E!T36+TI_EHG_H_E!T36</f>
        <v>1.2016764</v>
      </c>
      <c r="U36" s="8">
        <f>TI_EHG_E_E!U36+TI_EHG_CHP_E!U36+TI_EHG_H_E!U36</f>
        <v>6.3831960000000007E-2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  <c r="Y36" s="8">
        <f>TI_EHG_E_E!Y36+TI_EHG_CHP_E!Y36+TI_EHG_H_E!Y36</f>
        <v>0</v>
      </c>
      <c r="Z36" s="8">
        <f>TI_EHG_E_E!Z36+TI_EHG_CHP_E!Z36+TI_EHG_H_E!Z36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  <c r="Y37" s="8">
        <f>TI_EHG_E_E!Y37+TI_EHG_CHP_E!Y37+TI_EHG_H_E!Y37</f>
        <v>0</v>
      </c>
      <c r="Z37" s="8">
        <f>TI_EHG_E_E!Z37+TI_EHG_CHP_E!Z37+TI_EHG_H_E!Z37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  <c r="Y38" s="8">
        <f>TI_EHG_E_E!Y38+TI_EHG_CHP_E!Y38+TI_EHG_H_E!Y38</f>
        <v>0</v>
      </c>
      <c r="Z38" s="8">
        <f>TI_EHG_E_E!Z38+TI_EHG_CHP_E!Z38+TI_EHG_H_E!Z38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  <c r="Y39" s="8">
        <f>TI_EHG_E_E!Y39+TI_EHG_CHP_E!Y39+TI_EHG_H_E!Y39</f>
        <v>0</v>
      </c>
      <c r="Z39" s="8">
        <f>TI_EHG_E_E!Z39+TI_EHG_CHP_E!Z39+TI_EHG_H_E!Z39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  <c r="Y40" s="8">
        <f>TI_EHG_E_E!Y40+TI_EHG_CHP_E!Y40+TI_EHG_H_E!Y40</f>
        <v>0</v>
      </c>
      <c r="Z40" s="8">
        <f>TI_EHG_E_E!Z40+TI_EHG_CHP_E!Z40+TI_EHG_H_E!Z40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  <c r="Y41" s="8">
        <f>TI_EHG_E_E!Y41+TI_EHG_CHP_E!Y41+TI_EHG_H_E!Y41</f>
        <v>0</v>
      </c>
      <c r="Z41" s="8">
        <f>TI_EHG_E_E!Z41+TI_EHG_CHP_E!Z41+TI_EHG_H_E!Z41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  <c r="Y42" s="8">
        <f>TI_EHG_E_E!Y42+TI_EHG_CHP_E!Y42+TI_EHG_H_E!Y42</f>
        <v>0</v>
      </c>
      <c r="Z42" s="8">
        <f>TI_EHG_E_E!Z42+TI_EHG_CHP_E!Z42+TI_EHG_H_E!Z42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TI_EHG_E_E!C43+TI_EHG_CHP_E!C43+TI_EHG_H_E!C43</f>
        <v>120.23460071999999</v>
      </c>
      <c r="D43" s="8">
        <f>TI_EHG_E_E!D43+TI_EHG_CHP_E!D43+TI_EHG_H_E!D43</f>
        <v>139.21884287999998</v>
      </c>
      <c r="E43" s="8">
        <f>TI_EHG_E_E!E43+TI_EHG_CHP_E!E43+TI_EHG_H_E!E43</f>
        <v>79.10154252000001</v>
      </c>
      <c r="F43" s="8">
        <f>TI_EHG_E_E!F43+TI_EHG_CHP_E!F43+TI_EHG_H_E!F43</f>
        <v>196.17236964</v>
      </c>
      <c r="G43" s="8">
        <f>TI_EHG_E_E!G43+TI_EHG_CHP_E!G43+TI_EHG_H_E!G43</f>
        <v>117.07056035999999</v>
      </c>
      <c r="H43" s="8">
        <f>TI_EHG_E_E!H43+TI_EHG_CHP_E!H43+TI_EHG_H_E!H43</f>
        <v>88.593930359999987</v>
      </c>
      <c r="I43" s="8">
        <f>TI_EHG_E_E!I43+TI_EHG_CHP_E!I43+TI_EHG_H_E!I43</f>
        <v>94.922011080000004</v>
      </c>
      <c r="J43" s="8">
        <f>TI_EHG_E_E!J43+TI_EHG_CHP_E!J43+TI_EHG_H_E!J43</f>
        <v>110.74247964</v>
      </c>
      <c r="K43" s="8">
        <f>TI_EHG_E_E!K43+TI_EHG_CHP_E!K43+TI_EHG_H_E!K43</f>
        <v>174.02382036</v>
      </c>
      <c r="L43" s="8">
        <f>TI_EHG_E_E!L43+TI_EHG_CHP_E!L43+TI_EHG_H_E!L43</f>
        <v>300.58650179999995</v>
      </c>
      <c r="M43" s="8">
        <f>TI_EHG_E_E!M43+TI_EHG_CHP_E!M43+TI_EHG_H_E!M43</f>
        <v>319.57101072</v>
      </c>
      <c r="N43" s="8">
        <f>TI_EHG_E_E!N43+TI_EHG_CHP_E!N43+TI_EHG_H_E!N43</f>
        <v>211.99257144000001</v>
      </c>
      <c r="O43" s="8">
        <f>TI_EHG_E_E!O43+TI_EHG_CHP_E!O43+TI_EHG_H_E!O43</f>
        <v>193.00832928</v>
      </c>
      <c r="P43" s="8">
        <f>TI_EHG_E_E!P43+TI_EHG_CHP_E!P43+TI_EHG_H_E!P43</f>
        <v>170.85978000000003</v>
      </c>
      <c r="Q43" s="8">
        <f>TI_EHG_E_E!Q43+TI_EHG_CHP_E!Q43+TI_EHG_H_E!Q43</f>
        <v>69.609421440000006</v>
      </c>
      <c r="R43" s="8">
        <f>TI_EHG_E_E!R43+TI_EHG_CHP_E!R43+TI_EHG_H_E!R43</f>
        <v>61.196344559999979</v>
      </c>
      <c r="S43" s="8">
        <f>TI_EHG_E_E!S43+TI_EHG_CHP_E!S43+TI_EHG_H_E!S43</f>
        <v>62.920414440000016</v>
      </c>
      <c r="T43" s="8">
        <f>TI_EHG_E_E!T43+TI_EHG_CHP_E!T43+TI_EHG_H_E!T43</f>
        <v>65.344462559999997</v>
      </c>
      <c r="U43" s="8">
        <f>TI_EHG_E_E!U43+TI_EHG_CHP_E!U43+TI_EHG_H_E!U43</f>
        <v>72.764125199999995</v>
      </c>
      <c r="V43" s="8">
        <f>TI_EHG_E_E!V43+TI_EHG_CHP_E!V43+TI_EHG_H_E!V43</f>
        <v>63.88875324</v>
      </c>
      <c r="W43" s="8">
        <f>TI_EHG_E_E!W43+TI_EHG_CHP_E!W43+TI_EHG_H_E!W43</f>
        <v>53.402951160000001</v>
      </c>
      <c r="X43" s="8">
        <f>TI_EHG_E_E!X43+TI_EHG_CHP_E!X43+TI_EHG_H_E!X43</f>
        <v>101.63636028000001</v>
      </c>
      <c r="Y43" s="8">
        <f>TI_EHG_E_E!Y43+TI_EHG_CHP_E!Y43+TI_EHG_H_E!Y43</f>
        <v>216.58057667999998</v>
      </c>
      <c r="Z43" s="8">
        <f>TI_EHG_E_E!Z43+TI_EHG_CHP_E!Z43+TI_EHG_H_E!Z43</f>
        <v>81.000340199999997</v>
      </c>
    </row>
    <row r="44" spans="1:26" ht="11.25" customHeight="1" x14ac:dyDescent="0.2">
      <c r="A44" s="28" t="s">
        <v>74</v>
      </c>
      <c r="B44" s="7" t="s">
        <v>75</v>
      </c>
      <c r="C44" s="8">
        <f>TI_EHG_E_E!C44+TI_EHG_CHP_E!C44+TI_EHG_H_E!C44</f>
        <v>449.92251576000001</v>
      </c>
      <c r="D44" s="8">
        <f>TI_EHG_E_E!D44+TI_EHG_CHP_E!D44+TI_EHG_H_E!D44</f>
        <v>692.18829287999995</v>
      </c>
      <c r="E44" s="8">
        <f>TI_EHG_E_E!E44+TI_EHG_CHP_E!E44+TI_EHG_H_E!E44</f>
        <v>997.38045576000013</v>
      </c>
      <c r="F44" s="8">
        <f>TI_EHG_E_E!F44+TI_EHG_CHP_E!F44+TI_EHG_H_E!F44</f>
        <v>1400.1080428800001</v>
      </c>
      <c r="G44" s="8">
        <f>TI_EHG_E_E!G44+TI_EHG_CHP_E!G44+TI_EHG_H_E!G44</f>
        <v>1116.9401428800004</v>
      </c>
      <c r="H44" s="8">
        <f>TI_EHG_E_E!H44+TI_EHG_CHP_E!H44+TI_EHG_H_E!H44</f>
        <v>1019.4047186400002</v>
      </c>
      <c r="I44" s="8">
        <f>TI_EHG_E_E!I44+TI_EHG_CHP_E!I44+TI_EHG_H_E!I44</f>
        <v>1126.37907288</v>
      </c>
      <c r="J44" s="8">
        <f>TI_EHG_E_E!J44+TI_EHG_CHP_E!J44+TI_EHG_H_E!J44</f>
        <v>871.52796288000025</v>
      </c>
      <c r="K44" s="8">
        <f>TI_EHG_E_E!K44+TI_EHG_CHP_E!K44+TI_EHG_H_E!K44</f>
        <v>703.56627864000006</v>
      </c>
      <c r="L44" s="8">
        <f>TI_EHG_E_E!L44+TI_EHG_CHP_E!L44+TI_EHG_H_E!L44</f>
        <v>734.83553807999999</v>
      </c>
      <c r="M44" s="8">
        <f>TI_EHG_E_E!M44+TI_EHG_CHP_E!M44+TI_EHG_H_E!M44</f>
        <v>515.94821424000008</v>
      </c>
      <c r="N44" s="8">
        <f>TI_EHG_E_E!N44+TI_EHG_CHP_E!N44+TI_EHG_H_E!N44</f>
        <v>228.26773943999999</v>
      </c>
      <c r="O44" s="8">
        <f>TI_EHG_E_E!O44+TI_EHG_CHP_E!O44+TI_EHG_H_E!O44</f>
        <v>187.61750712</v>
      </c>
      <c r="P44" s="8">
        <f>TI_EHG_E_E!P44+TI_EHG_CHP_E!P44+TI_EHG_H_E!P44</f>
        <v>196.99848000000006</v>
      </c>
      <c r="Q44" s="8">
        <f>TI_EHG_E_E!Q44+TI_EHG_CHP_E!Q44+TI_EHG_H_E!Q44</f>
        <v>125.07843096000001</v>
      </c>
      <c r="R44" s="8">
        <f>TI_EHG_E_E!R44+TI_EHG_CHP_E!R44+TI_EHG_H_E!R44</f>
        <v>130.48822656000004</v>
      </c>
      <c r="S44" s="8">
        <f>TI_EHG_E_E!S44+TI_EHG_CHP_E!S44+TI_EHG_H_E!S44</f>
        <v>129.27474936000004</v>
      </c>
      <c r="T44" s="8">
        <f>TI_EHG_E_E!T44+TI_EHG_CHP_E!T44+TI_EHG_H_E!T44</f>
        <v>108.44724528000002</v>
      </c>
      <c r="U44" s="8">
        <f>TI_EHG_E_E!U44+TI_EHG_CHP_E!U44+TI_EHG_H_E!U44</f>
        <v>95.547049200000004</v>
      </c>
      <c r="V44" s="8">
        <f>TI_EHG_E_E!V44+TI_EHG_CHP_E!V44+TI_EHG_H_E!V44</f>
        <v>77.201391599999994</v>
      </c>
      <c r="W44" s="8">
        <f>TI_EHG_E_E!W44+TI_EHG_CHP_E!W44+TI_EHG_H_E!W44</f>
        <v>77.515976160000008</v>
      </c>
      <c r="X44" s="8">
        <f>TI_EHG_E_E!X44+TI_EHG_CHP_E!X44+TI_EHG_H_E!X44</f>
        <v>68.04500256</v>
      </c>
      <c r="Y44" s="8">
        <f>TI_EHG_E_E!Y44+TI_EHG_CHP_E!Y44+TI_EHG_H_E!Y44</f>
        <v>114.16382352000001</v>
      </c>
      <c r="Z44" s="8">
        <f>TI_EHG_E_E!Z44+TI_EHG_CHP_E!Z44+TI_EHG_H_E!Z44</f>
        <v>61.626808800000006</v>
      </c>
    </row>
    <row r="45" spans="1:26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  <c r="Y45" s="8">
        <f>TI_EHG_E_E!Y45+TI_EHG_CHP_E!Y45+TI_EHG_H_E!Y45</f>
        <v>0</v>
      </c>
      <c r="Z45" s="8">
        <f>TI_EHG_E_E!Z45+TI_EHG_CHP_E!Z45+TI_EHG_H_E!Z45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  <c r="Y46" s="8">
        <f>TI_EHG_E_E!Y46+TI_EHG_CHP_E!Y46+TI_EHG_H_E!Y46</f>
        <v>0</v>
      </c>
      <c r="Z46" s="8">
        <f>TI_EHG_E_E!Z46+TI_EHG_CHP_E!Z46+TI_EHG_H_E!Z46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TI_EHG_E_E!C47+TI_EHG_CHP_E!C47+TI_EHG_H_E!C47</f>
        <v>3969.8590568400014</v>
      </c>
      <c r="D47" s="8">
        <f>TI_EHG_E_E!D47+TI_EHG_CHP_E!D47+TI_EHG_H_E!D47</f>
        <v>3513.7749045599994</v>
      </c>
      <c r="E47" s="8">
        <f>TI_EHG_E_E!E47+TI_EHG_CHP_E!E47+TI_EHG_H_E!E47</f>
        <v>2765.4113631600003</v>
      </c>
      <c r="F47" s="8">
        <f>TI_EHG_E_E!F47+TI_EHG_CHP_E!F47+TI_EHG_H_E!F47</f>
        <v>221.61824316000002</v>
      </c>
      <c r="G47" s="8">
        <f>TI_EHG_E_E!G47+TI_EHG_CHP_E!G47+TI_EHG_H_E!G47</f>
        <v>3.2119891200000001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  <c r="Y47" s="8">
        <f>TI_EHG_E_E!Y47+TI_EHG_CHP_E!Y47+TI_EHG_H_E!Y47</f>
        <v>0</v>
      </c>
      <c r="Z47" s="8">
        <f>TI_EHG_E_E!Z47+TI_EHG_CHP_E!Z47+TI_EHG_H_E!Z47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  <c r="Y48" s="8">
        <f>TI_EHG_E_E!Y48+TI_EHG_CHP_E!Y48+TI_EHG_H_E!Y48</f>
        <v>0</v>
      </c>
      <c r="Z48" s="8">
        <f>TI_EHG_E_E!Z48+TI_EHG_CHP_E!Z48+TI_EHG_H_E!Z48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  <c r="Y49" s="8">
        <f>TI_EHG_E_E!Y49+TI_EHG_CHP_E!Y49+TI_EHG_H_E!Y49</f>
        <v>0</v>
      </c>
      <c r="Z49" s="8">
        <f>TI_EHG_E_E!Z49+TI_EHG_CHP_E!Z49+TI_EHG_H_E!Z49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TI_EHG_E_E!C50+TI_EHG_CHP_E!C50+TI_EHG_H_E!C50</f>
        <v>42.997662719999994</v>
      </c>
      <c r="D50" s="8">
        <f>TI_EHG_E_E!D50+TI_EHG_CHP_E!D50+TI_EHG_H_E!D50</f>
        <v>49.140261360000011</v>
      </c>
      <c r="E50" s="8">
        <f>TI_EHG_E_E!E50+TI_EHG_CHP_E!E50+TI_EHG_H_E!E50</f>
        <v>49.140261360000011</v>
      </c>
      <c r="F50" s="8">
        <f>TI_EHG_E_E!F50+TI_EHG_CHP_E!F50+TI_EHG_H_E!F50</f>
        <v>30.712729319999987</v>
      </c>
      <c r="G50" s="8">
        <f>TI_EHG_E_E!G50+TI_EHG_CHP_E!G50+TI_EHG_H_E!G50</f>
        <v>21.498831359999997</v>
      </c>
      <c r="H50" s="8">
        <f>TI_EHG_E_E!H50+TI_EHG_CHP_E!H50+TI_EHG_H_E!H50</f>
        <v>21.498831359999997</v>
      </c>
      <c r="I50" s="8">
        <f>TI_EHG_E_E!I50+TI_EHG_CHP_E!I50+TI_EHG_H_E!I50</f>
        <v>24.570130679999998</v>
      </c>
      <c r="J50" s="8">
        <f>TI_EHG_E_E!J50+TI_EHG_CHP_E!J50+TI_EHG_H_E!J50</f>
        <v>3.0712993199999996</v>
      </c>
      <c r="K50" s="8">
        <f>TI_EHG_E_E!K50+TI_EHG_CHP_E!K50+TI_EHG_H_E!K50</f>
        <v>3.0712993199999996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  <c r="Y50" s="8">
        <f>TI_EHG_E_E!Y50+TI_EHG_CHP_E!Y50+TI_EHG_H_E!Y50</f>
        <v>0</v>
      </c>
      <c r="Z50" s="8">
        <f>TI_EHG_E_E!Z50+TI_EHG_CHP_E!Z50+TI_EHG_H_E!Z50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TI_EHG_E_E!C51+TI_EHG_CHP_E!C51+TI_EHG_H_E!C51</f>
        <v>5109.1202606400002</v>
      </c>
      <c r="D51" s="27">
        <f>TI_EHG_E_E!D51+TI_EHG_CHP_E!D51+TI_EHG_H_E!D51</f>
        <v>5321.3065052400016</v>
      </c>
      <c r="E51" s="27">
        <f>TI_EHG_E_E!E51+TI_EHG_CHP_E!E51+TI_EHG_H_E!E51</f>
        <v>5480.9635597199995</v>
      </c>
      <c r="F51" s="27">
        <f>TI_EHG_E_E!F51+TI_EHG_CHP_E!F51+TI_EHG_H_E!F51</f>
        <v>5420.4262516800009</v>
      </c>
      <c r="G51" s="27">
        <f>TI_EHG_E_E!G51+TI_EHG_CHP_E!G51+TI_EHG_H_E!G51</f>
        <v>5419.6327508400018</v>
      </c>
      <c r="H51" s="27">
        <f>TI_EHG_E_E!H51+TI_EHG_CHP_E!H51+TI_EHG_H_E!H51</f>
        <v>4934.3392296000002</v>
      </c>
      <c r="I51" s="27">
        <f>TI_EHG_E_E!I51+TI_EHG_CHP_E!I51+TI_EHG_H_E!I51</f>
        <v>5105.5078021199997</v>
      </c>
      <c r="J51" s="27">
        <f>TI_EHG_E_E!J51+TI_EHG_CHP_E!J51+TI_EHG_H_E!J51</f>
        <v>4158.55836</v>
      </c>
      <c r="K51" s="27">
        <f>TI_EHG_E_E!K51+TI_EHG_CHP_E!K51+TI_EHG_H_E!K51</f>
        <v>4228.5322490399994</v>
      </c>
      <c r="L51" s="27">
        <f>TI_EHG_E_E!L51+TI_EHG_CHP_E!L51+TI_EHG_H_E!L51</f>
        <v>4051.0471755600011</v>
      </c>
      <c r="M51" s="27">
        <f>TI_EHG_E_E!M51+TI_EHG_CHP_E!M51+TI_EHG_H_E!M51</f>
        <v>4806.838044359999</v>
      </c>
      <c r="N51" s="27">
        <f>TI_EHG_E_E!N51+TI_EHG_CHP_E!N51+TI_EHG_H_E!N51</f>
        <v>3634.8740604000009</v>
      </c>
      <c r="O51" s="27">
        <f>TI_EHG_E_E!O51+TI_EHG_CHP_E!O51+TI_EHG_H_E!O51</f>
        <v>3094.8764418000001</v>
      </c>
      <c r="P51" s="27">
        <f>TI_EHG_E_E!P51+TI_EHG_CHP_E!P51+TI_EHG_H_E!P51</f>
        <v>2714.6158538400005</v>
      </c>
      <c r="Q51" s="27">
        <f>TI_EHG_E_E!Q51+TI_EHG_CHP_E!Q51+TI_EHG_H_E!Q51</f>
        <v>1982.868596311813</v>
      </c>
      <c r="R51" s="27">
        <f>TI_EHG_E_E!R51+TI_EHG_CHP_E!R51+TI_EHG_H_E!R51</f>
        <v>1932.2397633525873</v>
      </c>
      <c r="S51" s="27">
        <f>TI_EHG_E_E!S51+TI_EHG_CHP_E!S51+TI_EHG_H_E!S51</f>
        <v>2091.8607988915624</v>
      </c>
      <c r="T51" s="27">
        <f>TI_EHG_E_E!T51+TI_EHG_CHP_E!T51+TI_EHG_H_E!T51</f>
        <v>1764.7648125672781</v>
      </c>
      <c r="U51" s="27">
        <f>TI_EHG_E_E!U51+TI_EHG_CHP_E!U51+TI_EHG_H_E!U51</f>
        <v>1728.2054631054821</v>
      </c>
      <c r="V51" s="27">
        <f>TI_EHG_E_E!V51+TI_EHG_CHP_E!V51+TI_EHG_H_E!V51</f>
        <v>1506.3352668847979</v>
      </c>
      <c r="W51" s="27">
        <f>TI_EHG_E_E!W51+TI_EHG_CHP_E!W51+TI_EHG_H_E!W51</f>
        <v>975.41490061501872</v>
      </c>
      <c r="X51" s="27">
        <f>TI_EHG_E_E!X51+TI_EHG_CHP_E!X51+TI_EHG_H_E!X51</f>
        <v>976.88268121840099</v>
      </c>
      <c r="Y51" s="27">
        <f>TI_EHG_E_E!Y51+TI_EHG_CHP_E!Y51+TI_EHG_H_E!Y51</f>
        <v>529.36160582951879</v>
      </c>
      <c r="Z51" s="27">
        <f>TI_EHG_E_E!Z51+TI_EHG_CHP_E!Z51+TI_EHG_H_E!Z51</f>
        <v>567.47927208948545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1070.009389711543</v>
      </c>
      <c r="D52" s="27">
        <f t="shared" ref="D52:X52" si="30">SUM(D53:D54)</f>
        <v>1134.2470755840884</v>
      </c>
      <c r="E52" s="27">
        <f t="shared" si="30"/>
        <v>1180.4386815234438</v>
      </c>
      <c r="F52" s="27">
        <f t="shared" si="30"/>
        <v>1260.8819859621995</v>
      </c>
      <c r="G52" s="27">
        <f t="shared" si="30"/>
        <v>1291.9503487142988</v>
      </c>
      <c r="H52" s="27">
        <f t="shared" si="30"/>
        <v>1311.3205027727602</v>
      </c>
      <c r="I52" s="27">
        <f t="shared" si="30"/>
        <v>1337.1995038476912</v>
      </c>
      <c r="J52" s="27">
        <f t="shared" si="30"/>
        <v>1397.41164847813</v>
      </c>
      <c r="K52" s="27">
        <f t="shared" si="30"/>
        <v>1450.8371533764248</v>
      </c>
      <c r="L52" s="27">
        <f t="shared" si="30"/>
        <v>1382.5955960085003</v>
      </c>
      <c r="M52" s="27">
        <f t="shared" si="30"/>
        <v>1336.8390428164769</v>
      </c>
      <c r="N52" s="27">
        <f t="shared" si="30"/>
        <v>1357.5757950408386</v>
      </c>
      <c r="O52" s="27">
        <f t="shared" si="30"/>
        <v>1415.3570204435928</v>
      </c>
      <c r="P52" s="27">
        <f t="shared" si="30"/>
        <v>1510.9285306521151</v>
      </c>
      <c r="Q52" s="27">
        <f t="shared" si="30"/>
        <v>1506.1843623366808</v>
      </c>
      <c r="R52" s="27">
        <f t="shared" si="30"/>
        <v>1633.3572274503224</v>
      </c>
      <c r="S52" s="27">
        <f t="shared" si="30"/>
        <v>1623.6217247183188</v>
      </c>
      <c r="T52" s="27">
        <f t="shared" si="30"/>
        <v>1555.6637757434701</v>
      </c>
      <c r="U52" s="27">
        <f t="shared" si="30"/>
        <v>1546.5275191159903</v>
      </c>
      <c r="V52" s="27">
        <f t="shared" si="30"/>
        <v>1594.1605217693641</v>
      </c>
      <c r="W52" s="27">
        <f t="shared" si="30"/>
        <v>1607.6473993106322</v>
      </c>
      <c r="X52" s="27">
        <f t="shared" si="30"/>
        <v>1520.7128966877701</v>
      </c>
      <c r="Y52" s="27">
        <f t="shared" ref="Y52:Z52" si="31">SUM(Y53:Y54)</f>
        <v>1602.2433961569004</v>
      </c>
      <c r="Z52" s="27">
        <f t="shared" si="31"/>
        <v>1606.3783327538827</v>
      </c>
    </row>
    <row r="53" spans="1:26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0</v>
      </c>
      <c r="S53" s="8">
        <f>TI_EHG_E_E!S53+TI_EHG_CHP_E!S53+TI_EHG_H_E!S53</f>
        <v>0</v>
      </c>
      <c r="T53" s="8">
        <f>TI_EHG_E_E!T53+TI_EHG_CHP_E!T53+TI_EHG_H_E!T53</f>
        <v>0</v>
      </c>
      <c r="U53" s="8">
        <f>TI_EHG_E_E!U53+TI_EHG_CHP_E!U53+TI_EHG_H_E!U53</f>
        <v>0</v>
      </c>
      <c r="V53" s="8">
        <f>TI_EHG_E_E!V53+TI_EHG_CHP_E!V53+TI_EHG_H_E!V53</f>
        <v>0</v>
      </c>
      <c r="W53" s="8">
        <f>TI_EHG_E_E!W53+TI_EHG_CHP_E!W53+TI_EHG_H_E!W53</f>
        <v>0</v>
      </c>
      <c r="X53" s="8">
        <f>TI_EHG_E_E!X53+TI_EHG_CHP_E!X53+TI_EHG_H_E!X53</f>
        <v>0</v>
      </c>
      <c r="Y53" s="8">
        <f>TI_EHG_E_E!Y53+TI_EHG_CHP_E!Y53+TI_EHG_H_E!Y53</f>
        <v>0</v>
      </c>
      <c r="Z53" s="8">
        <f>TI_EHG_E_E!Z53+TI_EHG_CHP_E!Z53+TI_EHG_H_E!Z53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TI_EHG_E_E!C54+TI_EHG_CHP_E!C54+TI_EHG_H_E!C54</f>
        <v>1070.009389711543</v>
      </c>
      <c r="D54" s="45">
        <f>TI_EHG_E_E!D54+TI_EHG_CHP_E!D54+TI_EHG_H_E!D54</f>
        <v>1134.2470755840884</v>
      </c>
      <c r="E54" s="45">
        <f>TI_EHG_E_E!E54+TI_EHG_CHP_E!E54+TI_EHG_H_E!E54</f>
        <v>1180.4386815234438</v>
      </c>
      <c r="F54" s="45">
        <f>TI_EHG_E_E!F54+TI_EHG_CHP_E!F54+TI_EHG_H_E!F54</f>
        <v>1260.8819859621995</v>
      </c>
      <c r="G54" s="45">
        <f>TI_EHG_E_E!G54+TI_EHG_CHP_E!G54+TI_EHG_H_E!G54</f>
        <v>1291.9503487142988</v>
      </c>
      <c r="H54" s="45">
        <f>TI_EHG_E_E!H54+TI_EHG_CHP_E!H54+TI_EHG_H_E!H54</f>
        <v>1311.3205027727602</v>
      </c>
      <c r="I54" s="45">
        <f>TI_EHG_E_E!I54+TI_EHG_CHP_E!I54+TI_EHG_H_E!I54</f>
        <v>1337.1995038476912</v>
      </c>
      <c r="J54" s="45">
        <f>TI_EHG_E_E!J54+TI_EHG_CHP_E!J54+TI_EHG_H_E!J54</f>
        <v>1397.41164847813</v>
      </c>
      <c r="K54" s="45">
        <f>TI_EHG_E_E!K54+TI_EHG_CHP_E!K54+TI_EHG_H_E!K54</f>
        <v>1450.8371533764248</v>
      </c>
      <c r="L54" s="45">
        <f>TI_EHG_E_E!L54+TI_EHG_CHP_E!L54+TI_EHG_H_E!L54</f>
        <v>1382.5955960085003</v>
      </c>
      <c r="M54" s="45">
        <f>TI_EHG_E_E!M54+TI_EHG_CHP_E!M54+TI_EHG_H_E!M54</f>
        <v>1336.8390428164769</v>
      </c>
      <c r="N54" s="45">
        <f>TI_EHG_E_E!N54+TI_EHG_CHP_E!N54+TI_EHG_H_E!N54</f>
        <v>1357.5757950408386</v>
      </c>
      <c r="O54" s="45">
        <f>TI_EHG_E_E!O54+TI_EHG_CHP_E!O54+TI_EHG_H_E!O54</f>
        <v>1415.3570204435928</v>
      </c>
      <c r="P54" s="45">
        <f>TI_EHG_E_E!P54+TI_EHG_CHP_E!P54+TI_EHG_H_E!P54</f>
        <v>1510.9285306521151</v>
      </c>
      <c r="Q54" s="45">
        <f>TI_EHG_E_E!Q54+TI_EHG_CHP_E!Q54+TI_EHG_H_E!Q54</f>
        <v>1506.1843623366808</v>
      </c>
      <c r="R54" s="45">
        <f>TI_EHG_E_E!R54+TI_EHG_CHP_E!R54+TI_EHG_H_E!R54</f>
        <v>1633.3572274503224</v>
      </c>
      <c r="S54" s="45">
        <f>TI_EHG_E_E!S54+TI_EHG_CHP_E!S54+TI_EHG_H_E!S54</f>
        <v>1623.6217247183188</v>
      </c>
      <c r="T54" s="45">
        <f>TI_EHG_E_E!T54+TI_EHG_CHP_E!T54+TI_EHG_H_E!T54</f>
        <v>1555.6637757434701</v>
      </c>
      <c r="U54" s="45">
        <f>TI_EHG_E_E!U54+TI_EHG_CHP_E!U54+TI_EHG_H_E!U54</f>
        <v>1546.5275191159903</v>
      </c>
      <c r="V54" s="45">
        <f>TI_EHG_E_E!V54+TI_EHG_CHP_E!V54+TI_EHG_H_E!V54</f>
        <v>1594.1605217693641</v>
      </c>
      <c r="W54" s="45">
        <f>TI_EHG_E_E!W54+TI_EHG_CHP_E!W54+TI_EHG_H_E!W54</f>
        <v>1607.6473993106322</v>
      </c>
      <c r="X54" s="45">
        <f>TI_EHG_E_E!X54+TI_EHG_CHP_E!X54+TI_EHG_H_E!X54</f>
        <v>1520.7128966877701</v>
      </c>
      <c r="Y54" s="45">
        <f>TI_EHG_E_E!Y54+TI_EHG_CHP_E!Y54+TI_EHG_H_E!Y54</f>
        <v>1602.2433961569004</v>
      </c>
      <c r="Z54" s="45">
        <f>TI_EHG_E_E!Z54+TI_EHG_CHP_E!Z54+TI_EHG_H_E!Z54</f>
        <v>1606.3783327538827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3354.5523059999996</v>
      </c>
      <c r="D61" s="49">
        <f t="shared" si="32"/>
        <v>3729.4100596799994</v>
      </c>
      <c r="E61" s="49">
        <f t="shared" si="32"/>
        <v>4176.9667900799996</v>
      </c>
      <c r="F61" s="49">
        <f t="shared" si="32"/>
        <v>4991.2440875999991</v>
      </c>
      <c r="G61" s="49">
        <f t="shared" si="32"/>
        <v>5595.0063040800005</v>
      </c>
      <c r="H61" s="49">
        <f t="shared" si="32"/>
        <v>5874.0187247999993</v>
      </c>
      <c r="I61" s="49">
        <f t="shared" si="32"/>
        <v>5832.0711957600006</v>
      </c>
      <c r="J61" s="49">
        <f t="shared" si="32"/>
        <v>6114.9564856799989</v>
      </c>
      <c r="K61" s="49">
        <f t="shared" si="32"/>
        <v>6068.2402763999999</v>
      </c>
      <c r="L61" s="49">
        <f t="shared" si="32"/>
        <v>6472.2104819999995</v>
      </c>
      <c r="M61" s="49">
        <f t="shared" si="32"/>
        <v>8489.7477215999988</v>
      </c>
      <c r="N61" s="49">
        <f t="shared" si="32"/>
        <v>8224.8787454400008</v>
      </c>
      <c r="O61" s="49">
        <f t="shared" si="32"/>
        <v>8683.4058782400007</v>
      </c>
      <c r="P61" s="49">
        <f t="shared" si="32"/>
        <v>8764.1244518399999</v>
      </c>
      <c r="Q61" s="49">
        <f t="shared" si="32"/>
        <v>8872.0726914749193</v>
      </c>
      <c r="R61" s="49">
        <f t="shared" si="32"/>
        <v>9010.4151898429354</v>
      </c>
      <c r="S61" s="49">
        <f t="shared" si="32"/>
        <v>9829.1538065906716</v>
      </c>
      <c r="T61" s="49">
        <f t="shared" si="32"/>
        <v>11562.728758447674</v>
      </c>
      <c r="U61" s="49">
        <f t="shared" si="32"/>
        <v>11425.261283756587</v>
      </c>
      <c r="V61" s="49">
        <f t="shared" si="32"/>
        <v>11696.443396269557</v>
      </c>
      <c r="W61" s="49">
        <f t="shared" si="32"/>
        <v>12023.497785700893</v>
      </c>
      <c r="X61" s="49">
        <f t="shared" si="32"/>
        <v>14932.381842408189</v>
      </c>
      <c r="Y61" s="49">
        <f t="shared" ref="Y61:Z61" si="33">SUM(Y62:Y72)</f>
        <v>13206.880569082286</v>
      </c>
      <c r="Z61" s="49">
        <f t="shared" si="33"/>
        <v>12894.507046319753</v>
      </c>
    </row>
    <row r="62" spans="1:26" ht="11.25" customHeight="1" x14ac:dyDescent="0.2">
      <c r="A62" s="50" t="s">
        <v>92</v>
      </c>
      <c r="B62" s="51" t="s">
        <v>93</v>
      </c>
      <c r="C62" s="52">
        <f>TI_EHG_E_E!C62+TI_EHG_CHP_E!C62+TI_EHG_H_E!C62</f>
        <v>1633.2962687999998</v>
      </c>
      <c r="D62" s="52">
        <f>TI_EHG_E_E!D62+TI_EHG_CHP_E!D62+TI_EHG_H_E!D62</f>
        <v>1907.2480895999997</v>
      </c>
      <c r="E62" s="52">
        <f>TI_EHG_E_E!E62+TI_EHG_CHP_E!E62+TI_EHG_H_E!E62</f>
        <v>2281.6640447999998</v>
      </c>
      <c r="F62" s="52">
        <f>TI_EHG_E_E!F62+TI_EHG_CHP_E!F62+TI_EHG_H_E!F62</f>
        <v>2944.9280447999995</v>
      </c>
      <c r="G62" s="52">
        <f>TI_EHG_E_E!G62+TI_EHG_CHP_E!G62+TI_EHG_H_E!G62</f>
        <v>3494.2884480000002</v>
      </c>
      <c r="H62" s="52">
        <f>TI_EHG_E_E!H62+TI_EHG_CHP_E!H62+TI_EHG_H_E!H62</f>
        <v>3729.3758207999999</v>
      </c>
      <c r="I62" s="52">
        <f>TI_EHG_E_E!I62+TI_EHG_CHP_E!I62+TI_EHG_H_E!I62</f>
        <v>3624.8796864000001</v>
      </c>
      <c r="J62" s="52">
        <f>TI_EHG_E_E!J62+TI_EHG_CHP_E!J62+TI_EHG_H_E!J62</f>
        <v>3804.7520447999996</v>
      </c>
      <c r="K62" s="52">
        <f>TI_EHG_E_E!K62+TI_EHG_CHP_E!K62+TI_EHG_H_E!K62</f>
        <v>3649.9679999999998</v>
      </c>
      <c r="L62" s="52">
        <f>TI_EHG_E_E!L62+TI_EHG_CHP_E!L62+TI_EHG_H_E!L62</f>
        <v>4138.2879551999995</v>
      </c>
      <c r="M62" s="52">
        <f>TI_EHG_E_E!M62+TI_EHG_CHP_E!M62+TI_EHG_H_E!M62</f>
        <v>6197.8557312000003</v>
      </c>
      <c r="N62" s="52">
        <f>TI_EHG_E_E!N62+TI_EHG_CHP_E!N62+TI_EHG_H_E!N62</f>
        <v>5998.0479551999997</v>
      </c>
      <c r="O62" s="52">
        <f>TI_EHG_E_E!O62+TI_EHG_CHP_E!O62+TI_EHG_H_E!O62</f>
        <v>6478.6393727999994</v>
      </c>
      <c r="P62" s="52">
        <f>TI_EHG_E_E!P62+TI_EHG_CHP_E!P62+TI_EHG_H_E!P62</f>
        <v>6554.9123136000007</v>
      </c>
      <c r="Q62" s="52">
        <f>TI_EHG_E_E!Q62+TI_EHG_CHP_E!Q62+TI_EHG_H_E!Q62</f>
        <v>6547.1841791999996</v>
      </c>
      <c r="R62" s="52">
        <f>TI_EHG_E_E!R62+TI_EHG_CHP_E!R62+TI_EHG_H_E!R62</f>
        <v>6598.4071103999995</v>
      </c>
      <c r="S62" s="52">
        <f>TI_EHG_E_E!S62+TI_EHG_CHP_E!S62+TI_EHG_H_E!S62</f>
        <v>7418.5804223999985</v>
      </c>
      <c r="T62" s="52">
        <f>TI_EHG_E_E!T62+TI_EHG_CHP_E!T62+TI_EHG_H_E!T62</f>
        <v>9108.1686527999991</v>
      </c>
      <c r="U62" s="52">
        <f>TI_EHG_E_E!U62+TI_EHG_CHP_E!U62+TI_EHG_H_E!U62</f>
        <v>8982.9500543999966</v>
      </c>
      <c r="V62" s="52">
        <f>TI_EHG_E_E!V62+TI_EHG_CHP_E!V62+TI_EHG_H_E!V62</f>
        <v>9154.8055872000023</v>
      </c>
      <c r="W62" s="52">
        <f>TI_EHG_E_E!W62+TI_EHG_CHP_E!W62+TI_EHG_H_E!W62</f>
        <v>9421.3506240000006</v>
      </c>
      <c r="X62" s="52">
        <f>TI_EHG_E_E!X62+TI_EHG_CHP_E!X62+TI_EHG_H_E!X62</f>
        <v>12330.634982400003</v>
      </c>
      <c r="Y62" s="52">
        <f>TI_EHG_E_E!Y62+TI_EHG_CHP_E!Y62+TI_EHG_H_E!Y62</f>
        <v>10676.753337600001</v>
      </c>
      <c r="Z62" s="52">
        <f>TI_EHG_E_E!Z62+TI_EHG_CHP_E!Z62+TI_EHG_H_E!Z62</f>
        <v>10362.182342400001</v>
      </c>
    </row>
    <row r="63" spans="1:26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  <c r="Y63" s="52">
        <f>TI_EHG_E_E!Y63+TI_EHG_CHP_E!Y63+TI_EHG_H_E!Y63</f>
        <v>0</v>
      </c>
      <c r="Z63" s="52">
        <f>TI_EHG_E_E!Z63+TI_EHG_CHP_E!Z63+TI_EHG_H_E!Z63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TI_EHG_E_E!C64+TI_EHG_CHP_E!C64+TI_EHG_H_E!C64</f>
        <v>133.38777815999998</v>
      </c>
      <c r="D64" s="52">
        <f>TI_EHG_E_E!D64+TI_EHG_CHP_E!D64+TI_EHG_H_E!D64</f>
        <v>139.17548736000003</v>
      </c>
      <c r="E64" s="52">
        <f>TI_EHG_E_E!E64+TI_EHG_CHP_E!E64+TI_EHG_H_E!E64</f>
        <v>150.69586895999998</v>
      </c>
      <c r="F64" s="52">
        <f>TI_EHG_E_E!F64+TI_EHG_CHP_E!F64+TI_EHG_H_E!F64</f>
        <v>161.67040344</v>
      </c>
      <c r="G64" s="52">
        <f>TI_EHG_E_E!G64+TI_EHG_CHP_E!G64+TI_EHG_H_E!G64</f>
        <v>161.88897815999999</v>
      </c>
      <c r="H64" s="52">
        <f>TI_EHG_E_E!H64+TI_EHG_CHP_E!H64+TI_EHG_H_E!H64</f>
        <v>170.35186896000002</v>
      </c>
      <c r="I64" s="52">
        <f>TI_EHG_E_E!I64+TI_EHG_CHP_E!I64+TI_EHG_H_E!I64</f>
        <v>159.04986552000003</v>
      </c>
      <c r="J64" s="52">
        <f>TI_EHG_E_E!J64+TI_EHG_CHP_E!J64+TI_EHG_H_E!J64</f>
        <v>169.42390919999997</v>
      </c>
      <c r="K64" s="52">
        <f>TI_EHG_E_E!K64+TI_EHG_CHP_E!K64+TI_EHG_H_E!K64</f>
        <v>165.27413448000001</v>
      </c>
      <c r="L64" s="52">
        <f>TI_EHG_E_E!L64+TI_EHG_CHP_E!L64+TI_EHG_H_E!L64</f>
        <v>190.33553448000004</v>
      </c>
      <c r="M64" s="52">
        <f>TI_EHG_E_E!M64+TI_EHG_CHP_E!M64+TI_EHG_H_E!M64</f>
        <v>196.62761663999999</v>
      </c>
      <c r="N64" s="52">
        <f>TI_EHG_E_E!N64+TI_EHG_CHP_E!N64+TI_EHG_H_E!N64</f>
        <v>188.78330016000001</v>
      </c>
      <c r="O64" s="52">
        <f>TI_EHG_E_E!O64+TI_EHG_CHP_E!O64+TI_EHG_H_E!O64</f>
        <v>205.54947504000003</v>
      </c>
      <c r="P64" s="52">
        <f>TI_EHG_E_E!P64+TI_EHG_CHP_E!P64+TI_EHG_H_E!P64</f>
        <v>206.10495360000002</v>
      </c>
      <c r="Q64" s="52">
        <f>TI_EHG_E_E!Q64+TI_EHG_CHP_E!Q64+TI_EHG_H_E!Q64</f>
        <v>255.78601387491997</v>
      </c>
      <c r="R64" s="52">
        <f>TI_EHG_E_E!R64+TI_EHG_CHP_E!R64+TI_EHG_H_E!R64</f>
        <v>273.5044095229365</v>
      </c>
      <c r="S64" s="52">
        <f>TI_EHG_E_E!S64+TI_EHG_CHP_E!S64+TI_EHG_H_E!S64</f>
        <v>320.20418531067264</v>
      </c>
      <c r="T64" s="52">
        <f>TI_EHG_E_E!T64+TI_EHG_CHP_E!T64+TI_EHG_H_E!T64</f>
        <v>375.19887732767603</v>
      </c>
      <c r="U64" s="52">
        <f>TI_EHG_E_E!U64+TI_EHG_CHP_E!U64+TI_EHG_H_E!U64</f>
        <v>427.45882007658997</v>
      </c>
      <c r="V64" s="52">
        <f>TI_EHG_E_E!V64+TI_EHG_CHP_E!V64+TI_EHG_H_E!V64</f>
        <v>468.56656266955514</v>
      </c>
      <c r="W64" s="52">
        <f>TI_EHG_E_E!W64+TI_EHG_CHP_E!W64+TI_EHG_H_E!W64</f>
        <v>515.47584394089108</v>
      </c>
      <c r="X64" s="52">
        <f>TI_EHG_E_E!X64+TI_EHG_CHP_E!X64+TI_EHG_H_E!X64</f>
        <v>563.95821712818713</v>
      </c>
      <c r="Y64" s="52">
        <f>TI_EHG_E_E!Y64+TI_EHG_CHP_E!Y64+TI_EHG_H_E!Y64</f>
        <v>527.0840836422866</v>
      </c>
      <c r="Z64" s="52">
        <f>TI_EHG_E_E!Z64+TI_EHG_CHP_E!Z64+TI_EHG_H_E!Z64</f>
        <v>566.40695495975217</v>
      </c>
    </row>
    <row r="65" spans="1:26" ht="11.25" customHeight="1" x14ac:dyDescent="0.2">
      <c r="A65" s="50" t="s">
        <v>98</v>
      </c>
      <c r="B65" s="51" t="s">
        <v>99</v>
      </c>
      <c r="C65" s="52">
        <f>TI_EHG_E_E!C65+TI_EHG_CHP_E!C65+TI_EHG_H_E!C65</f>
        <v>1585.0000799999998</v>
      </c>
      <c r="D65" s="52">
        <f>TI_EHG_E_E!D65+TI_EHG_CHP_E!D65+TI_EHG_H_E!D65</f>
        <v>1671.8000399999999</v>
      </c>
      <c r="E65" s="52">
        <f>TI_EHG_E_E!E65+TI_EHG_CHP_E!E65+TI_EHG_H_E!E65</f>
        <v>1737.2001599999996</v>
      </c>
      <c r="F65" s="52">
        <f>TI_EHG_E_E!F65+TI_EHG_CHP_E!F65+TI_EHG_H_E!F65</f>
        <v>1859.9997599999997</v>
      </c>
      <c r="G65" s="52">
        <f>TI_EHG_E_E!G65+TI_EHG_CHP_E!G65+TI_EHG_H_E!G65</f>
        <v>1900.80036</v>
      </c>
      <c r="H65" s="52">
        <f>TI_EHG_E_E!H65+TI_EHG_CHP_E!H65+TI_EHG_H_E!H65</f>
        <v>1929.6997199999994</v>
      </c>
      <c r="I65" s="52">
        <f>TI_EHG_E_E!I65+TI_EHG_CHP_E!I65+TI_EHG_H_E!I65</f>
        <v>1982.0998799999998</v>
      </c>
      <c r="J65" s="52">
        <f>TI_EHG_E_E!J65+TI_EHG_CHP_E!J65+TI_EHG_H_E!J65</f>
        <v>2070.3002399999996</v>
      </c>
      <c r="K65" s="52">
        <f>TI_EHG_E_E!K65+TI_EHG_CHP_E!K65+TI_EHG_H_E!K65</f>
        <v>2147.7999599999998</v>
      </c>
      <c r="L65" s="52">
        <f>TI_EHG_E_E!L65+TI_EHG_CHP_E!L65+TI_EHG_H_E!L65</f>
        <v>2048.5000799999998</v>
      </c>
      <c r="M65" s="52">
        <f>TI_EHG_E_E!M65+TI_EHG_CHP_E!M65+TI_EHG_H_E!M65</f>
        <v>1980.9997199999998</v>
      </c>
      <c r="N65" s="52">
        <f>TI_EHG_E_E!N65+TI_EHG_CHP_E!N65+TI_EHG_H_E!N65</f>
        <v>1992.0996</v>
      </c>
      <c r="O65" s="52">
        <f>TI_EHG_E_E!O65+TI_EHG_CHP_E!O65+TI_EHG_H_E!O65</f>
        <v>1944.1000800000002</v>
      </c>
      <c r="P65" s="52">
        <f>TI_EHG_E_E!P65+TI_EHG_CHP_E!P65+TI_EHG_H_E!P65</f>
        <v>1951.7000400000002</v>
      </c>
      <c r="Q65" s="52">
        <f>TI_EHG_E_E!Q65+TI_EHG_CHP_E!Q65+TI_EHG_H_E!Q65</f>
        <v>2006.69976</v>
      </c>
      <c r="R65" s="52">
        <f>TI_EHG_E_E!R65+TI_EHG_CHP_E!R65+TI_EHG_H_E!R65</f>
        <v>2085.2301599999996</v>
      </c>
      <c r="S65" s="52">
        <f>TI_EHG_E_E!S65+TI_EHG_CHP_E!S65+TI_EHG_H_E!S65</f>
        <v>2066.2772399999994</v>
      </c>
      <c r="T65" s="52">
        <f>TI_EHG_E_E!T65+TI_EHG_CHP_E!T65+TI_EHG_H_E!T65</f>
        <v>2064.3749999999995</v>
      </c>
      <c r="U65" s="52">
        <f>TI_EHG_E_E!U65+TI_EHG_CHP_E!U65+TI_EHG_H_E!U65</f>
        <v>1996.2151199999998</v>
      </c>
      <c r="V65" s="52">
        <f>TI_EHG_E_E!V65+TI_EHG_CHP_E!V65+TI_EHG_H_E!V65</f>
        <v>2061.6976800000002</v>
      </c>
      <c r="W65" s="52">
        <f>TI_EHG_E_E!W65+TI_EHG_CHP_E!W65+TI_EHG_H_E!W65</f>
        <v>2080.3967999999995</v>
      </c>
      <c r="X65" s="52">
        <f>TI_EHG_E_E!X65+TI_EHG_CHP_E!X65+TI_EHG_H_E!X65</f>
        <v>2025.3668399999997</v>
      </c>
      <c r="Y65" s="52">
        <f>TI_EHG_E_E!Y65+TI_EHG_CHP_E!Y65+TI_EHG_H_E!Y65</f>
        <v>1995.9897599999995</v>
      </c>
      <c r="Z65" s="52">
        <f>TI_EHG_E_E!Z65+TI_EHG_CHP_E!Z65+TI_EHG_H_E!Z65</f>
        <v>1953.2973599999998</v>
      </c>
    </row>
    <row r="66" spans="1:26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  <c r="Y66" s="52">
        <f>TI_EHG_E_E!Y66+TI_EHG_CHP_E!Y66+TI_EHG_H_E!Y66</f>
        <v>0</v>
      </c>
      <c r="Z66" s="52">
        <f>TI_EHG_E_E!Z66+TI_EHG_CHP_E!Z66+TI_EHG_H_E!Z66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  <c r="Y67" s="52">
        <f>TI_EHG_E_E!Y67+TI_EHG_CHP_E!Y67+TI_EHG_H_E!Y67</f>
        <v>0</v>
      </c>
      <c r="Z67" s="52">
        <f>TI_EHG_E_E!Z67+TI_EHG_CHP_E!Z67+TI_EHG_H_E!Z67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  <c r="Y68" s="52">
        <f>TI_EHG_E_E!Y68+TI_EHG_CHP_E!Y68+TI_EHG_H_E!Y68</f>
        <v>0</v>
      </c>
      <c r="Z68" s="52">
        <f>TI_EHG_E_E!Z68+TI_EHG_CHP_E!Z68+TI_EHG_H_E!Z68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  <c r="Y69" s="52">
        <f>TI_EHG_E_E!Y69+TI_EHG_CHP_E!Y69+TI_EHG_H_E!Y69</f>
        <v>0</v>
      </c>
      <c r="Z69" s="52">
        <f>TI_EHG_E_E!Z69+TI_EHG_CHP_E!Z69+TI_EHG_H_E!Z69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  <c r="Y70" s="52">
        <f>TI_EHG_E_E!Y70+TI_EHG_CHP_E!Y70+TI_EHG_H_E!Y70</f>
        <v>0</v>
      </c>
      <c r="Z70" s="52">
        <f>TI_EHG_E_E!Z70+TI_EHG_CHP_E!Z70+TI_EHG_H_E!Z70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  <c r="Y71" s="52">
        <f>TI_EHG_E_E!Y71+TI_EHG_CHP_E!Y71+TI_EHG_H_E!Y71</f>
        <v>0</v>
      </c>
      <c r="Z71" s="52">
        <f>TI_EHG_E_E!Z71+TI_EHG_CHP_E!Z71+TI_EHG_H_E!Z71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TI_EHG_E_E!C72+TI_EHG_CHP_E!C72+TI_EHG_H_E!C72</f>
        <v>2.8681790399999998</v>
      </c>
      <c r="D72" s="55">
        <f>TI_EHG_E_E!D72+TI_EHG_CHP_E!D72+TI_EHG_H_E!D72</f>
        <v>11.186442719999999</v>
      </c>
      <c r="E72" s="55">
        <f>TI_EHG_E_E!E72+TI_EHG_CHP_E!E72+TI_EHG_H_E!E72</f>
        <v>7.406716320000001</v>
      </c>
      <c r="F72" s="55">
        <f>TI_EHG_E_E!F72+TI_EHG_CHP_E!F72+TI_EHG_H_E!F72</f>
        <v>24.645879359999995</v>
      </c>
      <c r="G72" s="55">
        <f>TI_EHG_E_E!G72+TI_EHG_CHP_E!G72+TI_EHG_H_E!G72</f>
        <v>38.028517920000006</v>
      </c>
      <c r="H72" s="55">
        <f>TI_EHG_E_E!H72+TI_EHG_CHP_E!H72+TI_EHG_H_E!H72</f>
        <v>44.591315040000012</v>
      </c>
      <c r="I72" s="55">
        <f>TI_EHG_E_E!I72+TI_EHG_CHP_E!I72+TI_EHG_H_E!I72</f>
        <v>66.041763840000002</v>
      </c>
      <c r="J72" s="55">
        <f>TI_EHG_E_E!J72+TI_EHG_CHP_E!J72+TI_EHG_H_E!J72</f>
        <v>70.480291679999993</v>
      </c>
      <c r="K72" s="55">
        <f>TI_EHG_E_E!K72+TI_EHG_CHP_E!K72+TI_EHG_H_E!K72</f>
        <v>105.19818192000001</v>
      </c>
      <c r="L72" s="55">
        <f>TI_EHG_E_E!L72+TI_EHG_CHP_E!L72+TI_EHG_H_E!L72</f>
        <v>95.086912319999982</v>
      </c>
      <c r="M72" s="55">
        <f>TI_EHG_E_E!M72+TI_EHG_CHP_E!M72+TI_EHG_H_E!M72</f>
        <v>114.26465376</v>
      </c>
      <c r="N72" s="55">
        <f>TI_EHG_E_E!N72+TI_EHG_CHP_E!N72+TI_EHG_H_E!N72</f>
        <v>45.947890079999993</v>
      </c>
      <c r="O72" s="55">
        <f>TI_EHG_E_E!O72+TI_EHG_CHP_E!O72+TI_EHG_H_E!O72</f>
        <v>55.116950400000015</v>
      </c>
      <c r="P72" s="55">
        <f>TI_EHG_E_E!P72+TI_EHG_CHP_E!P72+TI_EHG_H_E!P72</f>
        <v>51.407144639999984</v>
      </c>
      <c r="Q72" s="55">
        <f>TI_EHG_E_E!Q72+TI_EHG_CHP_E!Q72+TI_EHG_H_E!Q72</f>
        <v>62.40273839999999</v>
      </c>
      <c r="R72" s="55">
        <f>TI_EHG_E_E!R72+TI_EHG_CHP_E!R72+TI_EHG_H_E!R72</f>
        <v>53.273509920000002</v>
      </c>
      <c r="S72" s="55">
        <f>TI_EHG_E_E!S72+TI_EHG_CHP_E!S72+TI_EHG_H_E!S72</f>
        <v>24.09195888</v>
      </c>
      <c r="T72" s="55">
        <f>TI_EHG_E_E!T72+TI_EHG_CHP_E!T72+TI_EHG_H_E!T72</f>
        <v>14.986228319999995</v>
      </c>
      <c r="U72" s="55">
        <f>TI_EHG_E_E!U72+TI_EHG_CHP_E!U72+TI_EHG_H_E!U72</f>
        <v>18.637289280000001</v>
      </c>
      <c r="V72" s="55">
        <f>TI_EHG_E_E!V72+TI_EHG_CHP_E!V72+TI_EHG_H_E!V72</f>
        <v>11.373566399999996</v>
      </c>
      <c r="W72" s="55">
        <f>TI_EHG_E_E!W72+TI_EHG_CHP_E!W72+TI_EHG_H_E!W72</f>
        <v>6.2745177599999984</v>
      </c>
      <c r="X72" s="55">
        <f>TI_EHG_E_E!X72+TI_EHG_CHP_E!X72+TI_EHG_H_E!X72</f>
        <v>12.42180288</v>
      </c>
      <c r="Y72" s="55">
        <f>TI_EHG_E_E!Y72+TI_EHG_CHP_E!Y72+TI_EHG_H_E!Y72</f>
        <v>7.053387840000001</v>
      </c>
      <c r="Z72" s="55">
        <f>TI_EHG_E_E!Z72+TI_EHG_CHP_E!Z72+TI_EHG_H_E!Z72</f>
        <v>12.620388959999998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1982.097669212912</v>
      </c>
      <c r="D2" s="21">
        <f t="shared" ref="D2:X2" si="0">SUM(D3,D17,D22,D25,D26,D51,D52)</f>
        <v>1229.8099078633595</v>
      </c>
      <c r="E2" s="21">
        <f t="shared" si="0"/>
        <v>1033.235913586416</v>
      </c>
      <c r="F2" s="21">
        <f t="shared" si="0"/>
        <v>144.76562783999998</v>
      </c>
      <c r="G2" s="21">
        <f t="shared" si="0"/>
        <v>75.546993600000022</v>
      </c>
      <c r="H2" s="21">
        <f t="shared" si="0"/>
        <v>12.638523959999999</v>
      </c>
      <c r="I2" s="21">
        <f t="shared" si="0"/>
        <v>31.516383959999999</v>
      </c>
      <c r="J2" s="21">
        <f t="shared" si="0"/>
        <v>75.671279999999996</v>
      </c>
      <c r="K2" s="21">
        <f t="shared" si="0"/>
        <v>66.44538107999999</v>
      </c>
      <c r="L2" s="21">
        <f t="shared" si="0"/>
        <v>69.572279159999994</v>
      </c>
      <c r="M2" s="21">
        <f t="shared" si="0"/>
        <v>85.281599519999986</v>
      </c>
      <c r="N2" s="21">
        <f t="shared" si="0"/>
        <v>66.44538107999999</v>
      </c>
      <c r="O2" s="21">
        <f t="shared" si="0"/>
        <v>56.916117719999988</v>
      </c>
      <c r="P2" s="21">
        <f t="shared" si="0"/>
        <v>50.513764320000007</v>
      </c>
      <c r="Q2" s="21">
        <f t="shared" si="0"/>
        <v>18.98450892</v>
      </c>
      <c r="R2" s="21">
        <f t="shared" si="0"/>
        <v>14.475595319999998</v>
      </c>
      <c r="S2" s="21">
        <f t="shared" si="0"/>
        <v>12.228535439999998</v>
      </c>
      <c r="T2" s="21">
        <f t="shared" si="0"/>
        <v>22.744639079999999</v>
      </c>
      <c r="U2" s="21">
        <f t="shared" si="0"/>
        <v>12.967691760000001</v>
      </c>
      <c r="V2" s="21">
        <f t="shared" si="0"/>
        <v>19.649159280000003</v>
      </c>
      <c r="W2" s="21">
        <f t="shared" si="0"/>
        <v>17.5719402</v>
      </c>
      <c r="X2" s="21">
        <f t="shared" si="0"/>
        <v>12.582574560000001</v>
      </c>
      <c r="Y2" s="21">
        <f t="shared" ref="Y2:Z2" si="1">SUM(Y3,Y17,Y22,Y25,Y26,Y51,Y52)</f>
        <v>30.920919479999998</v>
      </c>
      <c r="Z2" s="21">
        <f t="shared" si="1"/>
        <v>7.5427858799999994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1909.714715972912</v>
      </c>
      <c r="D3" s="24">
        <f t="shared" si="2"/>
        <v>1173.1586903833595</v>
      </c>
      <c r="E3" s="24">
        <f t="shared" si="2"/>
        <v>957.68891998641607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1909.714715972912</v>
      </c>
      <c r="D4" s="19">
        <f t="shared" si="4"/>
        <v>1173.1586903833595</v>
      </c>
      <c r="E4" s="19">
        <f t="shared" si="4"/>
        <v>957.68891998641607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1909.714715972912</v>
      </c>
      <c r="D7" s="8">
        <v>1173.1586903833595</v>
      </c>
      <c r="E7" s="8">
        <v>957.68891998641607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72.38295324000002</v>
      </c>
      <c r="D26" s="27">
        <f t="shared" si="14"/>
        <v>56.651217480000007</v>
      </c>
      <c r="E26" s="27">
        <f t="shared" si="14"/>
        <v>75.546993600000022</v>
      </c>
      <c r="F26" s="27">
        <f t="shared" si="14"/>
        <v>144.76562783999998</v>
      </c>
      <c r="G26" s="27">
        <f t="shared" si="14"/>
        <v>75.546993600000022</v>
      </c>
      <c r="H26" s="27">
        <f t="shared" si="14"/>
        <v>12.638523959999999</v>
      </c>
      <c r="I26" s="27">
        <f t="shared" si="14"/>
        <v>31.516383959999999</v>
      </c>
      <c r="J26" s="27">
        <f t="shared" si="14"/>
        <v>75.671279999999996</v>
      </c>
      <c r="K26" s="27">
        <f t="shared" si="14"/>
        <v>66.44538107999999</v>
      </c>
      <c r="L26" s="27">
        <f t="shared" si="14"/>
        <v>69.572279159999994</v>
      </c>
      <c r="M26" s="27">
        <f t="shared" si="14"/>
        <v>85.281599519999986</v>
      </c>
      <c r="N26" s="27">
        <f t="shared" si="14"/>
        <v>66.44538107999999</v>
      </c>
      <c r="O26" s="27">
        <f t="shared" si="14"/>
        <v>56.916117719999988</v>
      </c>
      <c r="P26" s="27">
        <f t="shared" si="14"/>
        <v>50.513764320000007</v>
      </c>
      <c r="Q26" s="27">
        <f t="shared" si="14"/>
        <v>18.98450892</v>
      </c>
      <c r="R26" s="27">
        <f t="shared" si="14"/>
        <v>14.475595319999998</v>
      </c>
      <c r="S26" s="27">
        <f t="shared" si="14"/>
        <v>12.228535439999998</v>
      </c>
      <c r="T26" s="27">
        <f t="shared" si="14"/>
        <v>22.744639079999999</v>
      </c>
      <c r="U26" s="27">
        <f t="shared" si="14"/>
        <v>12.967691760000001</v>
      </c>
      <c r="V26" s="27">
        <f t="shared" si="14"/>
        <v>19.649159280000003</v>
      </c>
      <c r="W26" s="27">
        <f t="shared" si="14"/>
        <v>17.5719402</v>
      </c>
      <c r="X26" s="27">
        <f t="shared" si="14"/>
        <v>12.582574560000001</v>
      </c>
      <c r="Y26" s="27">
        <f t="shared" ref="Y26:Z26" si="15">SUM(Y27,Y33)</f>
        <v>30.920919479999998</v>
      </c>
      <c r="Z26" s="27">
        <f t="shared" si="15"/>
        <v>7.5427858799999994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72.38295324000002</v>
      </c>
      <c r="D33" s="19">
        <f t="shared" si="18"/>
        <v>56.651217480000007</v>
      </c>
      <c r="E33" s="19">
        <f t="shared" si="18"/>
        <v>75.546993600000022</v>
      </c>
      <c r="F33" s="19">
        <f t="shared" si="18"/>
        <v>144.76562783999998</v>
      </c>
      <c r="G33" s="19">
        <f t="shared" si="18"/>
        <v>75.546993600000022</v>
      </c>
      <c r="H33" s="19">
        <f t="shared" si="18"/>
        <v>12.638523959999999</v>
      </c>
      <c r="I33" s="19">
        <f t="shared" si="18"/>
        <v>31.516383959999999</v>
      </c>
      <c r="J33" s="19">
        <f t="shared" si="18"/>
        <v>75.671279999999996</v>
      </c>
      <c r="K33" s="19">
        <f t="shared" si="18"/>
        <v>66.44538107999999</v>
      </c>
      <c r="L33" s="19">
        <f t="shared" si="18"/>
        <v>69.572279159999994</v>
      </c>
      <c r="M33" s="19">
        <f t="shared" si="18"/>
        <v>85.281599519999986</v>
      </c>
      <c r="N33" s="19">
        <f t="shared" si="18"/>
        <v>66.44538107999999</v>
      </c>
      <c r="O33" s="19">
        <f t="shared" si="18"/>
        <v>56.916117719999988</v>
      </c>
      <c r="P33" s="19">
        <f t="shared" si="18"/>
        <v>50.513764320000007</v>
      </c>
      <c r="Q33" s="19">
        <f t="shared" si="18"/>
        <v>18.98450892</v>
      </c>
      <c r="R33" s="19">
        <f t="shared" si="18"/>
        <v>14.475595319999998</v>
      </c>
      <c r="S33" s="19">
        <f t="shared" si="18"/>
        <v>12.228535439999998</v>
      </c>
      <c r="T33" s="19">
        <f t="shared" si="18"/>
        <v>22.744639079999999</v>
      </c>
      <c r="U33" s="19">
        <f t="shared" si="18"/>
        <v>12.967691760000001</v>
      </c>
      <c r="V33" s="19">
        <f t="shared" si="18"/>
        <v>19.649159280000003</v>
      </c>
      <c r="W33" s="19">
        <f t="shared" si="18"/>
        <v>17.5719402</v>
      </c>
      <c r="X33" s="19">
        <f t="shared" si="18"/>
        <v>12.582574560000001</v>
      </c>
      <c r="Y33" s="19">
        <f t="shared" ref="Y33:Z33" si="19">SUM(Y34:Y50)</f>
        <v>30.920919479999998</v>
      </c>
      <c r="Z33" s="19">
        <f t="shared" si="19"/>
        <v>7.5427858799999994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3.1640403600000018</v>
      </c>
      <c r="D43" s="8">
        <v>3.1640403600000018</v>
      </c>
      <c r="E43" s="8">
        <v>6.3280807200000009</v>
      </c>
      <c r="F43" s="8">
        <v>6.3280807200000009</v>
      </c>
      <c r="G43" s="8">
        <v>6.3280807200000009</v>
      </c>
      <c r="H43" s="8">
        <v>9.4921210799999987</v>
      </c>
      <c r="I43" s="8">
        <v>9.4921210799999987</v>
      </c>
      <c r="J43" s="8">
        <v>28.476629999999997</v>
      </c>
      <c r="K43" s="8">
        <v>66.44538107999999</v>
      </c>
      <c r="L43" s="8">
        <v>66.44538107999999</v>
      </c>
      <c r="M43" s="8">
        <v>72.773728559999981</v>
      </c>
      <c r="N43" s="8">
        <v>66.44538107999999</v>
      </c>
      <c r="O43" s="8">
        <v>53.789219639999985</v>
      </c>
      <c r="P43" s="8">
        <v>41.132791440000005</v>
      </c>
      <c r="Q43" s="8">
        <v>18.98450892</v>
      </c>
      <c r="R43" s="8">
        <v>14.197233959999998</v>
      </c>
      <c r="S43" s="8">
        <v>11.653143839999998</v>
      </c>
      <c r="T43" s="8">
        <v>12.28616532</v>
      </c>
      <c r="U43" s="8">
        <v>9.2960524800000002</v>
      </c>
      <c r="V43" s="8">
        <v>15.209588160000003</v>
      </c>
      <c r="W43" s="8">
        <v>17.335932119999999</v>
      </c>
      <c r="X43" s="8">
        <v>11.305288800000001</v>
      </c>
      <c r="Y43" s="8">
        <v>26.135277479999999</v>
      </c>
      <c r="Z43" s="8">
        <v>7.4892869999999991</v>
      </c>
    </row>
    <row r="44" spans="1:26" ht="11.25" customHeight="1" x14ac:dyDescent="0.2">
      <c r="A44" s="28" t="s">
        <v>74</v>
      </c>
      <c r="B44" s="7" t="s">
        <v>75</v>
      </c>
      <c r="C44" s="8">
        <v>69.218912880000019</v>
      </c>
      <c r="D44" s="8">
        <v>53.487177120000005</v>
      </c>
      <c r="E44" s="8">
        <v>69.218912880000019</v>
      </c>
      <c r="F44" s="8">
        <v>138.43754711999998</v>
      </c>
      <c r="G44" s="8">
        <v>69.218912880000019</v>
      </c>
      <c r="H44" s="8">
        <v>3.1464028800000001</v>
      </c>
      <c r="I44" s="8">
        <v>22.024262880000002</v>
      </c>
      <c r="J44" s="8">
        <v>47.194649999999996</v>
      </c>
      <c r="K44" s="8">
        <v>0</v>
      </c>
      <c r="L44" s="8">
        <v>3.1268980800000001</v>
      </c>
      <c r="M44" s="8">
        <v>12.507870960000004</v>
      </c>
      <c r="N44" s="8">
        <v>0</v>
      </c>
      <c r="O44" s="8">
        <v>3.1268980800000001</v>
      </c>
      <c r="P44" s="8">
        <v>9.3809728800000016</v>
      </c>
      <c r="Q44" s="8">
        <v>0</v>
      </c>
      <c r="R44" s="8">
        <v>0.27836136000000006</v>
      </c>
      <c r="S44" s="8">
        <v>0.57539160000000011</v>
      </c>
      <c r="T44" s="8">
        <v>10.458473759999999</v>
      </c>
      <c r="U44" s="8">
        <v>3.6716392800000004</v>
      </c>
      <c r="V44" s="8">
        <v>4.4395711199999992</v>
      </c>
      <c r="W44" s="8">
        <v>0.23600808000000004</v>
      </c>
      <c r="X44" s="8">
        <v>1.27728576</v>
      </c>
      <c r="Y44" s="8">
        <v>4.7856420000000002</v>
      </c>
      <c r="Z44" s="8">
        <v>5.3498880000000006E-2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1.4742</v>
      </c>
      <c r="D61" s="49">
        <f t="shared" si="22"/>
        <v>2.07488736</v>
      </c>
      <c r="E61" s="49">
        <f t="shared" si="22"/>
        <v>0.4367563200000002</v>
      </c>
      <c r="F61" s="49">
        <f t="shared" si="22"/>
        <v>1.4195563200000001</v>
      </c>
      <c r="G61" s="49">
        <f t="shared" si="22"/>
        <v>1.1465344800000001</v>
      </c>
      <c r="H61" s="49">
        <f t="shared" si="22"/>
        <v>1.0920873600000003</v>
      </c>
      <c r="I61" s="49">
        <f t="shared" si="22"/>
        <v>0.92815632000000003</v>
      </c>
      <c r="J61" s="49">
        <f t="shared" si="22"/>
        <v>0.98280000000000012</v>
      </c>
      <c r="K61" s="49">
        <f t="shared" si="22"/>
        <v>0.81906551999999999</v>
      </c>
      <c r="L61" s="49">
        <f t="shared" si="22"/>
        <v>0.27302184000000007</v>
      </c>
      <c r="M61" s="49">
        <f t="shared" si="22"/>
        <v>0.96727176000000004</v>
      </c>
      <c r="N61" s="49">
        <f t="shared" si="22"/>
        <v>1.3599986400000001</v>
      </c>
      <c r="O61" s="49">
        <f t="shared" si="22"/>
        <v>1.47203784</v>
      </c>
      <c r="P61" s="49">
        <f t="shared" si="22"/>
        <v>0.76894271999999986</v>
      </c>
      <c r="Q61" s="49">
        <f t="shared" si="22"/>
        <v>0.44422560000000005</v>
      </c>
      <c r="R61" s="49">
        <f t="shared" si="22"/>
        <v>0.72707544000000002</v>
      </c>
      <c r="S61" s="49">
        <f t="shared" si="22"/>
        <v>0.80353728000000002</v>
      </c>
      <c r="T61" s="49">
        <f t="shared" si="22"/>
        <v>0.79881984000000017</v>
      </c>
      <c r="U61" s="49">
        <f t="shared" si="22"/>
        <v>0.73434816000000003</v>
      </c>
      <c r="V61" s="49">
        <f t="shared" si="22"/>
        <v>0.68481504000000004</v>
      </c>
      <c r="W61" s="49">
        <f t="shared" si="22"/>
        <v>0.81985176000000015</v>
      </c>
      <c r="X61" s="49">
        <f t="shared" si="22"/>
        <v>0.97041672000000012</v>
      </c>
      <c r="Y61" s="49">
        <f t="shared" ref="Y61:Z61" si="23">SUM(Y62:Y72)</f>
        <v>1.1956744800000001</v>
      </c>
      <c r="Z61" s="49">
        <f t="shared" si="23"/>
        <v>0.84324240000000006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1.4742</v>
      </c>
      <c r="D64" s="52">
        <v>2.07488736</v>
      </c>
      <c r="E64" s="52">
        <v>0.4367563200000002</v>
      </c>
      <c r="F64" s="52">
        <v>1.4195563200000001</v>
      </c>
      <c r="G64" s="52">
        <v>1.1465344800000001</v>
      </c>
      <c r="H64" s="52">
        <v>1.0920873600000003</v>
      </c>
      <c r="I64" s="52">
        <v>0.92815632000000003</v>
      </c>
      <c r="J64" s="52">
        <v>0.98280000000000012</v>
      </c>
      <c r="K64" s="52">
        <v>0.81906551999999999</v>
      </c>
      <c r="L64" s="52">
        <v>0.27302184000000007</v>
      </c>
      <c r="M64" s="52">
        <v>0.96727176000000004</v>
      </c>
      <c r="N64" s="52">
        <v>1.3599986400000001</v>
      </c>
      <c r="O64" s="52">
        <v>1.47203784</v>
      </c>
      <c r="P64" s="52">
        <v>0.76894271999999986</v>
      </c>
      <c r="Q64" s="52">
        <v>0.44422560000000005</v>
      </c>
      <c r="R64" s="52">
        <v>0.72707544000000002</v>
      </c>
      <c r="S64" s="52">
        <v>0.80353728000000002</v>
      </c>
      <c r="T64" s="52">
        <v>0.79881984000000017</v>
      </c>
      <c r="U64" s="52">
        <v>0.73434816000000003</v>
      </c>
      <c r="V64" s="52">
        <v>0.68481504000000004</v>
      </c>
      <c r="W64" s="52">
        <v>0.81985176000000015</v>
      </c>
      <c r="X64" s="52">
        <v>0.97041672000000012</v>
      </c>
      <c r="Y64" s="52">
        <v>1.1956744800000001</v>
      </c>
      <c r="Z64" s="52">
        <v>0.84324240000000006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22709.122721743784</v>
      </c>
      <c r="D2" s="21">
        <f t="shared" ref="D2:X2" si="0">SUM(D3,D17,D22,D25,D26,D51,D52)</f>
        <v>24536.206968612743</v>
      </c>
      <c r="E2" s="21">
        <f t="shared" si="0"/>
        <v>24723.177235174215</v>
      </c>
      <c r="F2" s="21">
        <f t="shared" si="0"/>
        <v>29485.770821276212</v>
      </c>
      <c r="G2" s="21">
        <f t="shared" si="0"/>
        <v>23648.093796877551</v>
      </c>
      <c r="H2" s="21">
        <f t="shared" si="0"/>
        <v>20495.23278762804</v>
      </c>
      <c r="I2" s="21">
        <f t="shared" si="0"/>
        <v>28224.2511636448</v>
      </c>
      <c r="J2" s="21">
        <f t="shared" si="0"/>
        <v>23283.290083872089</v>
      </c>
      <c r="K2" s="21">
        <f t="shared" si="0"/>
        <v>21168.826733052425</v>
      </c>
      <c r="L2" s="21">
        <f t="shared" si="0"/>
        <v>21019.531759999663</v>
      </c>
      <c r="M2" s="21">
        <f t="shared" si="0"/>
        <v>20835.745121239877</v>
      </c>
      <c r="N2" s="21">
        <f t="shared" si="0"/>
        <v>17016.435578768396</v>
      </c>
      <c r="O2" s="21">
        <f t="shared" si="0"/>
        <v>13550.279322083295</v>
      </c>
      <c r="P2" s="21">
        <f t="shared" si="0"/>
        <v>15880.010825964984</v>
      </c>
      <c r="Q2" s="21">
        <f t="shared" si="0"/>
        <v>12391.604861695832</v>
      </c>
      <c r="R2" s="21">
        <f t="shared" si="0"/>
        <v>9468.6652581789076</v>
      </c>
      <c r="S2" s="21">
        <f t="shared" si="0"/>
        <v>10796.988268330473</v>
      </c>
      <c r="T2" s="21">
        <f t="shared" si="0"/>
        <v>8380.1051101708472</v>
      </c>
      <c r="U2" s="21">
        <f t="shared" si="0"/>
        <v>8442.6097921109158</v>
      </c>
      <c r="V2" s="21">
        <f t="shared" si="0"/>
        <v>5791.0909289662104</v>
      </c>
      <c r="W2" s="21">
        <f t="shared" si="0"/>
        <v>4910.0277803692288</v>
      </c>
      <c r="X2" s="21">
        <f t="shared" si="0"/>
        <v>5871.2707350111432</v>
      </c>
      <c r="Y2" s="21">
        <f t="shared" ref="Y2:Z2" si="1">SUM(Y3,Y17,Y22,Y25,Y26,Y51,Y52)</f>
        <v>5822.9636182641007</v>
      </c>
      <c r="Z2" s="21">
        <f t="shared" si="1"/>
        <v>4323.6956400895933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12526.474629422317</v>
      </c>
      <c r="D3" s="24">
        <f t="shared" si="2"/>
        <v>14284.15333179739</v>
      </c>
      <c r="E3" s="24">
        <f t="shared" si="2"/>
        <v>14686.971494191674</v>
      </c>
      <c r="F3" s="24">
        <f t="shared" si="2"/>
        <v>21632.669394893153</v>
      </c>
      <c r="G3" s="24">
        <f t="shared" si="2"/>
        <v>16220.861200569918</v>
      </c>
      <c r="H3" s="24">
        <f t="shared" si="2"/>
        <v>13553.838755807748</v>
      </c>
      <c r="I3" s="24">
        <f t="shared" si="2"/>
        <v>20928.5172687505</v>
      </c>
      <c r="J3" s="24">
        <f t="shared" si="2"/>
        <v>17356.247690277298</v>
      </c>
      <c r="K3" s="24">
        <f t="shared" si="2"/>
        <v>15263.2907205835</v>
      </c>
      <c r="L3" s="24">
        <f t="shared" si="2"/>
        <v>15271.825795036839</v>
      </c>
      <c r="M3" s="24">
        <f t="shared" si="2"/>
        <v>14770.929700642191</v>
      </c>
      <c r="N3" s="24">
        <f t="shared" si="2"/>
        <v>12321.275139323219</v>
      </c>
      <c r="O3" s="24">
        <f t="shared" si="2"/>
        <v>9596.0130436696891</v>
      </c>
      <c r="P3" s="24">
        <f t="shared" si="2"/>
        <v>12222.038326450089</v>
      </c>
      <c r="Q3" s="24">
        <f t="shared" si="2"/>
        <v>9615.6797530981112</v>
      </c>
      <c r="R3" s="24">
        <f t="shared" si="2"/>
        <v>6748.1443760876273</v>
      </c>
      <c r="S3" s="24">
        <f t="shared" si="2"/>
        <v>7909.194549821168</v>
      </c>
      <c r="T3" s="24">
        <f t="shared" si="2"/>
        <v>5707.9820577715154</v>
      </c>
      <c r="U3" s="24">
        <f t="shared" si="2"/>
        <v>5818.8373965461251</v>
      </c>
      <c r="V3" s="24">
        <f t="shared" si="2"/>
        <v>3151.2314648743181</v>
      </c>
      <c r="W3" s="24">
        <f t="shared" si="2"/>
        <v>2711.0588932895935</v>
      </c>
      <c r="X3" s="24">
        <f t="shared" si="2"/>
        <v>3670.8652355759991</v>
      </c>
      <c r="Y3" s="24">
        <f t="shared" ref="Y3:Z3" si="3">SUM(Y4,Y8,Y11)</f>
        <v>3751.1890003498479</v>
      </c>
      <c r="Z3" s="24">
        <f t="shared" si="3"/>
        <v>2316.4335721358816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12526.474629422317</v>
      </c>
      <c r="D4" s="19">
        <f t="shared" si="4"/>
        <v>14284.15333179739</v>
      </c>
      <c r="E4" s="19">
        <f t="shared" si="4"/>
        <v>14686.971494191674</v>
      </c>
      <c r="F4" s="19">
        <f t="shared" si="4"/>
        <v>21632.669394893153</v>
      </c>
      <c r="G4" s="19">
        <f t="shared" si="4"/>
        <v>16220.861200569918</v>
      </c>
      <c r="H4" s="19">
        <f t="shared" si="4"/>
        <v>13553.838755807748</v>
      </c>
      <c r="I4" s="19">
        <f t="shared" si="4"/>
        <v>20928.5172687505</v>
      </c>
      <c r="J4" s="19">
        <f t="shared" si="4"/>
        <v>17356.247690277298</v>
      </c>
      <c r="K4" s="19">
        <f t="shared" si="4"/>
        <v>15263.2907205835</v>
      </c>
      <c r="L4" s="19">
        <f t="shared" si="4"/>
        <v>15271.825795036839</v>
      </c>
      <c r="M4" s="19">
        <f t="shared" si="4"/>
        <v>14770.929700642191</v>
      </c>
      <c r="N4" s="19">
        <f t="shared" si="4"/>
        <v>12321.275139323219</v>
      </c>
      <c r="O4" s="19">
        <f t="shared" si="4"/>
        <v>9596.0130436696891</v>
      </c>
      <c r="P4" s="19">
        <f t="shared" si="4"/>
        <v>12222.038326450089</v>
      </c>
      <c r="Q4" s="19">
        <f t="shared" si="4"/>
        <v>9615.6797530981112</v>
      </c>
      <c r="R4" s="19">
        <f t="shared" si="4"/>
        <v>6748.1443760876273</v>
      </c>
      <c r="S4" s="19">
        <f t="shared" si="4"/>
        <v>7909.194549821168</v>
      </c>
      <c r="T4" s="19">
        <f t="shared" si="4"/>
        <v>5707.9820577715154</v>
      </c>
      <c r="U4" s="19">
        <f t="shared" si="4"/>
        <v>5818.8373965461251</v>
      </c>
      <c r="V4" s="19">
        <f t="shared" si="4"/>
        <v>3151.2314648743181</v>
      </c>
      <c r="W4" s="19">
        <f t="shared" si="4"/>
        <v>2711.0588932895935</v>
      </c>
      <c r="X4" s="19">
        <f t="shared" si="4"/>
        <v>3670.8652355759991</v>
      </c>
      <c r="Y4" s="19">
        <f t="shared" ref="Y4:Z4" si="5">SUM(Y5:Y7)</f>
        <v>3751.1890003498479</v>
      </c>
      <c r="Z4" s="19">
        <f t="shared" si="5"/>
        <v>2316.4335721358816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12526.474629422317</v>
      </c>
      <c r="D7" s="8">
        <v>14284.15333179739</v>
      </c>
      <c r="E7" s="8">
        <v>14686.971494191674</v>
      </c>
      <c r="F7" s="8">
        <v>21632.669394893153</v>
      </c>
      <c r="G7" s="8">
        <v>16220.861200569918</v>
      </c>
      <c r="H7" s="8">
        <v>13553.838755807748</v>
      </c>
      <c r="I7" s="8">
        <v>20928.5172687505</v>
      </c>
      <c r="J7" s="8">
        <v>17356.247690277298</v>
      </c>
      <c r="K7" s="8">
        <v>15263.2907205835</v>
      </c>
      <c r="L7" s="8">
        <v>15271.825795036839</v>
      </c>
      <c r="M7" s="8">
        <v>14770.929700642191</v>
      </c>
      <c r="N7" s="8">
        <v>12321.275139323219</v>
      </c>
      <c r="O7" s="8">
        <v>9596.0130436696891</v>
      </c>
      <c r="P7" s="8">
        <v>12222.038326450089</v>
      </c>
      <c r="Q7" s="8">
        <v>9615.6797530981112</v>
      </c>
      <c r="R7" s="8">
        <v>6748.1443760876273</v>
      </c>
      <c r="S7" s="8">
        <v>7909.194549821168</v>
      </c>
      <c r="T7" s="8">
        <v>5707.9820577715154</v>
      </c>
      <c r="U7" s="8">
        <v>5818.8373965461251</v>
      </c>
      <c r="V7" s="8">
        <v>3151.2314648743181</v>
      </c>
      <c r="W7" s="8">
        <v>2711.0588932895935</v>
      </c>
      <c r="X7" s="8">
        <v>3670.8652355759991</v>
      </c>
      <c r="Y7" s="8">
        <v>3751.1890003498479</v>
      </c>
      <c r="Z7" s="8">
        <v>2316.4335721358816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4445.7777968400014</v>
      </c>
      <c r="D26" s="27">
        <f t="shared" si="14"/>
        <v>4272.7992015599993</v>
      </c>
      <c r="E26" s="27">
        <f t="shared" si="14"/>
        <v>3807.5503690800006</v>
      </c>
      <c r="F26" s="27">
        <f t="shared" si="14"/>
        <v>1653.5794215600001</v>
      </c>
      <c r="G26" s="27">
        <f t="shared" si="14"/>
        <v>1164.9106821600003</v>
      </c>
      <c r="H26" s="27">
        <f t="shared" si="14"/>
        <v>1090.5070759200003</v>
      </c>
      <c r="I26" s="27">
        <f t="shared" si="14"/>
        <v>1231.5926426400001</v>
      </c>
      <c r="J26" s="27">
        <f t="shared" si="14"/>
        <v>900.95526396000025</v>
      </c>
      <c r="K26" s="27">
        <f t="shared" si="14"/>
        <v>784.63859976000003</v>
      </c>
      <c r="L26" s="27">
        <f t="shared" si="14"/>
        <v>917.02664675999995</v>
      </c>
      <c r="M26" s="27">
        <f t="shared" si="14"/>
        <v>596.58676452000009</v>
      </c>
      <c r="N26" s="27">
        <f t="shared" si="14"/>
        <v>306.51642575999995</v>
      </c>
      <c r="O26" s="27">
        <f t="shared" si="14"/>
        <v>274.85172432000002</v>
      </c>
      <c r="P26" s="27">
        <f t="shared" si="14"/>
        <v>287.35959528000006</v>
      </c>
      <c r="Q26" s="27">
        <f t="shared" si="14"/>
        <v>223.93858356000001</v>
      </c>
      <c r="R26" s="27">
        <f t="shared" si="14"/>
        <v>224.52665148000006</v>
      </c>
      <c r="S26" s="27">
        <f t="shared" si="14"/>
        <v>219.16879704000004</v>
      </c>
      <c r="T26" s="27">
        <f t="shared" si="14"/>
        <v>191.75912604000001</v>
      </c>
      <c r="U26" s="27">
        <f t="shared" si="14"/>
        <v>186.34028903999999</v>
      </c>
      <c r="V26" s="27">
        <f t="shared" si="14"/>
        <v>179.67059495999999</v>
      </c>
      <c r="W26" s="27">
        <f t="shared" si="14"/>
        <v>181.40027760000004</v>
      </c>
      <c r="X26" s="27">
        <f t="shared" si="14"/>
        <v>178.09776612000002</v>
      </c>
      <c r="Y26" s="27">
        <f t="shared" ref="Y26:Z26" si="15">SUM(Y27,Y33)</f>
        <v>221.03369748000006</v>
      </c>
      <c r="Z26" s="27">
        <f t="shared" si="15"/>
        <v>177.11050248000004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4445.7777968400014</v>
      </c>
      <c r="D33" s="19">
        <f t="shared" si="18"/>
        <v>4272.7992015599993</v>
      </c>
      <c r="E33" s="19">
        <f t="shared" si="18"/>
        <v>3807.5503690800006</v>
      </c>
      <c r="F33" s="19">
        <f t="shared" si="18"/>
        <v>1653.5794215600001</v>
      </c>
      <c r="G33" s="19">
        <f t="shared" si="18"/>
        <v>1164.9106821600003</v>
      </c>
      <c r="H33" s="19">
        <f t="shared" si="18"/>
        <v>1090.5070759200003</v>
      </c>
      <c r="I33" s="19">
        <f t="shared" si="18"/>
        <v>1231.5926426400001</v>
      </c>
      <c r="J33" s="19">
        <f t="shared" si="18"/>
        <v>900.95526396000025</v>
      </c>
      <c r="K33" s="19">
        <f t="shared" si="18"/>
        <v>784.63859976000003</v>
      </c>
      <c r="L33" s="19">
        <f t="shared" si="18"/>
        <v>917.02664675999995</v>
      </c>
      <c r="M33" s="19">
        <f t="shared" si="18"/>
        <v>596.58676452000009</v>
      </c>
      <c r="N33" s="19">
        <f t="shared" si="18"/>
        <v>306.51642575999995</v>
      </c>
      <c r="O33" s="19">
        <f t="shared" si="18"/>
        <v>274.85172432000002</v>
      </c>
      <c r="P33" s="19">
        <f t="shared" si="18"/>
        <v>287.35959528000006</v>
      </c>
      <c r="Q33" s="19">
        <f t="shared" si="18"/>
        <v>223.93858356000001</v>
      </c>
      <c r="R33" s="19">
        <f t="shared" si="18"/>
        <v>224.52665148000006</v>
      </c>
      <c r="S33" s="19">
        <f t="shared" si="18"/>
        <v>219.16879704000004</v>
      </c>
      <c r="T33" s="19">
        <f t="shared" si="18"/>
        <v>191.75912604000001</v>
      </c>
      <c r="U33" s="19">
        <f t="shared" si="18"/>
        <v>186.34028903999999</v>
      </c>
      <c r="V33" s="19">
        <f t="shared" si="18"/>
        <v>179.67059495999999</v>
      </c>
      <c r="W33" s="19">
        <f t="shared" si="18"/>
        <v>181.40027760000004</v>
      </c>
      <c r="X33" s="19">
        <f t="shared" si="18"/>
        <v>178.09776612000002</v>
      </c>
      <c r="Y33" s="19">
        <f t="shared" ref="Y33:Z33" si="19">SUM(Y34:Y50)</f>
        <v>221.03369748000006</v>
      </c>
      <c r="Z33" s="19">
        <f t="shared" si="19"/>
        <v>177.11050248000004</v>
      </c>
    </row>
    <row r="34" spans="1:26" ht="11.25" customHeight="1" x14ac:dyDescent="0.2">
      <c r="A34" s="28" t="s">
        <v>54</v>
      </c>
      <c r="B34" s="7" t="s">
        <v>55</v>
      </c>
      <c r="C34" s="8">
        <v>110.82230783999999</v>
      </c>
      <c r="D34" s="8">
        <v>113.81762304</v>
      </c>
      <c r="E34" s="8">
        <v>113.81762304</v>
      </c>
      <c r="F34" s="8">
        <v>125.79846912000002</v>
      </c>
      <c r="G34" s="8">
        <v>113.81762304</v>
      </c>
      <c r="H34" s="8">
        <v>89.855930880000017</v>
      </c>
      <c r="I34" s="8">
        <v>101.83677696000002</v>
      </c>
      <c r="J34" s="8">
        <v>104.83209216000002</v>
      </c>
      <c r="K34" s="8">
        <v>83.865507840000006</v>
      </c>
      <c r="L34" s="8">
        <v>86.86082304</v>
      </c>
      <c r="M34" s="8">
        <v>92.85124608000001</v>
      </c>
      <c r="N34" s="8">
        <v>71.884869119999991</v>
      </c>
      <c r="O34" s="8">
        <v>80.870400000000018</v>
      </c>
      <c r="P34" s="8">
        <v>80.870400000000018</v>
      </c>
      <c r="Q34" s="8">
        <v>95.846353919999999</v>
      </c>
      <c r="R34" s="8">
        <v>91.17681408</v>
      </c>
      <c r="S34" s="8">
        <v>92.788208640000008</v>
      </c>
      <c r="T34" s="8">
        <v>82.10149632000001</v>
      </c>
      <c r="U34" s="8">
        <v>90.215493119999977</v>
      </c>
      <c r="V34" s="8">
        <v>88.391347199999998</v>
      </c>
      <c r="W34" s="8">
        <v>94.378659840000026</v>
      </c>
      <c r="X34" s="8">
        <v>95.996067839999995</v>
      </c>
      <c r="Y34" s="8">
        <v>94.276846080000027</v>
      </c>
      <c r="Z34" s="8">
        <v>99.518492160000022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2.9026504799999988</v>
      </c>
      <c r="N36" s="8">
        <v>2.9026504799999988</v>
      </c>
      <c r="O36" s="8">
        <v>2.9026504799999988</v>
      </c>
      <c r="P36" s="8">
        <v>2.9026504799999988</v>
      </c>
      <c r="Q36" s="8">
        <v>2.9026504799999988</v>
      </c>
      <c r="R36" s="8">
        <v>2.4817230000000001</v>
      </c>
      <c r="S36" s="8">
        <v>2.3308887600000001</v>
      </c>
      <c r="T36" s="8">
        <v>1.2016764</v>
      </c>
      <c r="U36" s="8">
        <v>6.3831960000000007E-2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22.148549280000001</v>
      </c>
      <c r="D43" s="8">
        <v>37.968751079999997</v>
      </c>
      <c r="E43" s="8">
        <v>28.476630000000004</v>
      </c>
      <c r="F43" s="8">
        <v>79.101809279999998</v>
      </c>
      <c r="G43" s="8">
        <v>28.476630000000004</v>
      </c>
      <c r="H43" s="8">
        <v>22.148549280000001</v>
      </c>
      <c r="I43" s="8">
        <v>41.132791440000005</v>
      </c>
      <c r="J43" s="8">
        <v>18.984508920000003</v>
      </c>
      <c r="K43" s="8">
        <v>28.476630000000004</v>
      </c>
      <c r="L43" s="8">
        <v>129.72672179999998</v>
      </c>
      <c r="M43" s="8">
        <v>44.296831800000007</v>
      </c>
      <c r="N43" s="8">
        <v>28.476630000000004</v>
      </c>
      <c r="O43" s="8">
        <v>28.476630000000004</v>
      </c>
      <c r="P43" s="8">
        <v>28.476630000000004</v>
      </c>
      <c r="Q43" s="8">
        <v>9.4921210800000022</v>
      </c>
      <c r="R43" s="8">
        <v>8.6632977600000007</v>
      </c>
      <c r="S43" s="8">
        <v>7.7581810800000017</v>
      </c>
      <c r="T43" s="8">
        <v>21.759346439999998</v>
      </c>
      <c r="U43" s="8">
        <v>16.978473719999997</v>
      </c>
      <c r="V43" s="8">
        <v>29.9731536</v>
      </c>
      <c r="W43" s="8">
        <v>15.851946239999997</v>
      </c>
      <c r="X43" s="8">
        <v>17.740873799999999</v>
      </c>
      <c r="Y43" s="8">
        <v>19.89255996</v>
      </c>
      <c r="Z43" s="8">
        <v>18.639588240000002</v>
      </c>
    </row>
    <row r="44" spans="1:26" ht="11.25" customHeight="1" x14ac:dyDescent="0.2">
      <c r="A44" s="28" t="s">
        <v>74</v>
      </c>
      <c r="B44" s="7" t="s">
        <v>75</v>
      </c>
      <c r="C44" s="8">
        <v>342.94788288000001</v>
      </c>
      <c r="D44" s="8">
        <v>607.23792288000004</v>
      </c>
      <c r="E44" s="8">
        <v>899.8447528800001</v>
      </c>
      <c r="F44" s="8">
        <v>1227.0609000000002</v>
      </c>
      <c r="G44" s="8">
        <v>1019.4044400000004</v>
      </c>
      <c r="H44" s="8">
        <v>978.50259576000019</v>
      </c>
      <c r="I44" s="8">
        <v>1088.6230742400001</v>
      </c>
      <c r="J44" s="8">
        <v>777.1386628800002</v>
      </c>
      <c r="K44" s="8">
        <v>672.29646192000007</v>
      </c>
      <c r="L44" s="8">
        <v>700.43910191999998</v>
      </c>
      <c r="M44" s="8">
        <v>456.53603616000009</v>
      </c>
      <c r="N44" s="8">
        <v>203.25227615999998</v>
      </c>
      <c r="O44" s="8">
        <v>162.60204383999999</v>
      </c>
      <c r="P44" s="8">
        <v>175.10991480000004</v>
      </c>
      <c r="Q44" s="8">
        <v>115.69745808</v>
      </c>
      <c r="R44" s="8">
        <v>122.20481664000003</v>
      </c>
      <c r="S44" s="8">
        <v>116.29151856000004</v>
      </c>
      <c r="T44" s="8">
        <v>86.696606880000019</v>
      </c>
      <c r="U44" s="8">
        <v>79.082490240000013</v>
      </c>
      <c r="V44" s="8">
        <v>61.306094159999994</v>
      </c>
      <c r="W44" s="8">
        <v>71.169671519999994</v>
      </c>
      <c r="X44" s="8">
        <v>64.360824480000005</v>
      </c>
      <c r="Y44" s="8">
        <v>106.86429144000002</v>
      </c>
      <c r="Z44" s="8">
        <v>58.952422080000005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3969.8590568400014</v>
      </c>
      <c r="D47" s="8">
        <v>3513.7749045599994</v>
      </c>
      <c r="E47" s="8">
        <v>2765.4113631600003</v>
      </c>
      <c r="F47" s="8">
        <v>221.61824316000002</v>
      </c>
      <c r="G47" s="8">
        <v>3.2119891200000001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4960.5790845600004</v>
      </c>
      <c r="D51" s="27">
        <v>5140.1984713200018</v>
      </c>
      <c r="E51" s="27">
        <v>5326.7145901199992</v>
      </c>
      <c r="F51" s="27">
        <v>5232.8569114800011</v>
      </c>
      <c r="G51" s="27">
        <v>5246.6544147600016</v>
      </c>
      <c r="H51" s="27">
        <v>4688.9047141199999</v>
      </c>
      <c r="I51" s="27">
        <v>4847.2534717199997</v>
      </c>
      <c r="J51" s="27">
        <v>3788.71911</v>
      </c>
      <c r="K51" s="27">
        <v>3855.8110298399997</v>
      </c>
      <c r="L51" s="27">
        <v>3573.0545083200009</v>
      </c>
      <c r="M51" s="27">
        <v>4256.1896612399987</v>
      </c>
      <c r="N51" s="27">
        <v>3161.9279696400008</v>
      </c>
      <c r="O51" s="27">
        <v>2386.8456796800001</v>
      </c>
      <c r="P51" s="27">
        <v>1995.1917202800003</v>
      </c>
      <c r="Q51" s="27">
        <v>1170.1017631843672</v>
      </c>
      <c r="R51" s="27">
        <v>1015.6321879414544</v>
      </c>
      <c r="S51" s="27">
        <v>1179.4730426654965</v>
      </c>
      <c r="T51" s="27">
        <v>1041.1935133761281</v>
      </c>
      <c r="U51" s="27">
        <v>1006.8805246198409</v>
      </c>
      <c r="V51" s="27">
        <v>967.68062919685451</v>
      </c>
      <c r="W51" s="27">
        <v>513.43618025225021</v>
      </c>
      <c r="X51" s="27">
        <v>602.92323418745434</v>
      </c>
      <c r="Y51" s="27">
        <v>337.07837428728863</v>
      </c>
      <c r="Z51" s="27">
        <v>313.82794886746473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776.29121092146738</v>
      </c>
      <c r="D52" s="27">
        <f t="shared" si="20"/>
        <v>839.05596393535143</v>
      </c>
      <c r="E52" s="27">
        <f t="shared" si="20"/>
        <v>901.94078178254176</v>
      </c>
      <c r="F52" s="27">
        <f t="shared" si="20"/>
        <v>966.66509334305897</v>
      </c>
      <c r="G52" s="27">
        <f t="shared" si="20"/>
        <v>1015.6674993876342</v>
      </c>
      <c r="H52" s="27">
        <f t="shared" si="20"/>
        <v>1161.9822417802886</v>
      </c>
      <c r="I52" s="27">
        <f t="shared" si="20"/>
        <v>1216.8877805343009</v>
      </c>
      <c r="J52" s="27">
        <f t="shared" si="20"/>
        <v>1237.3680196347905</v>
      </c>
      <c r="K52" s="27">
        <f t="shared" si="20"/>
        <v>1265.0863828689248</v>
      </c>
      <c r="L52" s="27">
        <f t="shared" si="20"/>
        <v>1257.6248098828262</v>
      </c>
      <c r="M52" s="27">
        <f t="shared" si="20"/>
        <v>1212.0389948376862</v>
      </c>
      <c r="N52" s="27">
        <f t="shared" si="20"/>
        <v>1226.716044045178</v>
      </c>
      <c r="O52" s="27">
        <f t="shared" si="20"/>
        <v>1292.5688744136064</v>
      </c>
      <c r="P52" s="27">
        <f t="shared" si="20"/>
        <v>1375.421183954895</v>
      </c>
      <c r="Q52" s="27">
        <f t="shared" si="20"/>
        <v>1381.8847618533528</v>
      </c>
      <c r="R52" s="27">
        <f t="shared" si="20"/>
        <v>1480.3620426698255</v>
      </c>
      <c r="S52" s="27">
        <f t="shared" si="20"/>
        <v>1489.151878803809</v>
      </c>
      <c r="T52" s="27">
        <f t="shared" si="20"/>
        <v>1439.170412983204</v>
      </c>
      <c r="U52" s="27">
        <f t="shared" si="20"/>
        <v>1430.5515819049504</v>
      </c>
      <c r="V52" s="27">
        <f t="shared" si="20"/>
        <v>1492.5082399350381</v>
      </c>
      <c r="W52" s="27">
        <f t="shared" si="20"/>
        <v>1504.132429227385</v>
      </c>
      <c r="X52" s="27">
        <f t="shared" si="20"/>
        <v>1419.3844991276897</v>
      </c>
      <c r="Y52" s="27">
        <f t="shared" ref="Y52:Z52" si="21">SUM(Y53:Y54)</f>
        <v>1513.6625461469644</v>
      </c>
      <c r="Z52" s="27">
        <f t="shared" si="21"/>
        <v>1516.3236166062472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776.29121092146738</v>
      </c>
      <c r="D54" s="45">
        <v>839.05596393535143</v>
      </c>
      <c r="E54" s="45">
        <v>901.94078178254176</v>
      </c>
      <c r="F54" s="45">
        <v>966.66509334305897</v>
      </c>
      <c r="G54" s="45">
        <v>1015.6674993876342</v>
      </c>
      <c r="H54" s="45">
        <v>1161.9822417802886</v>
      </c>
      <c r="I54" s="45">
        <v>1216.8877805343009</v>
      </c>
      <c r="J54" s="45">
        <v>1237.3680196347905</v>
      </c>
      <c r="K54" s="45">
        <v>1265.0863828689248</v>
      </c>
      <c r="L54" s="45">
        <v>1257.6248098828262</v>
      </c>
      <c r="M54" s="45">
        <v>1212.0389948376862</v>
      </c>
      <c r="N54" s="45">
        <v>1226.716044045178</v>
      </c>
      <c r="O54" s="45">
        <v>1292.5688744136064</v>
      </c>
      <c r="P54" s="45">
        <v>1375.421183954895</v>
      </c>
      <c r="Q54" s="45">
        <v>1381.8847618533528</v>
      </c>
      <c r="R54" s="45">
        <v>1480.3620426698255</v>
      </c>
      <c r="S54" s="45">
        <v>1489.151878803809</v>
      </c>
      <c r="T54" s="45">
        <v>1439.170412983204</v>
      </c>
      <c r="U54" s="45">
        <v>1430.5515819049504</v>
      </c>
      <c r="V54" s="45">
        <v>1492.5082399350381</v>
      </c>
      <c r="W54" s="45">
        <v>1504.132429227385</v>
      </c>
      <c r="X54" s="45">
        <v>1419.3844991276897</v>
      </c>
      <c r="Y54" s="45">
        <v>1513.6625461469644</v>
      </c>
      <c r="Z54" s="45">
        <v>1516.3236166062472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1957.6738324799996</v>
      </c>
      <c r="D61" s="49">
        <f t="shared" si="22"/>
        <v>2253.0686277599998</v>
      </c>
      <c r="E61" s="49">
        <f t="shared" si="22"/>
        <v>2708.7994447199994</v>
      </c>
      <c r="F61" s="49">
        <f t="shared" si="22"/>
        <v>3397.4884943999996</v>
      </c>
      <c r="G61" s="49">
        <f t="shared" si="22"/>
        <v>3968.0151076800003</v>
      </c>
      <c r="H61" s="49">
        <f t="shared" si="22"/>
        <v>4345.7148763200003</v>
      </c>
      <c r="I61" s="49">
        <f t="shared" si="22"/>
        <v>4234.2335323199995</v>
      </c>
      <c r="J61" s="49">
        <f t="shared" si="22"/>
        <v>4404.8882570399992</v>
      </c>
      <c r="K61" s="49">
        <f t="shared" si="22"/>
        <v>4320.4403584799993</v>
      </c>
      <c r="L61" s="49">
        <f t="shared" si="22"/>
        <v>4720.1544496799997</v>
      </c>
      <c r="M61" s="49">
        <f t="shared" si="22"/>
        <v>6478.57615248</v>
      </c>
      <c r="N61" s="49">
        <f t="shared" si="22"/>
        <v>6250.8297693599998</v>
      </c>
      <c r="O61" s="49">
        <f t="shared" si="22"/>
        <v>6554.8430272800006</v>
      </c>
      <c r="P61" s="49">
        <f t="shared" si="22"/>
        <v>6657.3205099200004</v>
      </c>
      <c r="Q61" s="49">
        <f t="shared" si="22"/>
        <v>6685.6681398162837</v>
      </c>
      <c r="R61" s="49">
        <f t="shared" si="22"/>
        <v>6592.1438905125951</v>
      </c>
      <c r="S61" s="49">
        <f t="shared" si="22"/>
        <v>7326.0677813052371</v>
      </c>
      <c r="T61" s="49">
        <f t="shared" si="22"/>
        <v>9090.636080897244</v>
      </c>
      <c r="U61" s="49">
        <f t="shared" si="22"/>
        <v>8834.7053743811139</v>
      </c>
      <c r="V61" s="49">
        <f t="shared" si="22"/>
        <v>9144.4154035380361</v>
      </c>
      <c r="W61" s="49">
        <f t="shared" si="22"/>
        <v>9488.7041473814461</v>
      </c>
      <c r="X61" s="49">
        <f t="shared" si="22"/>
        <v>12133.003571663121</v>
      </c>
      <c r="Y61" s="49">
        <f t="shared" ref="Y61:Z61" si="23">SUM(Y62:Y72)</f>
        <v>10581.860276789057</v>
      </c>
      <c r="Z61" s="49">
        <f t="shared" si="23"/>
        <v>9967.9465003600089</v>
      </c>
    </row>
    <row r="62" spans="1:26" ht="11.25" customHeight="1" x14ac:dyDescent="0.2">
      <c r="A62" s="50" t="s">
        <v>92</v>
      </c>
      <c r="B62" s="51" t="s">
        <v>93</v>
      </c>
      <c r="C62" s="52">
        <v>688.80026879999991</v>
      </c>
      <c r="D62" s="52">
        <v>893.20008959999984</v>
      </c>
      <c r="E62" s="52">
        <v>1243.0881791999998</v>
      </c>
      <c r="F62" s="52">
        <v>1821.1201343999999</v>
      </c>
      <c r="G62" s="52">
        <v>2326.2402240000001</v>
      </c>
      <c r="H62" s="52">
        <v>2476.6560000000004</v>
      </c>
      <c r="I62" s="52">
        <v>2280.3197759999998</v>
      </c>
      <c r="J62" s="52">
        <v>2416.6239551999997</v>
      </c>
      <c r="K62" s="52">
        <v>2297.0082239999997</v>
      </c>
      <c r="L62" s="52">
        <v>2678.7039551999997</v>
      </c>
      <c r="M62" s="52">
        <v>4497.0238656000001</v>
      </c>
      <c r="N62" s="52">
        <v>4273.4720447999998</v>
      </c>
      <c r="O62" s="52">
        <v>4588.5276863999998</v>
      </c>
      <c r="P62" s="52">
        <v>4676.8962240000001</v>
      </c>
      <c r="Q62" s="52">
        <v>4609.3598207999994</v>
      </c>
      <c r="R62" s="52">
        <v>4450.4119295999999</v>
      </c>
      <c r="S62" s="52">
        <v>5145.2444735999989</v>
      </c>
      <c r="T62" s="52">
        <v>6850.4954111999987</v>
      </c>
      <c r="U62" s="52">
        <v>6619.3541567999973</v>
      </c>
      <c r="V62" s="52">
        <v>6810.9160896000021</v>
      </c>
      <c r="W62" s="52">
        <v>7123.8259008000005</v>
      </c>
      <c r="X62" s="52">
        <v>9785.8446336000015</v>
      </c>
      <c r="Y62" s="52">
        <v>8266.3414848000011</v>
      </c>
      <c r="Z62" s="52">
        <v>7707.5861184000014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118.97344367999999</v>
      </c>
      <c r="D64" s="52">
        <v>123.06837816000002</v>
      </c>
      <c r="E64" s="52">
        <v>138.41106551999999</v>
      </c>
      <c r="F64" s="52">
        <v>150.36840000000001</v>
      </c>
      <c r="G64" s="52">
        <v>147.47464367999999</v>
      </c>
      <c r="H64" s="52">
        <v>159.15895632000002</v>
      </c>
      <c r="I64" s="52">
        <v>150.31375632000001</v>
      </c>
      <c r="J64" s="52">
        <v>155.06402183999998</v>
      </c>
      <c r="K64" s="52">
        <v>150.53213448</v>
      </c>
      <c r="L64" s="52">
        <v>178.05053448000001</v>
      </c>
      <c r="M64" s="52">
        <v>185.55224687999998</v>
      </c>
      <c r="N64" s="52">
        <v>177.25800456000002</v>
      </c>
      <c r="O64" s="52">
        <v>190.81514088000003</v>
      </c>
      <c r="P64" s="52">
        <v>201.03920927999999</v>
      </c>
      <c r="Q64" s="52">
        <v>235.2085590162844</v>
      </c>
      <c r="R64" s="52">
        <v>243.30748427259527</v>
      </c>
      <c r="S64" s="52">
        <v>283.66381058523905</v>
      </c>
      <c r="T64" s="52">
        <v>329.35510777724443</v>
      </c>
      <c r="U64" s="52">
        <v>367.76566878111748</v>
      </c>
      <c r="V64" s="52">
        <v>403.26643393803465</v>
      </c>
      <c r="W64" s="52">
        <v>418.43600658144658</v>
      </c>
      <c r="X64" s="52">
        <v>456.74673806311921</v>
      </c>
      <c r="Y64" s="52">
        <v>429.87803198905607</v>
      </c>
      <c r="Z64" s="52">
        <v>416.56638196000773</v>
      </c>
    </row>
    <row r="65" spans="1:26" ht="11.25" customHeight="1" x14ac:dyDescent="0.2">
      <c r="A65" s="50" t="s">
        <v>98</v>
      </c>
      <c r="B65" s="51" t="s">
        <v>99</v>
      </c>
      <c r="C65" s="52">
        <v>1149.9001199999998</v>
      </c>
      <c r="D65" s="52">
        <v>1236.8001599999998</v>
      </c>
      <c r="E65" s="52">
        <v>1327.3001999999997</v>
      </c>
      <c r="F65" s="52">
        <v>1425.9999599999996</v>
      </c>
      <c r="G65" s="52">
        <v>1494.30024</v>
      </c>
      <c r="H65" s="52">
        <v>1709.8999199999994</v>
      </c>
      <c r="I65" s="52">
        <v>1803.6</v>
      </c>
      <c r="J65" s="52">
        <v>1833.2002799999998</v>
      </c>
      <c r="K65" s="52">
        <v>1872.8999999999999</v>
      </c>
      <c r="L65" s="52">
        <v>1863.3999599999997</v>
      </c>
      <c r="M65" s="52">
        <v>1796.0000399999999</v>
      </c>
      <c r="N65" s="52">
        <v>1800.0997199999999</v>
      </c>
      <c r="O65" s="52">
        <v>1775.5002000000002</v>
      </c>
      <c r="P65" s="52">
        <v>1776.6000000000001</v>
      </c>
      <c r="Q65" s="52">
        <v>1841.0997600000001</v>
      </c>
      <c r="R65" s="52">
        <v>1889.9081999999996</v>
      </c>
      <c r="S65" s="52">
        <v>1895.1458399999997</v>
      </c>
      <c r="T65" s="52">
        <v>1909.7877599999995</v>
      </c>
      <c r="U65" s="52">
        <v>1846.5166799999997</v>
      </c>
      <c r="V65" s="52">
        <v>1930.23288</v>
      </c>
      <c r="W65" s="52">
        <v>1946.4422399999996</v>
      </c>
      <c r="X65" s="52">
        <v>1890.4121999999998</v>
      </c>
      <c r="Y65" s="52">
        <v>1885.6407599999995</v>
      </c>
      <c r="Z65" s="52">
        <v>1843.7939999999999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2.7850766399999998</v>
      </c>
      <c r="Q72" s="55">
        <v>0</v>
      </c>
      <c r="R72" s="55">
        <v>8.516276640000001</v>
      </c>
      <c r="S72" s="55">
        <v>2.01365712</v>
      </c>
      <c r="T72" s="55">
        <v>0.99780191999999979</v>
      </c>
      <c r="U72" s="55">
        <v>1.0688688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622.59823907000941</v>
      </c>
      <c r="D2" s="21">
        <f t="shared" ref="D2:X2" si="0">SUM(D3,D17,D22,D25,D26,D51,D52)</f>
        <v>657.33037924870382</v>
      </c>
      <c r="E2" s="21">
        <f t="shared" si="0"/>
        <v>556.86549170086846</v>
      </c>
      <c r="F2" s="21">
        <f t="shared" si="0"/>
        <v>660.17618393910743</v>
      </c>
      <c r="G2" s="21">
        <f t="shared" si="0"/>
        <v>583.65629720663196</v>
      </c>
      <c r="H2" s="21">
        <f t="shared" si="0"/>
        <v>515.57030703240639</v>
      </c>
      <c r="I2" s="21">
        <f t="shared" si="0"/>
        <v>472.53202863322502</v>
      </c>
      <c r="J2" s="21">
        <f t="shared" si="0"/>
        <v>652.63652700327441</v>
      </c>
      <c r="K2" s="21">
        <f t="shared" si="0"/>
        <v>681.05306862737029</v>
      </c>
      <c r="L2" s="21">
        <f t="shared" si="0"/>
        <v>747.85852892557557</v>
      </c>
      <c r="M2" s="21">
        <f t="shared" si="0"/>
        <v>936.2909588186684</v>
      </c>
      <c r="N2" s="21">
        <f t="shared" si="0"/>
        <v>752.82053127153881</v>
      </c>
      <c r="O2" s="21">
        <f t="shared" si="0"/>
        <v>972.58458759014775</v>
      </c>
      <c r="P2" s="21">
        <f t="shared" si="0"/>
        <v>977.89273555731802</v>
      </c>
      <c r="Q2" s="21">
        <f t="shared" si="0"/>
        <v>994.55808192684799</v>
      </c>
      <c r="R2" s="21">
        <f t="shared" si="0"/>
        <v>1124.2185442956882</v>
      </c>
      <c r="S2" s="21">
        <f t="shared" si="0"/>
        <v>1107.5142069804922</v>
      </c>
      <c r="T2" s="21">
        <f t="shared" si="0"/>
        <v>892.9924632233068</v>
      </c>
      <c r="U2" s="21">
        <f t="shared" si="0"/>
        <v>906.93505426457125</v>
      </c>
      <c r="V2" s="21">
        <f t="shared" si="0"/>
        <v>674.54557823029813</v>
      </c>
      <c r="W2" s="21">
        <f t="shared" si="0"/>
        <v>592.99444972601987</v>
      </c>
      <c r="X2" s="21">
        <f t="shared" si="0"/>
        <v>554.85413861502707</v>
      </c>
      <c r="Y2" s="21">
        <f t="shared" ref="Y2:Z2" si="1">SUM(Y3,Y17,Y22,Y25,Y26,Y51,Y52)</f>
        <v>458.2452435880902</v>
      </c>
      <c r="Z2" s="21">
        <f t="shared" si="1"/>
        <v>401.19839216965613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4.6634903999338526</v>
      </c>
      <c r="D3" s="24">
        <f t="shared" si="2"/>
        <v>2.3417279999667842</v>
      </c>
      <c r="E3" s="24">
        <f t="shared" si="2"/>
        <v>2.3647391999664578</v>
      </c>
      <c r="F3" s="24">
        <f t="shared" si="2"/>
        <v>2.3251463999670197</v>
      </c>
      <c r="G3" s="24">
        <f t="shared" si="2"/>
        <v>2.3136407999671826</v>
      </c>
      <c r="H3" s="24">
        <f t="shared" si="2"/>
        <v>4.5897191999348985</v>
      </c>
      <c r="I3" s="24">
        <f t="shared" si="2"/>
        <v>9.3670099198346204</v>
      </c>
      <c r="J3" s="24">
        <f t="shared" si="2"/>
        <v>9.2063581199349134</v>
      </c>
      <c r="K3" s="24">
        <f t="shared" si="2"/>
        <v>9.1381535998703818</v>
      </c>
      <c r="L3" s="24">
        <f t="shared" si="2"/>
        <v>9.2111385599015883</v>
      </c>
      <c r="M3" s="24">
        <f t="shared" si="2"/>
        <v>11.4377702398778</v>
      </c>
      <c r="N3" s="24">
        <f t="shared" si="2"/>
        <v>6.9286658758780959</v>
      </c>
      <c r="O3" s="24">
        <f t="shared" si="2"/>
        <v>9.1346346001615313</v>
      </c>
      <c r="P3" s="24">
        <f t="shared" si="2"/>
        <v>9.2033044200979592</v>
      </c>
      <c r="Q3" s="24">
        <f t="shared" si="2"/>
        <v>6.9778839960740973</v>
      </c>
      <c r="R3" s="24">
        <f t="shared" si="2"/>
        <v>8.274922704058401</v>
      </c>
      <c r="S3" s="24">
        <f t="shared" si="2"/>
        <v>4.7396761199168038</v>
      </c>
      <c r="T3" s="24">
        <f t="shared" si="2"/>
        <v>10.336685831890467</v>
      </c>
      <c r="U3" s="24">
        <f t="shared" si="2"/>
        <v>10.351659887889927</v>
      </c>
      <c r="V3" s="24">
        <f t="shared" si="2"/>
        <v>4.0769209080288729</v>
      </c>
      <c r="W3" s="24">
        <f t="shared" si="2"/>
        <v>1.1753899200041591</v>
      </c>
      <c r="X3" s="24">
        <f t="shared" si="2"/>
        <v>4.5692040239999994</v>
      </c>
      <c r="Y3" s="24">
        <f t="shared" ref="Y3:Z3" si="3">SUM(Y4,Y8,Y11)</f>
        <v>4.3145327159239129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4.6634903999338526</v>
      </c>
      <c r="D4" s="19">
        <f t="shared" si="4"/>
        <v>2.3417279999667842</v>
      </c>
      <c r="E4" s="19">
        <f t="shared" si="4"/>
        <v>2.3647391999664578</v>
      </c>
      <c r="F4" s="19">
        <f t="shared" si="4"/>
        <v>2.3251463999670197</v>
      </c>
      <c r="G4" s="19">
        <f t="shared" si="4"/>
        <v>2.3136407999671826</v>
      </c>
      <c r="H4" s="19">
        <f t="shared" si="4"/>
        <v>4.5897191999348985</v>
      </c>
      <c r="I4" s="19">
        <f t="shared" si="4"/>
        <v>9.3670099198346204</v>
      </c>
      <c r="J4" s="19">
        <f t="shared" si="4"/>
        <v>9.2063581199349134</v>
      </c>
      <c r="K4" s="19">
        <f t="shared" si="4"/>
        <v>9.1381535998703818</v>
      </c>
      <c r="L4" s="19">
        <f t="shared" si="4"/>
        <v>9.2111385599015883</v>
      </c>
      <c r="M4" s="19">
        <f t="shared" si="4"/>
        <v>11.4377702398778</v>
      </c>
      <c r="N4" s="19">
        <f t="shared" si="4"/>
        <v>6.9286658758780959</v>
      </c>
      <c r="O4" s="19">
        <f t="shared" si="4"/>
        <v>9.1346346001615313</v>
      </c>
      <c r="P4" s="19">
        <f t="shared" si="4"/>
        <v>9.2033044200979592</v>
      </c>
      <c r="Q4" s="19">
        <f t="shared" si="4"/>
        <v>6.9778839960740973</v>
      </c>
      <c r="R4" s="19">
        <f t="shared" si="4"/>
        <v>8.274922704058401</v>
      </c>
      <c r="S4" s="19">
        <f t="shared" si="4"/>
        <v>4.7396761199168038</v>
      </c>
      <c r="T4" s="19">
        <f t="shared" si="4"/>
        <v>10.336685831890467</v>
      </c>
      <c r="U4" s="19">
        <f t="shared" si="4"/>
        <v>10.351659887889927</v>
      </c>
      <c r="V4" s="19">
        <f t="shared" si="4"/>
        <v>4.0769209080288729</v>
      </c>
      <c r="W4" s="19">
        <f t="shared" si="4"/>
        <v>1.1753899200041591</v>
      </c>
      <c r="X4" s="19">
        <f t="shared" si="4"/>
        <v>4.5692040239999994</v>
      </c>
      <c r="Y4" s="19">
        <f t="shared" ref="Y4:Z4" si="5">SUM(Y5:Y7)</f>
        <v>4.3145327159239129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4.6634903999338526</v>
      </c>
      <c r="D7" s="8">
        <v>2.3417279999667842</v>
      </c>
      <c r="E7" s="8">
        <v>2.3647391999664578</v>
      </c>
      <c r="F7" s="8">
        <v>2.3251463999670197</v>
      </c>
      <c r="G7" s="8">
        <v>2.3136407999671826</v>
      </c>
      <c r="H7" s="8">
        <v>4.5897191999348985</v>
      </c>
      <c r="I7" s="8">
        <v>9.3670099198346204</v>
      </c>
      <c r="J7" s="8">
        <v>9.2063581199349134</v>
      </c>
      <c r="K7" s="8">
        <v>9.1381535998703818</v>
      </c>
      <c r="L7" s="8">
        <v>9.2111385599015883</v>
      </c>
      <c r="M7" s="8">
        <v>11.4377702398778</v>
      </c>
      <c r="N7" s="8">
        <v>6.9286658758780959</v>
      </c>
      <c r="O7" s="8">
        <v>9.1346346001615313</v>
      </c>
      <c r="P7" s="8">
        <v>9.2033044200979592</v>
      </c>
      <c r="Q7" s="8">
        <v>6.9778839960740973</v>
      </c>
      <c r="R7" s="8">
        <v>8.274922704058401</v>
      </c>
      <c r="S7" s="8">
        <v>4.7396761199168038</v>
      </c>
      <c r="T7" s="8">
        <v>10.336685831890467</v>
      </c>
      <c r="U7" s="8">
        <v>10.351659887889927</v>
      </c>
      <c r="V7" s="8">
        <v>4.0769209080288729</v>
      </c>
      <c r="W7" s="8">
        <v>1.1753899200041591</v>
      </c>
      <c r="X7" s="8">
        <v>4.5692040239999994</v>
      </c>
      <c r="Y7" s="8">
        <v>4.3145327159239129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175.67539379999999</v>
      </c>
      <c r="D26" s="27">
        <f t="shared" si="14"/>
        <v>178.68950568</v>
      </c>
      <c r="E26" s="27">
        <f t="shared" si="14"/>
        <v>121.75388316000003</v>
      </c>
      <c r="F26" s="27">
        <f t="shared" si="14"/>
        <v>176.06480471999998</v>
      </c>
      <c r="G26" s="27">
        <f t="shared" si="14"/>
        <v>132.08147099999999</v>
      </c>
      <c r="H26" s="27">
        <f t="shared" si="14"/>
        <v>116.20781135999999</v>
      </c>
      <c r="I26" s="27">
        <f t="shared" si="14"/>
        <v>84.598965000000007</v>
      </c>
      <c r="J26" s="27">
        <f t="shared" si="14"/>
        <v>113.54729003999999</v>
      </c>
      <c r="K26" s="27">
        <f t="shared" si="14"/>
        <v>113.44292531999999</v>
      </c>
      <c r="L26" s="27">
        <f t="shared" si="14"/>
        <v>135.68393699999999</v>
      </c>
      <c r="M26" s="27">
        <f t="shared" si="14"/>
        <v>249.40475748</v>
      </c>
      <c r="N26" s="27">
        <f t="shared" si="14"/>
        <v>142.08602364000001</v>
      </c>
      <c r="O26" s="27">
        <f t="shared" si="14"/>
        <v>132.63104484000002</v>
      </c>
      <c r="P26" s="27">
        <f t="shared" si="14"/>
        <v>113.75795088000002</v>
      </c>
      <c r="Q26" s="27">
        <f t="shared" si="14"/>
        <v>50.513764320000007</v>
      </c>
      <c r="R26" s="27">
        <f t="shared" si="14"/>
        <v>46.34086139999998</v>
      </c>
      <c r="S26" s="27">
        <f t="shared" si="14"/>
        <v>55.916928720000016</v>
      </c>
      <c r="T26" s="27">
        <f t="shared" si="14"/>
        <v>42.591115440000003</v>
      </c>
      <c r="U26" s="27">
        <f t="shared" si="14"/>
        <v>59.28251868000001</v>
      </c>
      <c r="V26" s="27">
        <f t="shared" si="14"/>
        <v>30.161737799999997</v>
      </c>
      <c r="W26" s="27">
        <f t="shared" si="14"/>
        <v>26.32536936</v>
      </c>
      <c r="X26" s="27">
        <f t="shared" si="14"/>
        <v>74.99709</v>
      </c>
      <c r="Y26" s="27">
        <f t="shared" ref="Y26:Z26" si="15">SUM(Y27,Y33)</f>
        <v>173.06662932</v>
      </c>
      <c r="Z26" s="27">
        <f t="shared" si="15"/>
        <v>57.492352799999999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175.67539379999999</v>
      </c>
      <c r="D33" s="19">
        <f t="shared" si="18"/>
        <v>178.68950568</v>
      </c>
      <c r="E33" s="19">
        <f t="shared" si="18"/>
        <v>121.75388316000003</v>
      </c>
      <c r="F33" s="19">
        <f t="shared" si="18"/>
        <v>176.06480471999998</v>
      </c>
      <c r="G33" s="19">
        <f t="shared" si="18"/>
        <v>132.08147099999999</v>
      </c>
      <c r="H33" s="19">
        <f t="shared" si="18"/>
        <v>116.20781135999999</v>
      </c>
      <c r="I33" s="19">
        <f t="shared" si="18"/>
        <v>84.598965000000007</v>
      </c>
      <c r="J33" s="19">
        <f t="shared" si="18"/>
        <v>113.54729003999999</v>
      </c>
      <c r="K33" s="19">
        <f t="shared" si="18"/>
        <v>113.44292531999999</v>
      </c>
      <c r="L33" s="19">
        <f t="shared" si="18"/>
        <v>135.68393699999999</v>
      </c>
      <c r="M33" s="19">
        <f t="shared" si="18"/>
        <v>249.40475748</v>
      </c>
      <c r="N33" s="19">
        <f t="shared" si="18"/>
        <v>142.08602364000001</v>
      </c>
      <c r="O33" s="19">
        <f t="shared" si="18"/>
        <v>132.63104484000002</v>
      </c>
      <c r="P33" s="19">
        <f t="shared" si="18"/>
        <v>113.75795088000002</v>
      </c>
      <c r="Q33" s="19">
        <f t="shared" si="18"/>
        <v>50.513764320000007</v>
      </c>
      <c r="R33" s="19">
        <f t="shared" si="18"/>
        <v>46.34086139999998</v>
      </c>
      <c r="S33" s="19">
        <f t="shared" si="18"/>
        <v>55.916928720000016</v>
      </c>
      <c r="T33" s="19">
        <f t="shared" si="18"/>
        <v>42.591115440000003</v>
      </c>
      <c r="U33" s="19">
        <f t="shared" si="18"/>
        <v>59.28251868000001</v>
      </c>
      <c r="V33" s="19">
        <f t="shared" si="18"/>
        <v>30.161737799999997</v>
      </c>
      <c r="W33" s="19">
        <f t="shared" si="18"/>
        <v>26.32536936</v>
      </c>
      <c r="X33" s="19">
        <f t="shared" si="18"/>
        <v>74.99709</v>
      </c>
      <c r="Y33" s="19">
        <f t="shared" ref="Y33:Z33" si="19">SUM(Y34:Y50)</f>
        <v>173.06662932</v>
      </c>
      <c r="Z33" s="19">
        <f t="shared" si="19"/>
        <v>57.492352799999999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94.92201107999999</v>
      </c>
      <c r="D43" s="8">
        <v>98.086051439999991</v>
      </c>
      <c r="E43" s="8">
        <v>44.296831800000007</v>
      </c>
      <c r="F43" s="8">
        <v>110.74247964</v>
      </c>
      <c r="G43" s="8">
        <v>82.265849639999985</v>
      </c>
      <c r="H43" s="8">
        <v>56.953259999999986</v>
      </c>
      <c r="I43" s="8">
        <v>44.297098560000009</v>
      </c>
      <c r="J43" s="8">
        <v>63.281340720000003</v>
      </c>
      <c r="K43" s="8">
        <v>79.101809279999998</v>
      </c>
      <c r="L43" s="8">
        <v>104.41439891999998</v>
      </c>
      <c r="M43" s="8">
        <v>202.50045036</v>
      </c>
      <c r="N43" s="8">
        <v>117.07056036000002</v>
      </c>
      <c r="O43" s="8">
        <v>110.74247964</v>
      </c>
      <c r="P43" s="8">
        <v>101.25035856000002</v>
      </c>
      <c r="Q43" s="8">
        <v>41.132791440000005</v>
      </c>
      <c r="R43" s="8">
        <v>38.335812839999981</v>
      </c>
      <c r="S43" s="8">
        <v>43.509089520000018</v>
      </c>
      <c r="T43" s="8">
        <v>31.298950800000004</v>
      </c>
      <c r="U43" s="8">
        <v>46.489599000000005</v>
      </c>
      <c r="V43" s="8">
        <v>18.706011479999997</v>
      </c>
      <c r="W43" s="8">
        <v>20.215072799999998</v>
      </c>
      <c r="X43" s="8">
        <v>72.590197680000003</v>
      </c>
      <c r="Y43" s="8">
        <v>170.55273923999999</v>
      </c>
      <c r="Z43" s="8">
        <v>54.871464959999997</v>
      </c>
    </row>
    <row r="44" spans="1:26" ht="11.25" customHeight="1" x14ac:dyDescent="0.2">
      <c r="A44" s="28" t="s">
        <v>74</v>
      </c>
      <c r="B44" s="7" t="s">
        <v>75</v>
      </c>
      <c r="C44" s="8">
        <v>37.755720000000004</v>
      </c>
      <c r="D44" s="8">
        <v>31.463192880000001</v>
      </c>
      <c r="E44" s="8">
        <v>28.316790000000008</v>
      </c>
      <c r="F44" s="8">
        <v>34.609595760000005</v>
      </c>
      <c r="G44" s="8">
        <v>28.316790000000008</v>
      </c>
      <c r="H44" s="8">
        <v>37.755720000000004</v>
      </c>
      <c r="I44" s="8">
        <v>15.731735759999999</v>
      </c>
      <c r="J44" s="8">
        <v>47.194650000000003</v>
      </c>
      <c r="K44" s="8">
        <v>31.269816720000001</v>
      </c>
      <c r="L44" s="8">
        <v>31.269538080000011</v>
      </c>
      <c r="M44" s="8">
        <v>46.904307120000006</v>
      </c>
      <c r="N44" s="8">
        <v>25.015463280000002</v>
      </c>
      <c r="O44" s="8">
        <v>21.888565200000006</v>
      </c>
      <c r="P44" s="8">
        <v>12.507592320000004</v>
      </c>
      <c r="Q44" s="8">
        <v>9.3809728800000016</v>
      </c>
      <c r="R44" s="8">
        <v>8.0050485599999988</v>
      </c>
      <c r="S44" s="8">
        <v>12.4078392</v>
      </c>
      <c r="T44" s="8">
        <v>11.292164640000001</v>
      </c>
      <c r="U44" s="8">
        <v>12.792919680000002</v>
      </c>
      <c r="V44" s="8">
        <v>11.45572632</v>
      </c>
      <c r="W44" s="8">
        <v>6.1102965600000019</v>
      </c>
      <c r="X44" s="8">
        <v>2.4068923200000003</v>
      </c>
      <c r="Y44" s="8">
        <v>2.5138900800000004</v>
      </c>
      <c r="Z44" s="8">
        <v>2.62088784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42.997662719999994</v>
      </c>
      <c r="D50" s="8">
        <v>49.140261360000011</v>
      </c>
      <c r="E50" s="8">
        <v>49.140261360000011</v>
      </c>
      <c r="F50" s="8">
        <v>30.712729319999987</v>
      </c>
      <c r="G50" s="8">
        <v>21.498831359999997</v>
      </c>
      <c r="H50" s="8">
        <v>21.498831359999997</v>
      </c>
      <c r="I50" s="8">
        <v>24.570130679999998</v>
      </c>
      <c r="J50" s="8">
        <v>3.0712993199999996</v>
      </c>
      <c r="K50" s="8">
        <v>3.0712993199999996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148.54117608000004</v>
      </c>
      <c r="D51" s="27">
        <v>181.10803392000003</v>
      </c>
      <c r="E51" s="27">
        <v>154.24896960000001</v>
      </c>
      <c r="F51" s="27">
        <v>187.56934020000003</v>
      </c>
      <c r="G51" s="27">
        <v>172.97833608000002</v>
      </c>
      <c r="H51" s="27">
        <v>245.43451548000002</v>
      </c>
      <c r="I51" s="27">
        <v>258.25433040000001</v>
      </c>
      <c r="J51" s="27">
        <v>369.83924999999994</v>
      </c>
      <c r="K51" s="27">
        <v>372.72121919999989</v>
      </c>
      <c r="L51" s="27">
        <v>477.99266724000006</v>
      </c>
      <c r="M51" s="27">
        <v>550.64838312000006</v>
      </c>
      <c r="N51" s="27">
        <v>472.94609076000012</v>
      </c>
      <c r="O51" s="27">
        <v>708.03076211999996</v>
      </c>
      <c r="P51" s="27">
        <v>719.42413355999997</v>
      </c>
      <c r="Q51" s="27">
        <v>812.76683312744581</v>
      </c>
      <c r="R51" s="27">
        <v>916.60757541113287</v>
      </c>
      <c r="S51" s="27">
        <v>912.38775622606579</v>
      </c>
      <c r="T51" s="27">
        <v>723.57129919115005</v>
      </c>
      <c r="U51" s="27">
        <v>721.32493848564127</v>
      </c>
      <c r="V51" s="27">
        <v>538.65463768794325</v>
      </c>
      <c r="W51" s="27">
        <v>461.97872036276857</v>
      </c>
      <c r="X51" s="27">
        <v>373.95944703094665</v>
      </c>
      <c r="Y51" s="27">
        <v>192.28323154223017</v>
      </c>
      <c r="Z51" s="27">
        <v>253.65132322202069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293.71817879007551</v>
      </c>
      <c r="D52" s="27">
        <f t="shared" si="20"/>
        <v>295.19111164873692</v>
      </c>
      <c r="E52" s="27">
        <f t="shared" si="20"/>
        <v>278.49789974090197</v>
      </c>
      <c r="F52" s="27">
        <f t="shared" si="20"/>
        <v>294.21689261914037</v>
      </c>
      <c r="G52" s="27">
        <f t="shared" si="20"/>
        <v>276.28284932666475</v>
      </c>
      <c r="H52" s="27">
        <f t="shared" si="20"/>
        <v>149.33826099247153</v>
      </c>
      <c r="I52" s="27">
        <f t="shared" si="20"/>
        <v>120.31172331339035</v>
      </c>
      <c r="J52" s="27">
        <f t="shared" si="20"/>
        <v>160.04362884333958</v>
      </c>
      <c r="K52" s="27">
        <f t="shared" si="20"/>
        <v>185.75077050749999</v>
      </c>
      <c r="L52" s="27">
        <f t="shared" si="20"/>
        <v>124.97078612567395</v>
      </c>
      <c r="M52" s="27">
        <f t="shared" si="20"/>
        <v>124.80004797879056</v>
      </c>
      <c r="N52" s="27">
        <f t="shared" si="20"/>
        <v>130.85975099566059</v>
      </c>
      <c r="O52" s="27">
        <f t="shared" si="20"/>
        <v>122.78814602998627</v>
      </c>
      <c r="P52" s="27">
        <f t="shared" si="20"/>
        <v>135.50734669722016</v>
      </c>
      <c r="Q52" s="27">
        <f t="shared" si="20"/>
        <v>124.29960048332809</v>
      </c>
      <c r="R52" s="27">
        <f t="shared" si="20"/>
        <v>152.99518478049691</v>
      </c>
      <c r="S52" s="27">
        <f t="shared" si="20"/>
        <v>134.4698459145097</v>
      </c>
      <c r="T52" s="27">
        <f t="shared" si="20"/>
        <v>116.49336276026618</v>
      </c>
      <c r="U52" s="27">
        <f t="shared" si="20"/>
        <v>115.97593721104006</v>
      </c>
      <c r="V52" s="27">
        <f t="shared" si="20"/>
        <v>101.65228183432606</v>
      </c>
      <c r="W52" s="27">
        <f t="shared" si="20"/>
        <v>103.51497008324708</v>
      </c>
      <c r="X52" s="27">
        <f t="shared" si="20"/>
        <v>101.32839756008048</v>
      </c>
      <c r="Y52" s="27">
        <f t="shared" ref="Y52:Z52" si="21">SUM(Y53:Y54)</f>
        <v>88.580850009936128</v>
      </c>
      <c r="Z52" s="27">
        <f t="shared" si="21"/>
        <v>90.054716147635389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293.71817879007551</v>
      </c>
      <c r="D54" s="45">
        <v>295.19111164873692</v>
      </c>
      <c r="E54" s="45">
        <v>278.49789974090197</v>
      </c>
      <c r="F54" s="45">
        <v>294.21689261914037</v>
      </c>
      <c r="G54" s="45">
        <v>276.28284932666475</v>
      </c>
      <c r="H54" s="45">
        <v>149.33826099247153</v>
      </c>
      <c r="I54" s="45">
        <v>120.31172331339035</v>
      </c>
      <c r="J54" s="45">
        <v>160.04362884333958</v>
      </c>
      <c r="K54" s="45">
        <v>185.75077050749999</v>
      </c>
      <c r="L54" s="45">
        <v>124.97078612567395</v>
      </c>
      <c r="M54" s="45">
        <v>124.80004797879056</v>
      </c>
      <c r="N54" s="45">
        <v>130.85975099566059</v>
      </c>
      <c r="O54" s="45">
        <v>122.78814602998627</v>
      </c>
      <c r="P54" s="45">
        <v>135.50734669722016</v>
      </c>
      <c r="Q54" s="45">
        <v>124.29960048332809</v>
      </c>
      <c r="R54" s="45">
        <v>152.99518478049691</v>
      </c>
      <c r="S54" s="45">
        <v>134.4698459145097</v>
      </c>
      <c r="T54" s="45">
        <v>116.49336276026618</v>
      </c>
      <c r="U54" s="45">
        <v>115.97593721104006</v>
      </c>
      <c r="V54" s="45">
        <v>101.65228183432606</v>
      </c>
      <c r="W54" s="45">
        <v>103.51497008324708</v>
      </c>
      <c r="X54" s="45">
        <v>101.32839756008048</v>
      </c>
      <c r="Y54" s="45">
        <v>88.580850009936128</v>
      </c>
      <c r="Z54" s="45">
        <v>90.054716147635389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1395.4042735199998</v>
      </c>
      <c r="D61" s="49">
        <f t="shared" si="22"/>
        <v>1474.2665445600001</v>
      </c>
      <c r="E61" s="49">
        <f t="shared" si="22"/>
        <v>1467.7305890399998</v>
      </c>
      <c r="F61" s="49">
        <f t="shared" si="22"/>
        <v>1592.3360368799997</v>
      </c>
      <c r="G61" s="49">
        <f t="shared" si="22"/>
        <v>1625.8446619200001</v>
      </c>
      <c r="H61" s="49">
        <f t="shared" si="22"/>
        <v>1527.2117611199994</v>
      </c>
      <c r="I61" s="49">
        <f t="shared" si="22"/>
        <v>1596.9095071199999</v>
      </c>
      <c r="J61" s="49">
        <f t="shared" si="22"/>
        <v>1709.0854286399997</v>
      </c>
      <c r="K61" s="49">
        <f t="shared" si="22"/>
        <v>1746.9808524000005</v>
      </c>
      <c r="L61" s="49">
        <f t="shared" si="22"/>
        <v>1751.7830104800003</v>
      </c>
      <c r="M61" s="49">
        <f t="shared" si="22"/>
        <v>2010.2042973599998</v>
      </c>
      <c r="N61" s="49">
        <f t="shared" si="22"/>
        <v>1972.6889774399997</v>
      </c>
      <c r="O61" s="49">
        <f t="shared" si="22"/>
        <v>2127.0908131199994</v>
      </c>
      <c r="P61" s="49">
        <f t="shared" si="22"/>
        <v>2106.0349992000006</v>
      </c>
      <c r="Q61" s="49">
        <f t="shared" si="22"/>
        <v>2185.9603260586355</v>
      </c>
      <c r="R61" s="49">
        <f t="shared" si="22"/>
        <v>2417.5442238903406</v>
      </c>
      <c r="S61" s="49">
        <f t="shared" si="22"/>
        <v>2502.2824880054336</v>
      </c>
      <c r="T61" s="49">
        <f t="shared" si="22"/>
        <v>2471.2938577104314</v>
      </c>
      <c r="U61" s="49">
        <f t="shared" si="22"/>
        <v>2589.8215612154722</v>
      </c>
      <c r="V61" s="49">
        <f t="shared" si="22"/>
        <v>2551.3431776915204</v>
      </c>
      <c r="W61" s="49">
        <f t="shared" si="22"/>
        <v>2533.9737865594448</v>
      </c>
      <c r="X61" s="49">
        <f t="shared" si="22"/>
        <v>2798.407854025068</v>
      </c>
      <c r="Y61" s="49">
        <f t="shared" ref="Y61:Z61" si="23">SUM(Y62:Y72)</f>
        <v>2623.8246178132308</v>
      </c>
      <c r="Z61" s="49">
        <f t="shared" si="23"/>
        <v>2925.7173035597443</v>
      </c>
    </row>
    <row r="62" spans="1:26" ht="11.25" customHeight="1" x14ac:dyDescent="0.2">
      <c r="A62" s="50" t="s">
        <v>92</v>
      </c>
      <c r="B62" s="51" t="s">
        <v>93</v>
      </c>
      <c r="C62" s="52">
        <v>944.49599999999975</v>
      </c>
      <c r="D62" s="52">
        <v>1014.048</v>
      </c>
      <c r="E62" s="52">
        <v>1038.5758655999998</v>
      </c>
      <c r="F62" s="52">
        <v>1123.8079103999996</v>
      </c>
      <c r="G62" s="52">
        <v>1168.0482240000001</v>
      </c>
      <c r="H62" s="52">
        <v>1252.7198207999995</v>
      </c>
      <c r="I62" s="52">
        <v>1344.5599104000003</v>
      </c>
      <c r="J62" s="52">
        <v>1388.1280895999998</v>
      </c>
      <c r="K62" s="52">
        <v>1352.9597760000004</v>
      </c>
      <c r="L62" s="52">
        <v>1459.5840000000003</v>
      </c>
      <c r="M62" s="52">
        <v>1700.8318655999999</v>
      </c>
      <c r="N62" s="52">
        <v>1724.5759103999999</v>
      </c>
      <c r="O62" s="52">
        <v>1890.1116863999996</v>
      </c>
      <c r="P62" s="52">
        <v>1878.0160896000004</v>
      </c>
      <c r="Q62" s="52">
        <v>1937.8243583999997</v>
      </c>
      <c r="R62" s="52">
        <v>2147.9951807999996</v>
      </c>
      <c r="S62" s="52">
        <v>2273.3359487999996</v>
      </c>
      <c r="T62" s="52">
        <v>2257.6732416</v>
      </c>
      <c r="U62" s="52">
        <v>2363.5958975999997</v>
      </c>
      <c r="V62" s="52">
        <v>2343.8894975999997</v>
      </c>
      <c r="W62" s="52">
        <v>2297.5247232000002</v>
      </c>
      <c r="X62" s="52">
        <v>2544.7903488000002</v>
      </c>
      <c r="Y62" s="52">
        <v>2410.4118527999999</v>
      </c>
      <c r="Z62" s="52">
        <v>2654.5962239999994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12.940134480000001</v>
      </c>
      <c r="D64" s="52">
        <v>14.03222184</v>
      </c>
      <c r="E64" s="52">
        <v>11.84804712</v>
      </c>
      <c r="F64" s="52">
        <v>9.8824471200000019</v>
      </c>
      <c r="G64" s="52">
        <v>13.267800000000005</v>
      </c>
      <c r="H64" s="52">
        <v>10.10082528</v>
      </c>
      <c r="I64" s="52">
        <v>7.807952880000002</v>
      </c>
      <c r="J64" s="52">
        <v>13.377087360000001</v>
      </c>
      <c r="K64" s="52">
        <v>13.922934479999999</v>
      </c>
      <c r="L64" s="52">
        <v>12.01197816</v>
      </c>
      <c r="M64" s="52">
        <v>10.108098</v>
      </c>
      <c r="N64" s="52">
        <v>10.165296960000003</v>
      </c>
      <c r="O64" s="52">
        <v>13.262296319999999</v>
      </c>
      <c r="P64" s="52">
        <v>4.2968016000000011</v>
      </c>
      <c r="Q64" s="52">
        <v>20.133229258635577</v>
      </c>
      <c r="R64" s="52">
        <v>29.469849810341202</v>
      </c>
      <c r="S64" s="52">
        <v>35.736837445433586</v>
      </c>
      <c r="T64" s="52">
        <v>45.04494971043156</v>
      </c>
      <c r="U64" s="52">
        <v>58.958803135472451</v>
      </c>
      <c r="V64" s="52">
        <v>64.615313691520498</v>
      </c>
      <c r="W64" s="52">
        <v>96.219985599444456</v>
      </c>
      <c r="X64" s="52">
        <v>106.2410623450679</v>
      </c>
      <c r="Y64" s="52">
        <v>96.010377173230538</v>
      </c>
      <c r="Z64" s="52">
        <v>148.99733059974446</v>
      </c>
    </row>
    <row r="65" spans="1:26" ht="11.25" customHeight="1" x14ac:dyDescent="0.2">
      <c r="A65" s="50" t="s">
        <v>98</v>
      </c>
      <c r="B65" s="51" t="s">
        <v>99</v>
      </c>
      <c r="C65" s="52">
        <v>435.09995999999995</v>
      </c>
      <c r="D65" s="52">
        <v>434.99988000000002</v>
      </c>
      <c r="E65" s="52">
        <v>409.89995999999991</v>
      </c>
      <c r="F65" s="52">
        <v>433.99979999999999</v>
      </c>
      <c r="G65" s="52">
        <v>406.50011999999998</v>
      </c>
      <c r="H65" s="52">
        <v>219.79979999999998</v>
      </c>
      <c r="I65" s="52">
        <v>178.49987999999996</v>
      </c>
      <c r="J65" s="52">
        <v>237.09995999999992</v>
      </c>
      <c r="K65" s="52">
        <v>274.89995999999996</v>
      </c>
      <c r="L65" s="52">
        <v>185.10012</v>
      </c>
      <c r="M65" s="52">
        <v>184.99968000000001</v>
      </c>
      <c r="N65" s="52">
        <v>191.99987999999996</v>
      </c>
      <c r="O65" s="52">
        <v>168.59988000000001</v>
      </c>
      <c r="P65" s="52">
        <v>175.10003999999995</v>
      </c>
      <c r="Q65" s="52">
        <v>165.6</v>
      </c>
      <c r="R65" s="52">
        <v>195.32195999999999</v>
      </c>
      <c r="S65" s="52">
        <v>171.13139999999999</v>
      </c>
      <c r="T65" s="52">
        <v>154.58723999999998</v>
      </c>
      <c r="U65" s="52">
        <v>149.69844000000001</v>
      </c>
      <c r="V65" s="52">
        <v>131.4648</v>
      </c>
      <c r="W65" s="52">
        <v>133.95455999999999</v>
      </c>
      <c r="X65" s="52">
        <v>134.95464000000001</v>
      </c>
      <c r="Y65" s="52">
        <v>110.349</v>
      </c>
      <c r="Z65" s="52">
        <v>109.50335999999997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2.8681790399999998</v>
      </c>
      <c r="D72" s="55">
        <v>11.186442719999999</v>
      </c>
      <c r="E72" s="55">
        <v>7.406716320000001</v>
      </c>
      <c r="F72" s="55">
        <v>24.645879359999995</v>
      </c>
      <c r="G72" s="55">
        <v>38.028517920000006</v>
      </c>
      <c r="H72" s="55">
        <v>44.591315040000012</v>
      </c>
      <c r="I72" s="55">
        <v>66.041763840000002</v>
      </c>
      <c r="J72" s="55">
        <v>70.480291679999993</v>
      </c>
      <c r="K72" s="55">
        <v>105.19818192000001</v>
      </c>
      <c r="L72" s="55">
        <v>95.086912319999982</v>
      </c>
      <c r="M72" s="55">
        <v>114.26465376</v>
      </c>
      <c r="N72" s="55">
        <v>45.947890079999993</v>
      </c>
      <c r="O72" s="55">
        <v>55.116950400000015</v>
      </c>
      <c r="P72" s="55">
        <v>48.622067999999985</v>
      </c>
      <c r="Q72" s="55">
        <v>62.40273839999999</v>
      </c>
      <c r="R72" s="55">
        <v>44.757233280000001</v>
      </c>
      <c r="S72" s="55">
        <v>22.078301759999999</v>
      </c>
      <c r="T72" s="55">
        <v>13.988426399999994</v>
      </c>
      <c r="U72" s="55">
        <v>17.56842048</v>
      </c>
      <c r="V72" s="55">
        <v>11.373566399999996</v>
      </c>
      <c r="W72" s="55">
        <v>6.2745177599999984</v>
      </c>
      <c r="X72" s="55">
        <v>12.42180288</v>
      </c>
      <c r="Y72" s="55">
        <v>7.053387840000001</v>
      </c>
      <c r="Z72" s="55">
        <v>12.620388959999998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2295.5399654399998</v>
      </c>
      <c r="D2" s="21">
        <f t="shared" ref="D2:X2" si="0">SUM(D3,D17,D22,D25,D26,D51,D52)</f>
        <v>2267.5742942400002</v>
      </c>
      <c r="E2" s="21">
        <f t="shared" si="0"/>
        <v>2337.6581683200002</v>
      </c>
      <c r="F2" s="21">
        <f t="shared" si="0"/>
        <v>2370.8853176399998</v>
      </c>
      <c r="G2" s="21">
        <f t="shared" si="0"/>
        <v>2408.8570948799997</v>
      </c>
      <c r="H2" s="21">
        <f t="shared" si="0"/>
        <v>2415.7543258799997</v>
      </c>
      <c r="I2" s="21">
        <f t="shared" si="0"/>
        <v>2472.3201056400003</v>
      </c>
      <c r="J2" s="21">
        <f t="shared" si="0"/>
        <v>2459.1023949600003</v>
      </c>
      <c r="K2" s="21">
        <f t="shared" si="0"/>
        <v>2346.9633716399999</v>
      </c>
      <c r="L2" s="21">
        <f t="shared" si="0"/>
        <v>2285.8965709200002</v>
      </c>
      <c r="M2" s="21">
        <f t="shared" si="0"/>
        <v>2185.8300467999998</v>
      </c>
      <c r="N2" s="21">
        <f t="shared" si="0"/>
        <v>2216.59497216</v>
      </c>
      <c r="O2" s="21">
        <f t="shared" si="0"/>
        <v>2286.86470452</v>
      </c>
      <c r="P2" s="21">
        <f t="shared" si="0"/>
        <v>2169.4255488000003</v>
      </c>
      <c r="Q2" s="21">
        <f t="shared" si="0"/>
        <v>2122.5795638399995</v>
      </c>
      <c r="R2" s="21">
        <f t="shared" si="0"/>
        <v>2259.9718869600001</v>
      </c>
      <c r="S2" s="21">
        <f t="shared" si="0"/>
        <v>2036.0587680000003</v>
      </c>
      <c r="T2" s="21">
        <f t="shared" si="0"/>
        <v>2164.3255857600002</v>
      </c>
      <c r="U2" s="21">
        <f t="shared" si="0"/>
        <v>2017.8705031200002</v>
      </c>
      <c r="V2" s="21">
        <f t="shared" si="0"/>
        <v>1994.6698091999997</v>
      </c>
      <c r="W2" s="21">
        <f t="shared" si="0"/>
        <v>1585.5810663600005</v>
      </c>
      <c r="X2" s="21">
        <f t="shared" si="0"/>
        <v>1746.44161884</v>
      </c>
      <c r="Y2" s="21">
        <f t="shared" ref="Y2:Z2" si="1">SUM(Y3,Y17,Y22,Y25,Y26,Y51,Y52)</f>
        <v>1705.4102178000003</v>
      </c>
      <c r="Z2" s="21">
        <f t="shared" si="1"/>
        <v>1622.53894068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  <c r="Y5" s="8">
        <f>NRG_CM_E!Y5+NRG_OIL_NG_E!Y5+NRG_PF_E!Y5+NRG_CO_E!Y5+NRG_BKBPB_E!Y5+NRG_GW_E!Y5+NRG_BF_E!Y5+NRG_PR_E!Y5+NRG_NI_E!Y5+NRG_CL_E!Y5+NRG_LNG_E!Y5+NRG_BIOG_E!Y5+NRG_GTL_E!Y5+NRG_CPP_E!Y5+NRG_NSP_E!Y5</f>
        <v>0</v>
      </c>
      <c r="Z5" s="8">
        <f>NRG_CM_E!Z5+NRG_OIL_NG_E!Z5+NRG_PF_E!Z5+NRG_CO_E!Z5+NRG_BKBPB_E!Z5+NRG_GW_E!Z5+NRG_BF_E!Z5+NRG_PR_E!Z5+NRG_NI_E!Z5+NRG_CL_E!Z5+NRG_LNG_E!Z5+NRG_BIOG_E!Z5+NRG_GTL_E!Z5+NRG_CPP_E!Z5+NRG_NSP_E!Z5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  <c r="Y6" s="8">
        <f>NRG_CM_E!Y6+NRG_OIL_NG_E!Y6+NRG_PF_E!Y6+NRG_CO_E!Y6+NRG_BKBPB_E!Y6+NRG_GW_E!Y6+NRG_BF_E!Y6+NRG_PR_E!Y6+NRG_NI_E!Y6+NRG_CL_E!Y6+NRG_LNG_E!Y6+NRG_BIOG_E!Y6+NRG_GTL_E!Y6+NRG_CPP_E!Y6+NRG_NSP_E!Y6</f>
        <v>0</v>
      </c>
      <c r="Z6" s="8">
        <f>NRG_CM_E!Z6+NRG_OIL_NG_E!Z6+NRG_PF_E!Z6+NRG_CO_E!Z6+NRG_BKBPB_E!Z6+NRG_GW_E!Z6+NRG_BF_E!Z6+NRG_PR_E!Z6+NRG_NI_E!Z6+NRG_CL_E!Z6+NRG_LNG_E!Z6+NRG_BIOG_E!Z6+NRG_GTL_E!Z6+NRG_CPP_E!Z6+NRG_NSP_E!Z6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  <c r="Y7" s="8">
        <f>NRG_CM_E!Y7+NRG_OIL_NG_E!Y7+NRG_PF_E!Y7+NRG_CO_E!Y7+NRG_BKBPB_E!Y7+NRG_GW_E!Y7+NRG_BF_E!Y7+NRG_PR_E!Y7+NRG_NI_E!Y7+NRG_CL_E!Y7+NRG_LNG_E!Y7+NRG_BIOG_E!Y7+NRG_GTL_E!Y7+NRG_CPP_E!Y7+NRG_NSP_E!Y7</f>
        <v>0</v>
      </c>
      <c r="Z7" s="8">
        <f>NRG_CM_E!Z7+NRG_OIL_NG_E!Z7+NRG_PF_E!Z7+NRG_CO_E!Z7+NRG_BKBPB_E!Z7+NRG_GW_E!Z7+NRG_BF_E!Z7+NRG_PR_E!Z7+NRG_NI_E!Z7+NRG_CL_E!Z7+NRG_LNG_E!Z7+NRG_BIOG_E!Z7+NRG_GTL_E!Z7+NRG_CPP_E!Z7+NRG_NSP_E!Z7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  <c r="Y9" s="8">
        <f>NRG_CM_E!Y9+NRG_OIL_NG_E!Y9+NRG_PF_E!Y9+NRG_CO_E!Y9+NRG_BKBPB_E!Y9+NRG_GW_E!Y9+NRG_BF_E!Y9+NRG_PR_E!Y9+NRG_NI_E!Y9+NRG_CL_E!Y9+NRG_LNG_E!Y9+NRG_BIOG_E!Y9+NRG_GTL_E!Y9+NRG_CPP_E!Y9+NRG_NSP_E!Y9</f>
        <v>0</v>
      </c>
      <c r="Z9" s="8">
        <f>NRG_CM_E!Z9+NRG_OIL_NG_E!Z9+NRG_PF_E!Z9+NRG_CO_E!Z9+NRG_BKBPB_E!Z9+NRG_GW_E!Z9+NRG_BF_E!Z9+NRG_PR_E!Z9+NRG_NI_E!Z9+NRG_CL_E!Z9+NRG_LNG_E!Z9+NRG_BIOG_E!Z9+NRG_GTL_E!Z9+NRG_CPP_E!Z9+NRG_NSP_E!Z9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  <c r="Y10" s="8">
        <f>NRG_CM_E!Y10+NRG_OIL_NG_E!Y10+NRG_PF_E!Y10+NRG_CO_E!Y10+NRG_BKBPB_E!Y10+NRG_GW_E!Y10+NRG_BF_E!Y10+NRG_PR_E!Y10+NRG_NI_E!Y10+NRG_CL_E!Y10+NRG_LNG_E!Y10+NRG_BIOG_E!Y10+NRG_GTL_E!Y10+NRG_CPP_E!Y10+NRG_NSP_E!Y10</f>
        <v>0</v>
      </c>
      <c r="Z10" s="8">
        <f>NRG_CM_E!Z10+NRG_OIL_NG_E!Z10+NRG_PF_E!Z10+NRG_CO_E!Z10+NRG_BKBPB_E!Z10+NRG_GW_E!Z10+NRG_BF_E!Z10+NRG_PR_E!Z10+NRG_NI_E!Z10+NRG_CL_E!Z10+NRG_LNG_E!Z10+NRG_BIOG_E!Z10+NRG_GTL_E!Z10+NRG_CPP_E!Z10+NRG_NSP_E!Z10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  <c r="Y12" s="8">
        <f>NRG_CM_E!Y12+NRG_OIL_NG_E!Y12+NRG_PF_E!Y12+NRG_CO_E!Y12+NRG_BKBPB_E!Y12+NRG_GW_E!Y12+NRG_BF_E!Y12+NRG_PR_E!Y12+NRG_NI_E!Y12+NRG_CL_E!Y12+NRG_LNG_E!Y12+NRG_BIOG_E!Y12+NRG_GTL_E!Y12+NRG_CPP_E!Y12+NRG_NSP_E!Y12</f>
        <v>0</v>
      </c>
      <c r="Z12" s="8">
        <f>NRG_CM_E!Z12+NRG_OIL_NG_E!Z12+NRG_PF_E!Z12+NRG_CO_E!Z12+NRG_BKBPB_E!Z12+NRG_GW_E!Z12+NRG_BF_E!Z12+NRG_PR_E!Z12+NRG_NI_E!Z12+NRG_CL_E!Z12+NRG_LNG_E!Z12+NRG_BIOG_E!Z12+NRG_GTL_E!Z12+NRG_CPP_E!Z12+NRG_NSP_E!Z12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  <c r="Y13" s="8">
        <f>NRG_CM_E!Y13+NRG_OIL_NG_E!Y13+NRG_PF_E!Y13+NRG_CO_E!Y13+NRG_BKBPB_E!Y13+NRG_GW_E!Y13+NRG_BF_E!Y13+NRG_PR_E!Y13+NRG_NI_E!Y13+NRG_CL_E!Y13+NRG_LNG_E!Y13+NRG_BIOG_E!Y13+NRG_GTL_E!Y13+NRG_CPP_E!Y13+NRG_NSP_E!Y13</f>
        <v>0</v>
      </c>
      <c r="Z13" s="8">
        <f>NRG_CM_E!Z13+NRG_OIL_NG_E!Z13+NRG_PF_E!Z13+NRG_CO_E!Z13+NRG_BKBPB_E!Z13+NRG_GW_E!Z13+NRG_BF_E!Z13+NRG_PR_E!Z13+NRG_NI_E!Z13+NRG_CL_E!Z13+NRG_LNG_E!Z13+NRG_BIOG_E!Z13+NRG_GTL_E!Z13+NRG_CPP_E!Z13+NRG_NSP_E!Z13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  <c r="Y14" s="8">
        <f>NRG_CM_E!Y14+NRG_OIL_NG_E!Y14+NRG_PF_E!Y14+NRG_CO_E!Y14+NRG_BKBPB_E!Y14+NRG_GW_E!Y14+NRG_BF_E!Y14+NRG_PR_E!Y14+NRG_NI_E!Y14+NRG_CL_E!Y14+NRG_LNG_E!Y14+NRG_BIOG_E!Y14+NRG_GTL_E!Y14+NRG_CPP_E!Y14+NRG_NSP_E!Y14</f>
        <v>0</v>
      </c>
      <c r="Z14" s="8">
        <f>NRG_CM_E!Z14+NRG_OIL_NG_E!Z14+NRG_PF_E!Z14+NRG_CO_E!Z14+NRG_BKBPB_E!Z14+NRG_GW_E!Z14+NRG_BF_E!Z14+NRG_PR_E!Z14+NRG_NI_E!Z14+NRG_CL_E!Z14+NRG_LNG_E!Z14+NRG_BIOG_E!Z14+NRG_GTL_E!Z14+NRG_CPP_E!Z14+NRG_NSP_E!Z14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  <c r="Y15" s="8">
        <f>NRG_CM_E!Y15+NRG_OIL_NG_E!Y15+NRG_PF_E!Y15+NRG_CO_E!Y15+NRG_BKBPB_E!Y15+NRG_GW_E!Y15+NRG_BF_E!Y15+NRG_PR_E!Y15+NRG_NI_E!Y15+NRG_CL_E!Y15+NRG_LNG_E!Y15+NRG_BIOG_E!Y15+NRG_GTL_E!Y15+NRG_CPP_E!Y15+NRG_NSP_E!Y15</f>
        <v>0</v>
      </c>
      <c r="Z15" s="8">
        <f>NRG_CM_E!Z15+NRG_OIL_NG_E!Z15+NRG_PF_E!Z15+NRG_CO_E!Z15+NRG_BKBPB_E!Z15+NRG_GW_E!Z15+NRG_BF_E!Z15+NRG_PR_E!Z15+NRG_NI_E!Z15+NRG_CL_E!Z15+NRG_LNG_E!Z15+NRG_BIOG_E!Z15+NRG_GTL_E!Z15+NRG_CPP_E!Z15+NRG_NSP_E!Z15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  <c r="Y16" s="8">
        <f>NRG_CM_E!Y16+NRG_OIL_NG_E!Y16+NRG_PF_E!Y16+NRG_CO_E!Y16+NRG_BKBPB_E!Y16+NRG_GW_E!Y16+NRG_BF_E!Y16+NRG_PR_E!Y16+NRG_NI_E!Y16+NRG_CL_E!Y16+NRG_LNG_E!Y16+NRG_BIOG_E!Y16+NRG_GTL_E!Y16+NRG_CPP_E!Y16+NRG_NSP_E!Y16</f>
        <v>0</v>
      </c>
      <c r="Z16" s="8">
        <f>NRG_CM_E!Z16+NRG_OIL_NG_E!Z16+NRG_PF_E!Z16+NRG_CO_E!Z16+NRG_BKBPB_E!Z16+NRG_GW_E!Z16+NRG_BF_E!Z16+NRG_PR_E!Z16+NRG_NI_E!Z16+NRG_CL_E!Z16+NRG_LNG_E!Z16+NRG_BIOG_E!Z16+NRG_GTL_E!Z16+NRG_CPP_E!Z16+NRG_NSP_E!Z16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  <c r="Y18" s="8">
        <f>NRG_CM_E!Y18+NRG_OIL_NG_E!Y18+NRG_PF_E!Y18+NRG_CO_E!Y18+NRG_BKBPB_E!Y18+NRG_GW_E!Y18+NRG_BF_E!Y18+NRG_PR_E!Y18+NRG_NI_E!Y18+NRG_CL_E!Y18+NRG_LNG_E!Y18+NRG_BIOG_E!Y18+NRG_GTL_E!Y18+NRG_CPP_E!Y18+NRG_NSP_E!Y18</f>
        <v>0</v>
      </c>
      <c r="Z18" s="8">
        <f>NRG_CM_E!Z18+NRG_OIL_NG_E!Z18+NRG_PF_E!Z18+NRG_CO_E!Z18+NRG_BKBPB_E!Z18+NRG_GW_E!Z18+NRG_BF_E!Z18+NRG_PR_E!Z18+NRG_NI_E!Z18+NRG_CL_E!Z18+NRG_LNG_E!Z18+NRG_BIOG_E!Z18+NRG_GTL_E!Z18+NRG_CPP_E!Z18+NRG_NSP_E!Z18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  <c r="Y19" s="8">
        <f>NRG_CM_E!Y19+NRG_OIL_NG_E!Y19+NRG_PF_E!Y19+NRG_CO_E!Y19+NRG_BKBPB_E!Y19+NRG_GW_E!Y19+NRG_BF_E!Y19+NRG_PR_E!Y19+NRG_NI_E!Y19+NRG_CL_E!Y19+NRG_LNG_E!Y19+NRG_BIOG_E!Y19+NRG_GTL_E!Y19+NRG_CPP_E!Y19+NRG_NSP_E!Y19</f>
        <v>0</v>
      </c>
      <c r="Z19" s="8">
        <f>NRG_CM_E!Z19+NRG_OIL_NG_E!Z19+NRG_PF_E!Z19+NRG_CO_E!Z19+NRG_BKBPB_E!Z19+NRG_GW_E!Z19+NRG_BF_E!Z19+NRG_PR_E!Z19+NRG_NI_E!Z19+NRG_CL_E!Z19+NRG_LNG_E!Z19+NRG_BIOG_E!Z19+NRG_GTL_E!Z19+NRG_CPP_E!Z19+NRG_NSP_E!Z19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  <c r="Y20" s="8">
        <f>NRG_CM_E!Y20+NRG_OIL_NG_E!Y20+NRG_PF_E!Y20+NRG_CO_E!Y20+NRG_BKBPB_E!Y20+NRG_GW_E!Y20+NRG_BF_E!Y20+NRG_PR_E!Y20+NRG_NI_E!Y20+NRG_CL_E!Y20+NRG_LNG_E!Y20+NRG_BIOG_E!Y20+NRG_GTL_E!Y20+NRG_CPP_E!Y20+NRG_NSP_E!Y20</f>
        <v>0</v>
      </c>
      <c r="Z20" s="8">
        <f>NRG_CM_E!Z20+NRG_OIL_NG_E!Z20+NRG_PF_E!Z20+NRG_CO_E!Z20+NRG_BKBPB_E!Z20+NRG_GW_E!Z20+NRG_BF_E!Z20+NRG_PR_E!Z20+NRG_NI_E!Z20+NRG_CL_E!Z20+NRG_LNG_E!Z20+NRG_BIOG_E!Z20+NRG_GTL_E!Z20+NRG_CPP_E!Z20+NRG_NSP_E!Z20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  <c r="Y21" s="8">
        <f>NRG_CM_E!Y21+NRG_OIL_NG_E!Y21+NRG_PF_E!Y21+NRG_CO_E!Y21+NRG_BKBPB_E!Y21+NRG_GW_E!Y21+NRG_BF_E!Y21+NRG_PR_E!Y21+NRG_NI_E!Y21+NRG_CL_E!Y21+NRG_LNG_E!Y21+NRG_BIOG_E!Y21+NRG_GTL_E!Y21+NRG_CPP_E!Y21+NRG_NSP_E!Y21</f>
        <v>0</v>
      </c>
      <c r="Z21" s="8">
        <f>NRG_CM_E!Z21+NRG_OIL_NG_E!Z21+NRG_PF_E!Z21+NRG_CO_E!Z21+NRG_BKBPB_E!Z21+NRG_GW_E!Z21+NRG_BF_E!Z21+NRG_PR_E!Z21+NRG_NI_E!Z21+NRG_CL_E!Z21+NRG_LNG_E!Z21+NRG_BIOG_E!Z21+NRG_GTL_E!Z21+NRG_CPP_E!Z21+NRG_NSP_E!Z21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  <c r="Y23" s="8">
        <f>NRG_CM_E!Y23+NRG_OIL_NG_E!Y23+NRG_PF_E!Y23+NRG_CO_E!Y23+NRG_BKBPB_E!Y23+NRG_GW_E!Y23+NRG_BF_E!Y23+NRG_PR_E!Y23+NRG_NI_E!Y23+NRG_CL_E!Y23+NRG_LNG_E!Y23+NRG_BIOG_E!Y23+NRG_GTL_E!Y23+NRG_CPP_E!Y23+NRG_NSP_E!Y23</f>
        <v>0</v>
      </c>
      <c r="Z23" s="8">
        <f>NRG_CM_E!Z23+NRG_OIL_NG_E!Z23+NRG_PF_E!Z23+NRG_CO_E!Z23+NRG_BKBPB_E!Z23+NRG_GW_E!Z23+NRG_BF_E!Z23+NRG_PR_E!Z23+NRG_NI_E!Z23+NRG_CL_E!Z23+NRG_LNG_E!Z23+NRG_BIOG_E!Z23+NRG_GTL_E!Z23+NRG_CPP_E!Z23+NRG_NSP_E!Z23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  <c r="Y24" s="8">
        <f>NRG_CM_E!Y24+NRG_OIL_NG_E!Y24+NRG_PF_E!Y24+NRG_CO_E!Y24+NRG_BKBPB_E!Y24+NRG_GW_E!Y24+NRG_BF_E!Y24+NRG_PR_E!Y24+NRG_NI_E!Y24+NRG_CL_E!Y24+NRG_LNG_E!Y24+NRG_BIOG_E!Y24+NRG_GTL_E!Y24+NRG_CPP_E!Y24+NRG_NSP_E!Y24</f>
        <v>0</v>
      </c>
      <c r="Z24" s="8">
        <f>NRG_CM_E!Z24+NRG_OIL_NG_E!Z24+NRG_PF_E!Z24+NRG_CO_E!Z24+NRG_BKBPB_E!Z24+NRG_GW_E!Z24+NRG_BF_E!Z24+NRG_PR_E!Z24+NRG_NI_E!Z24+NRG_CL_E!Z24+NRG_LNG_E!Z24+NRG_BIOG_E!Z24+NRG_GTL_E!Z24+NRG_CPP_E!Z24+NRG_NSP_E!Z24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  <c r="Y25" s="27">
        <f>NRG_CM_E!Y25+NRG_OIL_NG_E!Y25+NRG_PF_E!Y25+NRG_CO_E!Y25+NRG_BKBPB_E!Y25+NRG_GW_E!Y25+NRG_BF_E!Y25+NRG_PR_E!Y25+NRG_NI_E!Y25+NRG_CL_E!Y25+NRG_LNG_E!Y25+NRG_BIOG_E!Y25+NRG_GTL_E!Y25+NRG_CPP_E!Y25+NRG_NSP_E!Y25</f>
        <v>0</v>
      </c>
      <c r="Z25" s="27">
        <f>NRG_CM_E!Z25+NRG_OIL_NG_E!Z25+NRG_PF_E!Z25+NRG_CO_E!Z25+NRG_BKBPB_E!Z25+NRG_GW_E!Z25+NRG_BF_E!Z25+NRG_PR_E!Z25+NRG_NI_E!Z25+NRG_CL_E!Z25+NRG_LNG_E!Z25+NRG_BIOG_E!Z25+NRG_GTL_E!Z25+NRG_CPP_E!Z25+NRG_NSP_E!Z25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882.27801072000011</v>
      </c>
      <c r="D26" s="27">
        <f t="shared" ref="D26:X26" si="21">SUM(D27,D33)</f>
        <v>891.26374895999993</v>
      </c>
      <c r="E26" s="27">
        <f t="shared" si="21"/>
        <v>861.46265016000007</v>
      </c>
      <c r="F26" s="27">
        <f t="shared" si="21"/>
        <v>892.59648407999987</v>
      </c>
      <c r="G26" s="27">
        <f t="shared" si="21"/>
        <v>884.51754407999988</v>
      </c>
      <c r="H26" s="27">
        <f t="shared" si="21"/>
        <v>847.21522319999985</v>
      </c>
      <c r="I26" s="27">
        <f t="shared" si="21"/>
        <v>873.86991912000019</v>
      </c>
      <c r="J26" s="27">
        <f t="shared" si="21"/>
        <v>874.62521495999999</v>
      </c>
      <c r="K26" s="27">
        <f t="shared" si="21"/>
        <v>776.15221896000003</v>
      </c>
      <c r="L26" s="27">
        <f t="shared" si="21"/>
        <v>805.97226527999987</v>
      </c>
      <c r="M26" s="27">
        <f t="shared" si="21"/>
        <v>729.28281312000001</v>
      </c>
      <c r="N26" s="27">
        <f t="shared" si="21"/>
        <v>831.38324183999998</v>
      </c>
      <c r="O26" s="27">
        <f t="shared" si="21"/>
        <v>883.22392223999998</v>
      </c>
      <c r="P26" s="27">
        <f t="shared" si="21"/>
        <v>855.7403760000002</v>
      </c>
      <c r="Q26" s="27">
        <f t="shared" si="21"/>
        <v>830.98800719999986</v>
      </c>
      <c r="R26" s="27">
        <f t="shared" si="21"/>
        <v>908.98106688000018</v>
      </c>
      <c r="S26" s="27">
        <f t="shared" si="21"/>
        <v>805.62675816000012</v>
      </c>
      <c r="T26" s="27">
        <f t="shared" si="21"/>
        <v>886.99604040000008</v>
      </c>
      <c r="U26" s="27">
        <f t="shared" si="21"/>
        <v>840.47844024000005</v>
      </c>
      <c r="V26" s="27">
        <f t="shared" si="21"/>
        <v>886.01967935999994</v>
      </c>
      <c r="W26" s="27">
        <f t="shared" si="21"/>
        <v>831.80676816000016</v>
      </c>
      <c r="X26" s="27">
        <f t="shared" si="21"/>
        <v>894.46709808000014</v>
      </c>
      <c r="Y26" s="27">
        <f t="shared" ref="Y26:Z26" si="22">SUM(Y27,Y33)</f>
        <v>865.88693496000019</v>
      </c>
      <c r="Z26" s="27">
        <f t="shared" si="22"/>
        <v>864.93588479999994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  <c r="Y28" s="8">
        <f>NRG_CM_E!Y28+NRG_OIL_NG_E!Y28+NRG_PF_E!Y28+NRG_CO_E!Y28+NRG_BKBPB_E!Y28+NRG_GW_E!Y28+NRG_BF_E!Y28+NRG_PR_E!Y28+NRG_NI_E!Y28+NRG_CL_E!Y28+NRG_LNG_E!Y28+NRG_BIOG_E!Y28+NRG_GTL_E!Y28+NRG_CPP_E!Y28+NRG_NSP_E!Y28</f>
        <v>0</v>
      </c>
      <c r="Z28" s="8">
        <f>NRG_CM_E!Z28+NRG_OIL_NG_E!Z28+NRG_PF_E!Z28+NRG_CO_E!Z28+NRG_BKBPB_E!Z28+NRG_GW_E!Z28+NRG_BF_E!Z28+NRG_PR_E!Z28+NRG_NI_E!Z28+NRG_CL_E!Z28+NRG_LNG_E!Z28+NRG_BIOG_E!Z28+NRG_GTL_E!Z28+NRG_CPP_E!Z28+NRG_NSP_E!Z28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  <c r="Y29" s="8">
        <f>NRG_CM_E!Y29+NRG_OIL_NG_E!Y29+NRG_PF_E!Y29+NRG_CO_E!Y29+NRG_BKBPB_E!Y29+NRG_GW_E!Y29+NRG_BF_E!Y29+NRG_PR_E!Y29+NRG_NI_E!Y29+NRG_CL_E!Y29+NRG_LNG_E!Y29+NRG_BIOG_E!Y29+NRG_GTL_E!Y29+NRG_CPP_E!Y29+NRG_NSP_E!Y29</f>
        <v>0</v>
      </c>
      <c r="Z29" s="8">
        <f>NRG_CM_E!Z29+NRG_OIL_NG_E!Z29+NRG_PF_E!Z29+NRG_CO_E!Z29+NRG_BKBPB_E!Z29+NRG_GW_E!Z29+NRG_BF_E!Z29+NRG_PR_E!Z29+NRG_NI_E!Z29+NRG_CL_E!Z29+NRG_LNG_E!Z29+NRG_BIOG_E!Z29+NRG_GTL_E!Z29+NRG_CPP_E!Z29+NRG_NSP_E!Z29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  <c r="Y30" s="8">
        <f>NRG_CM_E!Y30+NRG_OIL_NG_E!Y30+NRG_PF_E!Y30+NRG_CO_E!Y30+NRG_BKBPB_E!Y30+NRG_GW_E!Y30+NRG_BF_E!Y30+NRG_PR_E!Y30+NRG_NI_E!Y30+NRG_CL_E!Y30+NRG_LNG_E!Y30+NRG_BIOG_E!Y30+NRG_GTL_E!Y30+NRG_CPP_E!Y30+NRG_NSP_E!Y30</f>
        <v>0</v>
      </c>
      <c r="Z30" s="8">
        <f>NRG_CM_E!Z30+NRG_OIL_NG_E!Z30+NRG_PF_E!Z30+NRG_CO_E!Z30+NRG_BKBPB_E!Z30+NRG_GW_E!Z30+NRG_BF_E!Z30+NRG_PR_E!Z30+NRG_NI_E!Z30+NRG_CL_E!Z30+NRG_LNG_E!Z30+NRG_BIOG_E!Z30+NRG_GTL_E!Z30+NRG_CPP_E!Z30+NRG_NSP_E!Z30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  <c r="Y31" s="8">
        <f>NRG_CM_E!Y31+NRG_OIL_NG_E!Y31+NRG_PF_E!Y31+NRG_CO_E!Y31+NRG_BKBPB_E!Y31+NRG_GW_E!Y31+NRG_BF_E!Y31+NRG_PR_E!Y31+NRG_NI_E!Y31+NRG_CL_E!Y31+NRG_LNG_E!Y31+NRG_BIOG_E!Y31+NRG_GTL_E!Y31+NRG_CPP_E!Y31+NRG_NSP_E!Y31</f>
        <v>0</v>
      </c>
      <c r="Z31" s="8">
        <f>NRG_CM_E!Z31+NRG_OIL_NG_E!Z31+NRG_PF_E!Z31+NRG_CO_E!Z31+NRG_BKBPB_E!Z31+NRG_GW_E!Z31+NRG_BF_E!Z31+NRG_PR_E!Z31+NRG_NI_E!Z31+NRG_CL_E!Z31+NRG_LNG_E!Z31+NRG_BIOG_E!Z31+NRG_GTL_E!Z31+NRG_CPP_E!Z31+NRG_NSP_E!Z31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  <c r="Y32" s="8">
        <f>NRG_CM_E!Y32+NRG_OIL_NG_E!Y32+NRG_PF_E!Y32+NRG_CO_E!Y32+NRG_BKBPB_E!Y32+NRG_GW_E!Y32+NRG_BF_E!Y32+NRG_PR_E!Y32+NRG_NI_E!Y32+NRG_CL_E!Y32+NRG_LNG_E!Y32+NRG_BIOG_E!Y32+NRG_GTL_E!Y32+NRG_CPP_E!Y32+NRG_NSP_E!Y32</f>
        <v>0</v>
      </c>
      <c r="Z32" s="8">
        <f>NRG_CM_E!Z32+NRG_OIL_NG_E!Z32+NRG_PF_E!Z32+NRG_CO_E!Z32+NRG_BKBPB_E!Z32+NRG_GW_E!Z32+NRG_BF_E!Z32+NRG_PR_E!Z32+NRG_NI_E!Z32+NRG_CL_E!Z32+NRG_LNG_E!Z32+NRG_BIOG_E!Z32+NRG_GTL_E!Z32+NRG_CPP_E!Z32+NRG_NSP_E!Z32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882.27801072000011</v>
      </c>
      <c r="D33" s="19">
        <f t="shared" ref="D33:X33" si="27">SUM(D34:D50)</f>
        <v>891.26374895999993</v>
      </c>
      <c r="E33" s="19">
        <f t="shared" si="27"/>
        <v>861.46265016000007</v>
      </c>
      <c r="F33" s="19">
        <f t="shared" si="27"/>
        <v>892.59648407999987</v>
      </c>
      <c r="G33" s="19">
        <f t="shared" si="27"/>
        <v>884.51754407999988</v>
      </c>
      <c r="H33" s="19">
        <f t="shared" si="27"/>
        <v>847.21522319999985</v>
      </c>
      <c r="I33" s="19">
        <f t="shared" si="27"/>
        <v>873.86991912000019</v>
      </c>
      <c r="J33" s="19">
        <f t="shared" si="27"/>
        <v>874.62521495999999</v>
      </c>
      <c r="K33" s="19">
        <f t="shared" si="27"/>
        <v>776.15221896000003</v>
      </c>
      <c r="L33" s="19">
        <f t="shared" si="27"/>
        <v>805.97226527999987</v>
      </c>
      <c r="M33" s="19">
        <f t="shared" si="27"/>
        <v>729.28281312000001</v>
      </c>
      <c r="N33" s="19">
        <f t="shared" si="27"/>
        <v>831.38324183999998</v>
      </c>
      <c r="O33" s="19">
        <f t="shared" si="27"/>
        <v>883.22392223999998</v>
      </c>
      <c r="P33" s="19">
        <f t="shared" si="27"/>
        <v>855.7403760000002</v>
      </c>
      <c r="Q33" s="19">
        <f t="shared" si="27"/>
        <v>830.98800719999986</v>
      </c>
      <c r="R33" s="19">
        <f t="shared" si="27"/>
        <v>908.98106688000018</v>
      </c>
      <c r="S33" s="19">
        <f t="shared" si="27"/>
        <v>805.62675816000012</v>
      </c>
      <c r="T33" s="19">
        <f t="shared" si="27"/>
        <v>886.99604040000008</v>
      </c>
      <c r="U33" s="19">
        <f t="shared" si="27"/>
        <v>840.47844024000005</v>
      </c>
      <c r="V33" s="19">
        <f t="shared" si="27"/>
        <v>886.01967935999994</v>
      </c>
      <c r="W33" s="19">
        <f t="shared" si="27"/>
        <v>831.80676816000016</v>
      </c>
      <c r="X33" s="19">
        <f t="shared" si="27"/>
        <v>894.46709808000014</v>
      </c>
      <c r="Y33" s="19">
        <f t="shared" ref="Y33:Z33" si="28">SUM(Y34:Y50)</f>
        <v>865.88693496000019</v>
      </c>
      <c r="Z33" s="19">
        <f t="shared" si="28"/>
        <v>864.93588479999994</v>
      </c>
    </row>
    <row r="34" spans="1:26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784.74230784000008</v>
      </c>
      <c r="D34" s="8">
        <f>NRG_CM_E!D34+NRG_OIL_NG_E!D34+NRG_PF_E!D34+NRG_CO_E!D34+NRG_BKBPB_E!D34+NRG_GW_E!D34+NRG_BF_E!D34+NRG_PR_E!D34+NRG_NI_E!D34+NRG_CL_E!D34+NRG_LNG_E!D34+NRG_BIOG_E!D34+NRG_GTL_E!D34+NRG_CPP_E!D34+NRG_NSP_E!D34</f>
        <v>793.7280460799999</v>
      </c>
      <c r="E34" s="8">
        <f>NRG_CM_E!E34+NRG_OIL_NG_E!E34+NRG_PF_E!E34+NRG_CO_E!E34+NRG_BKBPB_E!E34+NRG_GW_E!E34+NRG_BF_E!E34+NRG_PR_E!E34+NRG_NI_E!E34+NRG_CL_E!E34+NRG_LNG_E!E34+NRG_BIOG_E!E34+NRG_GTL_E!E34+NRG_CPP_E!E34+NRG_NSP_E!E34</f>
        <v>760.78082304000009</v>
      </c>
      <c r="F34" s="8">
        <f>NRG_CM_E!F34+NRG_OIL_NG_E!F34+NRG_PF_E!F34+NRG_CO_E!F34+NRG_BKBPB_E!F34+NRG_GW_E!F34+NRG_BF_E!F34+NRG_PR_E!F34+NRG_NI_E!F34+NRG_CL_E!F34+NRG_LNG_E!F34+NRG_BIOG_E!F34+NRG_GTL_E!F34+NRG_CPP_E!F34+NRG_NSP_E!F34</f>
        <v>829.67037695999989</v>
      </c>
      <c r="G34" s="8">
        <f>NRG_CM_E!G34+NRG_OIL_NG_E!G34+NRG_PF_E!G34+NRG_CO_E!G34+NRG_BKBPB_E!G34+NRG_GW_E!G34+NRG_BF_E!G34+NRG_PR_E!G34+NRG_NI_E!G34+NRG_CL_E!G34+NRG_LNG_E!G34+NRG_BIOG_E!G34+NRG_GTL_E!G34+NRG_CPP_E!G34+NRG_NSP_E!G34</f>
        <v>802.71357695999984</v>
      </c>
      <c r="H34" s="8">
        <f>NRG_CM_E!H34+NRG_OIL_NG_E!H34+NRG_PF_E!H34+NRG_CO_E!H34+NRG_BKBPB_E!H34+NRG_GW_E!H34+NRG_BF_E!H34+NRG_PR_E!H34+NRG_NI_E!H34+NRG_CL_E!H34+NRG_LNG_E!H34+NRG_BIOG_E!H34+NRG_GTL_E!H34+NRG_CPP_E!H34+NRG_NSP_E!H34</f>
        <v>793.7280460799999</v>
      </c>
      <c r="I34" s="8">
        <f>NRG_CM_E!I34+NRG_OIL_NG_E!I34+NRG_PF_E!I34+NRG_CO_E!I34+NRG_BKBPB_E!I34+NRG_GW_E!I34+NRG_BF_E!I34+NRG_PR_E!I34+NRG_NI_E!I34+NRG_CL_E!I34+NRG_LNG_E!I34+NRG_BIOG_E!I34+NRG_GTL_E!I34+NRG_CPP_E!I34+NRG_NSP_E!I34</f>
        <v>826.67526912000017</v>
      </c>
      <c r="J34" s="8">
        <f>NRG_CM_E!J34+NRG_OIL_NG_E!J34+NRG_PF_E!J34+NRG_CO_E!J34+NRG_BKBPB_E!J34+NRG_GW_E!J34+NRG_BF_E!J34+NRG_PR_E!J34+NRG_NI_E!J34+NRG_CL_E!J34+NRG_LNG_E!J34+NRG_BIOG_E!J34+NRG_GTL_E!J34+NRG_CPP_E!J34+NRG_NSP_E!J34</f>
        <v>811.69910784000001</v>
      </c>
      <c r="K34" s="8">
        <f>NRG_CM_E!K34+NRG_OIL_NG_E!K34+NRG_PF_E!K34+NRG_CO_E!K34+NRG_BKBPB_E!K34+NRG_GW_E!K34+NRG_BF_E!K34+NRG_PR_E!K34+NRG_NI_E!K34+NRG_CL_E!K34+NRG_LNG_E!K34+NRG_BIOG_E!K34+NRG_GTL_E!K34+NRG_CPP_E!K34+NRG_NSP_E!K34</f>
        <v>766.77124608000008</v>
      </c>
      <c r="L34" s="8">
        <f>NRG_CM_E!L34+NRG_OIL_NG_E!L34+NRG_PF_E!L34+NRG_CO_E!L34+NRG_BKBPB_E!L34+NRG_GW_E!L34+NRG_BF_E!L34+NRG_PR_E!L34+NRG_NI_E!L34+NRG_CL_E!L34+NRG_LNG_E!L34+NRG_BIOG_E!L34+NRG_GTL_E!L34+NRG_CPP_E!L34+NRG_NSP_E!L34</f>
        <v>799.7184691199999</v>
      </c>
      <c r="M34" s="8">
        <f>NRG_CM_E!M34+NRG_OIL_NG_E!M34+NRG_PF_E!M34+NRG_CO_E!M34+NRG_BKBPB_E!M34+NRG_GW_E!M34+NRG_BF_E!M34+NRG_PR_E!M34+NRG_NI_E!M34+NRG_CL_E!M34+NRG_LNG_E!M34+NRG_BIOG_E!M34+NRG_GTL_E!M34+NRG_CPP_E!M34+NRG_NSP_E!M34</f>
        <v>694.88637696000001</v>
      </c>
      <c r="N34" s="8">
        <f>NRG_CM_E!N34+NRG_OIL_NG_E!N34+NRG_PF_E!N34+NRG_CO_E!N34+NRG_BKBPB_E!N34+NRG_GW_E!N34+NRG_BF_E!N34+NRG_PR_E!N34+NRG_NI_E!N34+NRG_CL_E!N34+NRG_LNG_E!N34+NRG_BIOG_E!N34+NRG_GTL_E!N34+NRG_CPP_E!N34+NRG_NSP_E!N34</f>
        <v>790.73273087999996</v>
      </c>
      <c r="O34" s="8">
        <f>NRG_CM_E!O34+NRG_OIL_NG_E!O34+NRG_PF_E!O34+NRG_CO_E!O34+NRG_BKBPB_E!O34+NRG_GW_E!O34+NRG_BF_E!O34+NRG_PR_E!O34+NRG_NI_E!O34+NRG_CL_E!O34+NRG_LNG_E!O34+NRG_BIOG_E!O34+NRG_GTL_E!O34+NRG_CPP_E!O34+NRG_NSP_E!O34</f>
        <v>820.68484607999994</v>
      </c>
      <c r="P34" s="8">
        <f>NRG_CM_E!P34+NRG_OIL_NG_E!P34+NRG_PF_E!P34+NRG_CO_E!P34+NRG_BKBPB_E!P34+NRG_GW_E!P34+NRG_BF_E!P34+NRG_PR_E!P34+NRG_NI_E!P34+NRG_CL_E!P34+NRG_LNG_E!P34+NRG_BIOG_E!P34+NRG_GTL_E!P34+NRG_CPP_E!P34+NRG_NSP_E!P34</f>
        <v>805.70889216000023</v>
      </c>
      <c r="Q34" s="8">
        <f>NRG_CM_E!Q34+NRG_OIL_NG_E!Q34+NRG_PF_E!Q34+NRG_CO_E!Q34+NRG_BKBPB_E!Q34+NRG_GW_E!Q34+NRG_BF_E!Q34+NRG_PR_E!Q34+NRG_NI_E!Q34+NRG_CL_E!Q34+NRG_LNG_E!Q34+NRG_BIOG_E!Q34+NRG_GTL_E!Q34+NRG_CPP_E!Q34+NRG_NSP_E!Q34</f>
        <v>799.7184691199999</v>
      </c>
      <c r="R34" s="8">
        <f>NRG_CM_E!R34+NRG_OIL_NG_E!R34+NRG_PF_E!R34+NRG_CO_E!R34+NRG_BKBPB_E!R34+NRG_GW_E!R34+NRG_BF_E!R34+NRG_PR_E!R34+NRG_NI_E!R34+NRG_CL_E!R34+NRG_LNG_E!R34+NRG_BIOG_E!R34+NRG_GTL_E!R34+NRG_CPP_E!R34+NRG_NSP_E!R34</f>
        <v>862.61760000000015</v>
      </c>
      <c r="S34" s="8">
        <f>NRG_CM_E!S34+NRG_OIL_NG_E!S34+NRG_PF_E!S34+NRG_CO_E!S34+NRG_BKBPB_E!S34+NRG_GW_E!S34+NRG_BF_E!S34+NRG_PR_E!S34+NRG_NI_E!S34+NRG_CL_E!S34+NRG_LNG_E!S34+NRG_BIOG_E!S34+NRG_GTL_E!S34+NRG_CPP_E!S34+NRG_NSP_E!S34</f>
        <v>766.77124608000008</v>
      </c>
      <c r="T34" s="8">
        <f>NRG_CM_E!T34+NRG_OIL_NG_E!T34+NRG_PF_E!T34+NRG_CO_E!T34+NRG_BKBPB_E!T34+NRG_GW_E!T34+NRG_BF_E!T34+NRG_PR_E!T34+NRG_NI_E!T34+NRG_CL_E!T34+NRG_LNG_E!T34+NRG_BIOG_E!T34+NRG_GTL_E!T34+NRG_CPP_E!T34+NRG_NSP_E!T34</f>
        <v>835.66080000000011</v>
      </c>
      <c r="U34" s="8">
        <f>NRG_CM_E!U34+NRG_OIL_NG_E!U34+NRG_PF_E!U34+NRG_CO_E!U34+NRG_BKBPB_E!U34+NRG_GW_E!U34+NRG_BF_E!U34+NRG_PR_E!U34+NRG_NI_E!U34+NRG_CL_E!U34+NRG_LNG_E!U34+NRG_BIOG_E!U34+NRG_GTL_E!U34+NRG_CPP_E!U34+NRG_NSP_E!U34</f>
        <v>811.69910784000001</v>
      </c>
      <c r="V34" s="8">
        <f>NRG_CM_E!V34+NRG_OIL_NG_E!V34+NRG_PF_E!V34+NRG_CO_E!V34+NRG_BKBPB_E!V34+NRG_GW_E!V34+NRG_BF_E!V34+NRG_PR_E!V34+NRG_NI_E!V34+NRG_CL_E!V34+NRG_LNG_E!V34+NRG_BIOG_E!V34+NRG_GTL_E!V34+NRG_CPP_E!V34+NRG_NSP_E!V34</f>
        <v>868.60802303999992</v>
      </c>
      <c r="W34" s="8">
        <f>NRG_CM_E!W34+NRG_OIL_NG_E!W34+NRG_PF_E!W34+NRG_CO_E!W34+NRG_BKBPB_E!W34+NRG_GW_E!W34+NRG_BF_E!W34+NRG_PR_E!W34+NRG_NI_E!W34+NRG_CL_E!W34+NRG_LNG_E!W34+NRG_BIOG_E!W34+NRG_GTL_E!W34+NRG_CPP_E!W34+NRG_NSP_E!W34</f>
        <v>823.67995392000012</v>
      </c>
      <c r="X34" s="8">
        <f>NRG_CM_E!X34+NRG_OIL_NG_E!X34+NRG_PF_E!X34+NRG_CO_E!X34+NRG_BKBPB_E!X34+NRG_GW_E!X34+NRG_BF_E!X34+NRG_PR_E!X34+NRG_NI_E!X34+NRG_CL_E!X34+NRG_LNG_E!X34+NRG_BIOG_E!X34+NRG_GTL_E!X34+NRG_CPP_E!X34+NRG_NSP_E!X34</f>
        <v>883.58397696000009</v>
      </c>
      <c r="Y34" s="8">
        <f>NRG_CM_E!Y34+NRG_OIL_NG_E!Y34+NRG_PF_E!Y34+NRG_CO_E!Y34+NRG_BKBPB_E!Y34+NRG_GW_E!Y34+NRG_BF_E!Y34+NRG_PR_E!Y34+NRG_NI_E!Y34+NRG_CL_E!Y34+NRG_LNG_E!Y34+NRG_BIOG_E!Y34+NRG_GTL_E!Y34+NRG_CPP_E!Y34+NRG_NSP_E!Y34</f>
        <v>853.63206912000021</v>
      </c>
      <c r="Z34" s="8">
        <f>NRG_CM_E!Z34+NRG_OIL_NG_E!Z34+NRG_PF_E!Z34+NRG_CO_E!Z34+NRG_BKBPB_E!Z34+NRG_GW_E!Z34+NRG_BF_E!Z34+NRG_PR_E!Z34+NRG_NI_E!Z34+NRG_CL_E!Z34+NRG_LNG_E!Z34+NRG_BIOG_E!Z34+NRG_GTL_E!Z34+NRG_CPP_E!Z34+NRG_NSP_E!Z34</f>
        <v>864.93588479999994</v>
      </c>
    </row>
    <row r="35" spans="1:26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  <c r="Y35" s="8">
        <f>NRG_CM_E!Y35+NRG_OIL_NG_E!Y35+NRG_PF_E!Y35+NRG_CO_E!Y35+NRG_BKBPB_E!Y35+NRG_GW_E!Y35+NRG_BF_E!Y35+NRG_PR_E!Y35+NRG_NI_E!Y35+NRG_CL_E!Y35+NRG_LNG_E!Y35+NRG_BIOG_E!Y35+NRG_GTL_E!Y35+NRG_CPP_E!Y35+NRG_NSP_E!Y35</f>
        <v>0</v>
      </c>
      <c r="Z35" s="8">
        <f>NRG_CM_E!Z35+NRG_OIL_NG_E!Z35+NRG_PF_E!Z35+NRG_CO_E!Z35+NRG_BKBPB_E!Z35+NRG_GW_E!Z35+NRG_BF_E!Z35+NRG_PR_E!Z35+NRG_NI_E!Z35+NRG_CL_E!Z35+NRG_LNG_E!Z35+NRG_BIOG_E!Z35+NRG_GTL_E!Z35+NRG_CPP_E!Z35+NRG_NSP_E!Z35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  <c r="Y36" s="8">
        <f>NRG_CM_E!Y36+NRG_OIL_NG_E!Y36+NRG_PF_E!Y36+NRG_CO_E!Y36+NRG_BKBPB_E!Y36+NRG_GW_E!Y36+NRG_BF_E!Y36+NRG_PR_E!Y36+NRG_NI_E!Y36+NRG_CL_E!Y36+NRG_LNG_E!Y36+NRG_BIOG_E!Y36+NRG_GTL_E!Y36+NRG_CPP_E!Y36+NRG_NSP_E!Y36</f>
        <v>0</v>
      </c>
      <c r="Z36" s="8">
        <f>NRG_CM_E!Z36+NRG_OIL_NG_E!Z36+NRG_PF_E!Z36+NRG_CO_E!Z36+NRG_BKBPB_E!Z36+NRG_GW_E!Z36+NRG_BF_E!Z36+NRG_PR_E!Z36+NRG_NI_E!Z36+NRG_CL_E!Z36+NRG_LNG_E!Z36+NRG_BIOG_E!Z36+NRG_GTL_E!Z36+NRG_CPP_E!Z36+NRG_NSP_E!Z36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  <c r="Y37" s="8">
        <f>NRG_CM_E!Y37+NRG_OIL_NG_E!Y37+NRG_PF_E!Y37+NRG_CO_E!Y37+NRG_BKBPB_E!Y37+NRG_GW_E!Y37+NRG_BF_E!Y37+NRG_PR_E!Y37+NRG_NI_E!Y37+NRG_CL_E!Y37+NRG_LNG_E!Y37+NRG_BIOG_E!Y37+NRG_GTL_E!Y37+NRG_CPP_E!Y37+NRG_NSP_E!Y37</f>
        <v>0</v>
      </c>
      <c r="Z37" s="8">
        <f>NRG_CM_E!Z37+NRG_OIL_NG_E!Z37+NRG_PF_E!Z37+NRG_CO_E!Z37+NRG_BKBPB_E!Z37+NRG_GW_E!Z37+NRG_BF_E!Z37+NRG_PR_E!Z37+NRG_NI_E!Z37+NRG_CL_E!Z37+NRG_LNG_E!Z37+NRG_BIOG_E!Z37+NRG_GTL_E!Z37+NRG_CPP_E!Z37+NRG_NSP_E!Z37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  <c r="Y38" s="8">
        <f>NRG_CM_E!Y38+NRG_OIL_NG_E!Y38+NRG_PF_E!Y38+NRG_CO_E!Y38+NRG_BKBPB_E!Y38+NRG_GW_E!Y38+NRG_BF_E!Y38+NRG_PR_E!Y38+NRG_NI_E!Y38+NRG_CL_E!Y38+NRG_LNG_E!Y38+NRG_BIOG_E!Y38+NRG_GTL_E!Y38+NRG_CPP_E!Y38+NRG_NSP_E!Y38</f>
        <v>0</v>
      </c>
      <c r="Z38" s="8">
        <f>NRG_CM_E!Z38+NRG_OIL_NG_E!Z38+NRG_PF_E!Z38+NRG_CO_E!Z38+NRG_BKBPB_E!Z38+NRG_GW_E!Z38+NRG_BF_E!Z38+NRG_PR_E!Z38+NRG_NI_E!Z38+NRG_CL_E!Z38+NRG_LNG_E!Z38+NRG_BIOG_E!Z38+NRG_GTL_E!Z38+NRG_CPP_E!Z38+NRG_NSP_E!Z38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  <c r="Y39" s="8">
        <f>NRG_CM_E!Y39+NRG_OIL_NG_E!Y39+NRG_PF_E!Y39+NRG_CO_E!Y39+NRG_BKBPB_E!Y39+NRG_GW_E!Y39+NRG_BF_E!Y39+NRG_PR_E!Y39+NRG_NI_E!Y39+NRG_CL_E!Y39+NRG_LNG_E!Y39+NRG_BIOG_E!Y39+NRG_GTL_E!Y39+NRG_CPP_E!Y39+NRG_NSP_E!Y39</f>
        <v>0</v>
      </c>
      <c r="Z39" s="8">
        <f>NRG_CM_E!Z39+NRG_OIL_NG_E!Z39+NRG_PF_E!Z39+NRG_CO_E!Z39+NRG_BKBPB_E!Z39+NRG_GW_E!Z39+NRG_BF_E!Z39+NRG_PR_E!Z39+NRG_NI_E!Z39+NRG_CL_E!Z39+NRG_LNG_E!Z39+NRG_BIOG_E!Z39+NRG_GTL_E!Z39+NRG_CPP_E!Z39+NRG_NSP_E!Z39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  <c r="Y40" s="8">
        <f>NRG_CM_E!Y40+NRG_OIL_NG_E!Y40+NRG_PF_E!Y40+NRG_CO_E!Y40+NRG_BKBPB_E!Y40+NRG_GW_E!Y40+NRG_BF_E!Y40+NRG_PR_E!Y40+NRG_NI_E!Y40+NRG_CL_E!Y40+NRG_LNG_E!Y40+NRG_BIOG_E!Y40+NRG_GTL_E!Y40+NRG_CPP_E!Y40+NRG_NSP_E!Y40</f>
        <v>0</v>
      </c>
      <c r="Z40" s="8">
        <f>NRG_CM_E!Z40+NRG_OIL_NG_E!Z40+NRG_PF_E!Z40+NRG_CO_E!Z40+NRG_BKBPB_E!Z40+NRG_GW_E!Z40+NRG_BF_E!Z40+NRG_PR_E!Z40+NRG_NI_E!Z40+NRG_CL_E!Z40+NRG_LNG_E!Z40+NRG_BIOG_E!Z40+NRG_GTL_E!Z40+NRG_CPP_E!Z40+NRG_NSP_E!Z40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  <c r="Y41" s="8">
        <f>NRG_CM_E!Y41+NRG_OIL_NG_E!Y41+NRG_PF_E!Y41+NRG_CO_E!Y41+NRG_BKBPB_E!Y41+NRG_GW_E!Y41+NRG_BF_E!Y41+NRG_PR_E!Y41+NRG_NI_E!Y41+NRG_CL_E!Y41+NRG_LNG_E!Y41+NRG_BIOG_E!Y41+NRG_GTL_E!Y41+NRG_CPP_E!Y41+NRG_NSP_E!Y41</f>
        <v>0</v>
      </c>
      <c r="Z41" s="8">
        <f>NRG_CM_E!Z41+NRG_OIL_NG_E!Z41+NRG_PF_E!Z41+NRG_CO_E!Z41+NRG_BKBPB_E!Z41+NRG_GW_E!Z41+NRG_BF_E!Z41+NRG_PR_E!Z41+NRG_NI_E!Z41+NRG_CL_E!Z41+NRG_LNG_E!Z41+NRG_BIOG_E!Z41+NRG_GTL_E!Z41+NRG_CPP_E!Z41+NRG_NSP_E!Z41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  <c r="Y42" s="8">
        <f>NRG_CM_E!Y42+NRG_OIL_NG_E!Y42+NRG_PF_E!Y42+NRG_CO_E!Y42+NRG_BKBPB_E!Y42+NRG_GW_E!Y42+NRG_BF_E!Y42+NRG_PR_E!Y42+NRG_NI_E!Y42+NRG_CL_E!Y42+NRG_LNG_E!Y42+NRG_BIOG_E!Y42+NRG_GTL_E!Y42+NRG_CPP_E!Y42+NRG_NSP_E!Y42</f>
        <v>0</v>
      </c>
      <c r="Z42" s="8">
        <f>NRG_CM_E!Z42+NRG_OIL_NG_E!Z42+NRG_PF_E!Z42+NRG_CO_E!Z42+NRG_BKBPB_E!Z42+NRG_GW_E!Z42+NRG_BF_E!Z42+NRG_PR_E!Z42+NRG_NI_E!Z42+NRG_CL_E!Z42+NRG_LNG_E!Z42+NRG_BIOG_E!Z42+NRG_GTL_E!Z42+NRG_CPP_E!Z42+NRG_NSP_E!Z42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0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0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  <c r="Y43" s="8">
        <f>NRG_CM_E!Y43+NRG_OIL_NG_E!Y43+NRG_PF_E!Y43+NRG_CO_E!Y43+NRG_BKBPB_E!Y43+NRG_GW_E!Y43+NRG_BF_E!Y43+NRG_PR_E!Y43+NRG_NI_E!Y43+NRG_CL_E!Y43+NRG_LNG_E!Y43+NRG_BIOG_E!Y43+NRG_GTL_E!Y43+NRG_CPP_E!Y43+NRG_NSP_E!Y43</f>
        <v>0</v>
      </c>
      <c r="Z43" s="8">
        <f>NRG_CM_E!Z43+NRG_OIL_NG_E!Z43+NRG_PF_E!Z43+NRG_CO_E!Z43+NRG_BKBPB_E!Z43+NRG_GW_E!Z43+NRG_BF_E!Z43+NRG_PR_E!Z43+NRG_NI_E!Z43+NRG_CL_E!Z43+NRG_LNG_E!Z43+NRG_BIOG_E!Z43+NRG_GTL_E!Z43+NRG_CPP_E!Z43+NRG_NSP_E!Z43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97.535702879999988</v>
      </c>
      <c r="D44" s="8">
        <f>NRG_CM_E!D44+NRG_OIL_NG_E!D44+NRG_PF_E!D44+NRG_CO_E!D44+NRG_BKBPB_E!D44+NRG_GW_E!D44+NRG_BF_E!D44+NRG_PR_E!D44+NRG_NI_E!D44+NRG_CL_E!D44+NRG_LNG_E!D44+NRG_BIOG_E!D44+NRG_GTL_E!D44+NRG_CPP_E!D44+NRG_NSP_E!D44</f>
        <v>97.535702879999988</v>
      </c>
      <c r="E44" s="8">
        <f>NRG_CM_E!E44+NRG_OIL_NG_E!E44+NRG_PF_E!E44+NRG_CO_E!E44+NRG_BKBPB_E!E44+NRG_GW_E!E44+NRG_BF_E!E44+NRG_PR_E!E44+NRG_NI_E!E44+NRG_CL_E!E44+NRG_LNG_E!E44+NRG_BIOG_E!E44+NRG_GTL_E!E44+NRG_CPP_E!E44+NRG_NSP_E!E44</f>
        <v>100.68182712000002</v>
      </c>
      <c r="F44" s="8">
        <f>NRG_CM_E!F44+NRG_OIL_NG_E!F44+NRG_PF_E!F44+NRG_CO_E!F44+NRG_BKBPB_E!F44+NRG_GW_E!F44+NRG_BF_E!F44+NRG_PR_E!F44+NRG_NI_E!F44+NRG_CL_E!F44+NRG_LNG_E!F44+NRG_BIOG_E!F44+NRG_GTL_E!F44+NRG_CPP_E!F44+NRG_NSP_E!F44</f>
        <v>62.926107119999998</v>
      </c>
      <c r="G44" s="8">
        <f>NRG_CM_E!G44+NRG_OIL_NG_E!G44+NRG_PF_E!G44+NRG_CO_E!G44+NRG_BKBPB_E!G44+NRG_GW_E!G44+NRG_BF_E!G44+NRG_PR_E!G44+NRG_NI_E!G44+NRG_CL_E!G44+NRG_LNG_E!G44+NRG_BIOG_E!G44+NRG_GTL_E!G44+NRG_CPP_E!G44+NRG_NSP_E!G44</f>
        <v>81.80396712000001</v>
      </c>
      <c r="H44" s="8">
        <f>NRG_CM_E!H44+NRG_OIL_NG_E!H44+NRG_PF_E!H44+NRG_CO_E!H44+NRG_BKBPB_E!H44+NRG_GW_E!H44+NRG_BF_E!H44+NRG_PR_E!H44+NRG_NI_E!H44+NRG_CL_E!H44+NRG_LNG_E!H44+NRG_BIOG_E!H44+NRG_GTL_E!H44+NRG_CPP_E!H44+NRG_NSP_E!H44</f>
        <v>53.487177120000005</v>
      </c>
      <c r="I44" s="8">
        <f>NRG_CM_E!I44+NRG_OIL_NG_E!I44+NRG_PF_E!I44+NRG_CO_E!I44+NRG_BKBPB_E!I44+NRG_GW_E!I44+NRG_BF_E!I44+NRG_PR_E!I44+NRG_NI_E!I44+NRG_CL_E!I44+NRG_LNG_E!I44+NRG_BIOG_E!I44+NRG_GTL_E!I44+NRG_CPP_E!I44+NRG_NSP_E!I44</f>
        <v>47.194649999999996</v>
      </c>
      <c r="J44" s="8">
        <f>NRG_CM_E!J44+NRG_OIL_NG_E!J44+NRG_PF_E!J44+NRG_CO_E!J44+NRG_BKBPB_E!J44+NRG_GW_E!J44+NRG_BF_E!J44+NRG_PR_E!J44+NRG_NI_E!J44+NRG_CL_E!J44+NRG_LNG_E!J44+NRG_BIOG_E!J44+NRG_GTL_E!J44+NRG_CPP_E!J44+NRG_NSP_E!J44</f>
        <v>62.926107119999998</v>
      </c>
      <c r="K44" s="8">
        <f>NRG_CM_E!K44+NRG_OIL_NG_E!K44+NRG_PF_E!K44+NRG_CO_E!K44+NRG_BKBPB_E!K44+NRG_GW_E!K44+NRG_BF_E!K44+NRG_PR_E!K44+NRG_NI_E!K44+NRG_CL_E!K44+NRG_LNG_E!K44+NRG_BIOG_E!K44+NRG_GTL_E!K44+NRG_CPP_E!K44+NRG_NSP_E!K44</f>
        <v>9.3809728800000016</v>
      </c>
      <c r="L44" s="8">
        <f>NRG_CM_E!L44+NRG_OIL_NG_E!L44+NRG_PF_E!L44+NRG_CO_E!L44+NRG_BKBPB_E!L44+NRG_GW_E!L44+NRG_BF_E!L44+NRG_PR_E!L44+NRG_NI_E!L44+NRG_CL_E!L44+NRG_LNG_E!L44+NRG_BIOG_E!L44+NRG_GTL_E!L44+NRG_CPP_E!L44+NRG_NSP_E!L44</f>
        <v>6.253796160000002</v>
      </c>
      <c r="M44" s="8">
        <f>NRG_CM_E!M44+NRG_OIL_NG_E!M44+NRG_PF_E!M44+NRG_CO_E!M44+NRG_BKBPB_E!M44+NRG_GW_E!M44+NRG_BF_E!M44+NRG_PR_E!M44+NRG_NI_E!M44+NRG_CL_E!M44+NRG_LNG_E!M44+NRG_BIOG_E!M44+NRG_GTL_E!M44+NRG_CPP_E!M44+NRG_NSP_E!M44</f>
        <v>34.396436160000007</v>
      </c>
      <c r="N44" s="8">
        <f>NRG_CM_E!N44+NRG_OIL_NG_E!N44+NRG_PF_E!N44+NRG_CO_E!N44+NRG_BKBPB_E!N44+NRG_GW_E!N44+NRG_BF_E!N44+NRG_PR_E!N44+NRG_NI_E!N44+NRG_CL_E!N44+NRG_LNG_E!N44+NRG_BIOG_E!N44+NRG_GTL_E!N44+NRG_CPP_E!N44+NRG_NSP_E!N44</f>
        <v>40.650510959999998</v>
      </c>
      <c r="O44" s="8">
        <f>NRG_CM_E!O44+NRG_OIL_NG_E!O44+NRG_PF_E!O44+NRG_CO_E!O44+NRG_BKBPB_E!O44+NRG_GW_E!O44+NRG_BF_E!O44+NRG_PR_E!O44+NRG_NI_E!O44+NRG_CL_E!O44+NRG_LNG_E!O44+NRG_BIOG_E!O44+NRG_GTL_E!O44+NRG_CPP_E!O44+NRG_NSP_E!O44</f>
        <v>62.539076160000008</v>
      </c>
      <c r="P44" s="8">
        <f>NRG_CM_E!P44+NRG_OIL_NG_E!P44+NRG_PF_E!P44+NRG_CO_E!P44+NRG_BKBPB_E!P44+NRG_GW_E!P44+NRG_BF_E!P44+NRG_PR_E!P44+NRG_NI_E!P44+NRG_CL_E!P44+NRG_LNG_E!P44+NRG_BIOG_E!P44+NRG_GTL_E!P44+NRG_CPP_E!P44+NRG_NSP_E!P44</f>
        <v>50.031483840000014</v>
      </c>
      <c r="Q44" s="8">
        <f>NRG_CM_E!Q44+NRG_OIL_NG_E!Q44+NRG_PF_E!Q44+NRG_CO_E!Q44+NRG_BKBPB_E!Q44+NRG_GW_E!Q44+NRG_BF_E!Q44+NRG_PR_E!Q44+NRG_NI_E!Q44+NRG_CL_E!Q44+NRG_LNG_E!Q44+NRG_BIOG_E!Q44+NRG_GTL_E!Q44+NRG_CPP_E!Q44+NRG_NSP_E!Q44</f>
        <v>31.269538080000004</v>
      </c>
      <c r="R44" s="8">
        <f>NRG_CM_E!R44+NRG_OIL_NG_E!R44+NRG_PF_E!R44+NRG_CO_E!R44+NRG_BKBPB_E!R44+NRG_GW_E!R44+NRG_BF_E!R44+NRG_PR_E!R44+NRG_NI_E!R44+NRG_CL_E!R44+NRG_LNG_E!R44+NRG_BIOG_E!R44+NRG_GTL_E!R44+NRG_CPP_E!R44+NRG_NSP_E!R44</f>
        <v>46.363466880000011</v>
      </c>
      <c r="S44" s="8">
        <f>NRG_CM_E!S44+NRG_OIL_NG_E!S44+NRG_PF_E!S44+NRG_CO_E!S44+NRG_BKBPB_E!S44+NRG_GW_E!S44+NRG_BF_E!S44+NRG_PR_E!S44+NRG_NI_E!S44+NRG_CL_E!S44+NRG_LNG_E!S44+NRG_BIOG_E!S44+NRG_GTL_E!S44+NRG_CPP_E!S44+NRG_NSP_E!S44</f>
        <v>38.855512079999997</v>
      </c>
      <c r="T44" s="8">
        <f>NRG_CM_E!T44+NRG_OIL_NG_E!T44+NRG_PF_E!T44+NRG_CO_E!T44+NRG_BKBPB_E!T44+NRG_GW_E!T44+NRG_BF_E!T44+NRG_PR_E!T44+NRG_NI_E!T44+NRG_CL_E!T44+NRG_LNG_E!T44+NRG_BIOG_E!T44+NRG_GTL_E!T44+NRG_CPP_E!T44+NRG_NSP_E!T44</f>
        <v>51.335240400000018</v>
      </c>
      <c r="U44" s="8">
        <f>NRG_CM_E!U44+NRG_OIL_NG_E!U44+NRG_PF_E!U44+NRG_CO_E!U44+NRG_BKBPB_E!U44+NRG_GW_E!U44+NRG_BF_E!U44+NRG_PR_E!U44+NRG_NI_E!U44+NRG_CL_E!U44+NRG_LNG_E!U44+NRG_BIOG_E!U44+NRG_GTL_E!U44+NRG_CPP_E!U44+NRG_NSP_E!U44</f>
        <v>28.779332400000001</v>
      </c>
      <c r="V44" s="8">
        <f>NRG_CM_E!V44+NRG_OIL_NG_E!V44+NRG_PF_E!V44+NRG_CO_E!V44+NRG_BKBPB_E!V44+NRG_GW_E!V44+NRG_BF_E!V44+NRG_PR_E!V44+NRG_NI_E!V44+NRG_CL_E!V44+NRG_LNG_E!V44+NRG_BIOG_E!V44+NRG_GTL_E!V44+NRG_CPP_E!V44+NRG_NSP_E!V44</f>
        <v>17.411656320000002</v>
      </c>
      <c r="W44" s="8">
        <f>NRG_CM_E!W44+NRG_OIL_NG_E!W44+NRG_PF_E!W44+NRG_CO_E!W44+NRG_BKBPB_E!W44+NRG_GW_E!W44+NRG_BF_E!W44+NRG_PR_E!W44+NRG_NI_E!W44+NRG_CL_E!W44+NRG_LNG_E!W44+NRG_BIOG_E!W44+NRG_GTL_E!W44+NRG_CPP_E!W44+NRG_NSP_E!W44</f>
        <v>8.1268142400000016</v>
      </c>
      <c r="X44" s="8">
        <f>NRG_CM_E!X44+NRG_OIL_NG_E!X44+NRG_PF_E!X44+NRG_CO_E!X44+NRG_BKBPB_E!X44+NRG_GW_E!X44+NRG_BF_E!X44+NRG_PR_E!X44+NRG_NI_E!X44+NRG_CL_E!X44+NRG_LNG_E!X44+NRG_BIOG_E!X44+NRG_GTL_E!X44+NRG_CPP_E!X44+NRG_NSP_E!X44</f>
        <v>10.883121120000002</v>
      </c>
      <c r="Y44" s="8">
        <f>NRG_CM_E!Y44+NRG_OIL_NG_E!Y44+NRG_PF_E!Y44+NRG_CO_E!Y44+NRG_BKBPB_E!Y44+NRG_GW_E!Y44+NRG_BF_E!Y44+NRG_PR_E!Y44+NRG_NI_E!Y44+NRG_CL_E!Y44+NRG_LNG_E!Y44+NRG_BIOG_E!Y44+NRG_GTL_E!Y44+NRG_CPP_E!Y44+NRG_NSP_E!Y44</f>
        <v>12.254865840000004</v>
      </c>
      <c r="Z44" s="8">
        <f>NRG_CM_E!Z44+NRG_OIL_NG_E!Z44+NRG_PF_E!Z44+NRG_CO_E!Z44+NRG_BKBPB_E!Z44+NRG_GW_E!Z44+NRG_BF_E!Z44+NRG_PR_E!Z44+NRG_NI_E!Z44+NRG_CL_E!Z44+NRG_LNG_E!Z44+NRG_BIOG_E!Z44+NRG_GTL_E!Z44+NRG_CPP_E!Z44+NRG_NSP_E!Z44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  <c r="Y45" s="8">
        <f>NRG_CM_E!Y45+NRG_OIL_NG_E!Y45+NRG_PF_E!Y45+NRG_CO_E!Y45+NRG_BKBPB_E!Y45+NRG_GW_E!Y45+NRG_BF_E!Y45+NRG_PR_E!Y45+NRG_NI_E!Y45+NRG_CL_E!Y45+NRG_LNG_E!Y45+NRG_BIOG_E!Y45+NRG_GTL_E!Y45+NRG_CPP_E!Y45+NRG_NSP_E!Y45</f>
        <v>0</v>
      </c>
      <c r="Z45" s="8">
        <f>NRG_CM_E!Z45+NRG_OIL_NG_E!Z45+NRG_PF_E!Z45+NRG_CO_E!Z45+NRG_BKBPB_E!Z45+NRG_GW_E!Z45+NRG_BF_E!Z45+NRG_PR_E!Z45+NRG_NI_E!Z45+NRG_CL_E!Z45+NRG_LNG_E!Z45+NRG_BIOG_E!Z45+NRG_GTL_E!Z45+NRG_CPP_E!Z45+NRG_NSP_E!Z45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  <c r="Y46" s="8">
        <f>NRG_CM_E!Y46+NRG_OIL_NG_E!Y46+NRG_PF_E!Y46+NRG_CO_E!Y46+NRG_BKBPB_E!Y46+NRG_GW_E!Y46+NRG_BF_E!Y46+NRG_PR_E!Y46+NRG_NI_E!Y46+NRG_CL_E!Y46+NRG_LNG_E!Y46+NRG_BIOG_E!Y46+NRG_GTL_E!Y46+NRG_CPP_E!Y46+NRG_NSP_E!Y46</f>
        <v>0</v>
      </c>
      <c r="Z46" s="8">
        <f>NRG_CM_E!Z46+NRG_OIL_NG_E!Z46+NRG_PF_E!Z46+NRG_CO_E!Z46+NRG_BKBPB_E!Z46+NRG_GW_E!Z46+NRG_BF_E!Z46+NRG_PR_E!Z46+NRG_NI_E!Z46+NRG_CL_E!Z46+NRG_LNG_E!Z46+NRG_BIOG_E!Z46+NRG_GTL_E!Z46+NRG_CPP_E!Z46+NRG_NSP_E!Z46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  <c r="Y47" s="8">
        <f>NRG_CM_E!Y47+NRG_OIL_NG_E!Y47+NRG_PF_E!Y47+NRG_CO_E!Y47+NRG_BKBPB_E!Y47+NRG_GW_E!Y47+NRG_BF_E!Y47+NRG_PR_E!Y47+NRG_NI_E!Y47+NRG_CL_E!Y47+NRG_LNG_E!Y47+NRG_BIOG_E!Y47+NRG_GTL_E!Y47+NRG_CPP_E!Y47+NRG_NSP_E!Y47</f>
        <v>0</v>
      </c>
      <c r="Z47" s="8">
        <f>NRG_CM_E!Z47+NRG_OIL_NG_E!Z47+NRG_PF_E!Z47+NRG_CO_E!Z47+NRG_BKBPB_E!Z47+NRG_GW_E!Z47+NRG_BF_E!Z47+NRG_PR_E!Z47+NRG_NI_E!Z47+NRG_CL_E!Z47+NRG_LNG_E!Z47+NRG_BIOG_E!Z47+NRG_GTL_E!Z47+NRG_CPP_E!Z47+NRG_NSP_E!Z47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0</v>
      </c>
      <c r="S48" s="8">
        <f>NRG_CM_E!S48+NRG_OIL_NG_E!S48+NRG_PF_E!S48+NRG_CO_E!S48+NRG_BKBPB_E!S48+NRG_GW_E!S48+NRG_BF_E!S48+NRG_PR_E!S48+NRG_NI_E!S48+NRG_CL_E!S48+NRG_LNG_E!S48+NRG_BIOG_E!S48+NRG_GTL_E!S48+NRG_CPP_E!S48+NRG_NSP_E!S48</f>
        <v>0</v>
      </c>
      <c r="T48" s="8">
        <f>NRG_CM_E!T48+NRG_OIL_NG_E!T48+NRG_PF_E!T48+NRG_CO_E!T48+NRG_BKBPB_E!T48+NRG_GW_E!T48+NRG_BF_E!T48+NRG_PR_E!T48+NRG_NI_E!T48+NRG_CL_E!T48+NRG_LNG_E!T48+NRG_BIOG_E!T48+NRG_GTL_E!T48+NRG_CPP_E!T48+NRG_NSP_E!T48</f>
        <v>0</v>
      </c>
      <c r="U48" s="8">
        <f>NRG_CM_E!U48+NRG_OIL_NG_E!U48+NRG_PF_E!U48+NRG_CO_E!U48+NRG_BKBPB_E!U48+NRG_GW_E!U48+NRG_BF_E!U48+NRG_PR_E!U48+NRG_NI_E!U48+NRG_CL_E!U48+NRG_LNG_E!U48+NRG_BIOG_E!U48+NRG_GTL_E!U48+NRG_CPP_E!U48+NRG_NSP_E!U48</f>
        <v>0</v>
      </c>
      <c r="V48" s="8">
        <f>NRG_CM_E!V48+NRG_OIL_NG_E!V48+NRG_PF_E!V48+NRG_CO_E!V48+NRG_BKBPB_E!V48+NRG_GW_E!V48+NRG_BF_E!V48+NRG_PR_E!V48+NRG_NI_E!V48+NRG_CL_E!V48+NRG_LNG_E!V48+NRG_BIOG_E!V48+NRG_GTL_E!V48+NRG_CPP_E!V48+NRG_NSP_E!V48</f>
        <v>0</v>
      </c>
      <c r="W48" s="8">
        <f>NRG_CM_E!W48+NRG_OIL_NG_E!W48+NRG_PF_E!W48+NRG_CO_E!W48+NRG_BKBPB_E!W48+NRG_GW_E!W48+NRG_BF_E!W48+NRG_PR_E!W48+NRG_NI_E!W48+NRG_CL_E!W48+NRG_LNG_E!W48+NRG_BIOG_E!W48+NRG_GTL_E!W48+NRG_CPP_E!W48+NRG_NSP_E!W48</f>
        <v>0</v>
      </c>
      <c r="X48" s="8">
        <f>NRG_CM_E!X48+NRG_OIL_NG_E!X48+NRG_PF_E!X48+NRG_CO_E!X48+NRG_BKBPB_E!X48+NRG_GW_E!X48+NRG_BF_E!X48+NRG_PR_E!X48+NRG_NI_E!X48+NRG_CL_E!X48+NRG_LNG_E!X48+NRG_BIOG_E!X48+NRG_GTL_E!X48+NRG_CPP_E!X48+NRG_NSP_E!X48</f>
        <v>0</v>
      </c>
      <c r="Y48" s="8">
        <f>NRG_CM_E!Y48+NRG_OIL_NG_E!Y48+NRG_PF_E!Y48+NRG_CO_E!Y48+NRG_BKBPB_E!Y48+NRG_GW_E!Y48+NRG_BF_E!Y48+NRG_PR_E!Y48+NRG_NI_E!Y48+NRG_CL_E!Y48+NRG_LNG_E!Y48+NRG_BIOG_E!Y48+NRG_GTL_E!Y48+NRG_CPP_E!Y48+NRG_NSP_E!Y48</f>
        <v>0</v>
      </c>
      <c r="Z48" s="8">
        <f>NRG_CM_E!Z48+NRG_OIL_NG_E!Z48+NRG_PF_E!Z48+NRG_CO_E!Z48+NRG_BKBPB_E!Z48+NRG_GW_E!Z48+NRG_BF_E!Z48+NRG_PR_E!Z48+NRG_NI_E!Z48+NRG_CL_E!Z48+NRG_LNG_E!Z48+NRG_BIOG_E!Z48+NRG_GTL_E!Z48+NRG_CPP_E!Z48+NRG_NSP_E!Z48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  <c r="Y49" s="8">
        <f>NRG_CM_E!Y49+NRG_OIL_NG_E!Y49+NRG_PF_E!Y49+NRG_CO_E!Y49+NRG_BKBPB_E!Y49+NRG_GW_E!Y49+NRG_BF_E!Y49+NRG_PR_E!Y49+NRG_NI_E!Y49+NRG_CL_E!Y49+NRG_LNG_E!Y49+NRG_BIOG_E!Y49+NRG_GTL_E!Y49+NRG_CPP_E!Y49+NRG_NSP_E!Y49</f>
        <v>0</v>
      </c>
      <c r="Z49" s="8">
        <f>NRG_CM_E!Z49+NRG_OIL_NG_E!Z49+NRG_PF_E!Z49+NRG_CO_E!Z49+NRG_BKBPB_E!Z49+NRG_GW_E!Z49+NRG_BF_E!Z49+NRG_PR_E!Z49+NRG_NI_E!Z49+NRG_CL_E!Z49+NRG_LNG_E!Z49+NRG_BIOG_E!Z49+NRG_GTL_E!Z49+NRG_CPP_E!Z49+NRG_NSP_E!Z49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  <c r="Y50" s="8">
        <f>NRG_CM_E!Y50+NRG_OIL_NG_E!Y50+NRG_PF_E!Y50+NRG_CO_E!Y50+NRG_BKBPB_E!Y50+NRG_GW_E!Y50+NRG_BF_E!Y50+NRG_PR_E!Y50+NRG_NI_E!Y50+NRG_CL_E!Y50+NRG_LNG_E!Y50+NRG_BIOG_E!Y50+NRG_GTL_E!Y50+NRG_CPP_E!Y50+NRG_NSP_E!Y50</f>
        <v>0</v>
      </c>
      <c r="Z50" s="8">
        <f>NRG_CM_E!Z50+NRG_OIL_NG_E!Z50+NRG_PF_E!Z50+NRG_CO_E!Z50+NRG_BKBPB_E!Z50+NRG_GW_E!Z50+NRG_BF_E!Z50+NRG_PR_E!Z50+NRG_NI_E!Z50+NRG_CL_E!Z50+NRG_LNG_E!Z50+NRG_BIOG_E!Z50+NRG_GTL_E!Z50+NRG_CPP_E!Z50+NRG_NSP_E!Z50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1413.2619547199999</v>
      </c>
      <c r="D51" s="27">
        <f>NRG_CM_E!D51+NRG_OIL_NG_E!D51+NRG_PF_E!D51+NRG_CO_E!D51+NRG_BKBPB_E!D51+NRG_GW_E!D51+NRG_BF_E!D51+NRG_PR_E!D51+NRG_NI_E!D51+NRG_CL_E!D51+NRG_LNG_E!D51+NRG_BIOG_E!D51+NRG_GTL_E!D51+NRG_CPP_E!D51+NRG_NSP_E!D51</f>
        <v>1376.31054528</v>
      </c>
      <c r="E51" s="27">
        <f>NRG_CM_E!E51+NRG_OIL_NG_E!E51+NRG_PF_E!E51+NRG_CO_E!E51+NRG_BKBPB_E!E51+NRG_GW_E!E51+NRG_BF_E!E51+NRG_PR_E!E51+NRG_NI_E!E51+NRG_CL_E!E51+NRG_LNG_E!E51+NRG_BIOG_E!E51+NRG_GTL_E!E51+NRG_CPP_E!E51+NRG_NSP_E!E51</f>
        <v>1476.1955181600001</v>
      </c>
      <c r="F51" s="27">
        <f>NRG_CM_E!F51+NRG_OIL_NG_E!F51+NRG_PF_E!F51+NRG_CO_E!F51+NRG_BKBPB_E!F51+NRG_GW_E!F51+NRG_BF_E!F51+NRG_PR_E!F51+NRG_NI_E!F51+NRG_CL_E!F51+NRG_LNG_E!F51+NRG_BIOG_E!F51+NRG_GTL_E!F51+NRG_CPP_E!F51+NRG_NSP_E!F51</f>
        <v>1478.2888335600001</v>
      </c>
      <c r="G51" s="27">
        <f>NRG_CM_E!G51+NRG_OIL_NG_E!G51+NRG_PF_E!G51+NRG_CO_E!G51+NRG_BKBPB_E!G51+NRG_GW_E!G51+NRG_BF_E!G51+NRG_PR_E!G51+NRG_NI_E!G51+NRG_CL_E!G51+NRG_LNG_E!G51+NRG_BIOG_E!G51+NRG_GTL_E!G51+NRG_CPP_E!G51+NRG_NSP_E!G51</f>
        <v>1524.3395508000001</v>
      </c>
      <c r="H51" s="27">
        <f>NRG_CM_E!H51+NRG_OIL_NG_E!H51+NRG_PF_E!H51+NRG_CO_E!H51+NRG_BKBPB_E!H51+NRG_GW_E!H51+NRG_BF_E!H51+NRG_PR_E!H51+NRG_NI_E!H51+NRG_CL_E!H51+NRG_LNG_E!H51+NRG_BIOG_E!H51+NRG_GTL_E!H51+NRG_CPP_E!H51+NRG_NSP_E!H51</f>
        <v>1568.5391026799998</v>
      </c>
      <c r="I51" s="27">
        <f>NRG_CM_E!I51+NRG_OIL_NG_E!I51+NRG_PF_E!I51+NRG_CO_E!I51+NRG_BKBPB_E!I51+NRG_GW_E!I51+NRG_BF_E!I51+NRG_PR_E!I51+NRG_NI_E!I51+NRG_CL_E!I51+NRG_LNG_E!I51+NRG_BIOG_E!I51+NRG_GTL_E!I51+NRG_CPP_E!I51+NRG_NSP_E!I51</f>
        <v>1598.45018652</v>
      </c>
      <c r="J51" s="27">
        <f>NRG_CM_E!J51+NRG_OIL_NG_E!J51+NRG_PF_E!J51+NRG_CO_E!J51+NRG_BKBPB_E!J51+NRG_GW_E!J51+NRG_BF_E!J51+NRG_PR_E!J51+NRG_NI_E!J51+NRG_CL_E!J51+NRG_LNG_E!J51+NRG_BIOG_E!J51+NRG_GTL_E!J51+NRG_CPP_E!J51+NRG_NSP_E!J51</f>
        <v>1584.4771800000001</v>
      </c>
      <c r="K51" s="27">
        <f>NRG_CM_E!K51+NRG_OIL_NG_E!K51+NRG_PF_E!K51+NRG_CO_E!K51+NRG_BKBPB_E!K51+NRG_GW_E!K51+NRG_BF_E!K51+NRG_PR_E!K51+NRG_NI_E!K51+NRG_CL_E!K51+NRG_LNG_E!K51+NRG_BIOG_E!K51+NRG_GTL_E!K51+NRG_CPP_E!K51+NRG_NSP_E!K51</f>
        <v>1570.8111526799999</v>
      </c>
      <c r="L51" s="27">
        <f>NRG_CM_E!L51+NRG_OIL_NG_E!L51+NRG_PF_E!L51+NRG_CO_E!L51+NRG_BKBPB_E!L51+NRG_GW_E!L51+NRG_BF_E!L51+NRG_PR_E!L51+NRG_NI_E!L51+NRG_CL_E!L51+NRG_LNG_E!L51+NRG_BIOG_E!L51+NRG_GTL_E!L51+NRG_CPP_E!L51+NRG_NSP_E!L51</f>
        <v>1479.9243056400001</v>
      </c>
      <c r="M51" s="27">
        <f>NRG_CM_E!M51+NRG_OIL_NG_E!M51+NRG_PF_E!M51+NRG_CO_E!M51+NRG_BKBPB_E!M51+NRG_GW_E!M51+NRG_BF_E!M51+NRG_PR_E!M51+NRG_NI_E!M51+NRG_CL_E!M51+NRG_LNG_E!M51+NRG_BIOG_E!M51+NRG_GTL_E!M51+NRG_CPP_E!M51+NRG_NSP_E!M51</f>
        <v>1456.5472336799999</v>
      </c>
      <c r="N51" s="27">
        <f>NRG_CM_E!N51+NRG_OIL_NG_E!N51+NRG_PF_E!N51+NRG_CO_E!N51+NRG_BKBPB_E!N51+NRG_GW_E!N51+NRG_BF_E!N51+NRG_PR_E!N51+NRG_NI_E!N51+NRG_CL_E!N51+NRG_LNG_E!N51+NRG_BIOG_E!N51+NRG_GTL_E!N51+NRG_CPP_E!N51+NRG_NSP_E!N51</f>
        <v>1385.21173032</v>
      </c>
      <c r="O51" s="27">
        <f>NRG_CM_E!O51+NRG_OIL_NG_E!O51+NRG_PF_E!O51+NRG_CO_E!O51+NRG_BKBPB_E!O51+NRG_GW_E!O51+NRG_BF_E!O51+NRG_PR_E!O51+NRG_NI_E!O51+NRG_CL_E!O51+NRG_LNG_E!O51+NRG_BIOG_E!O51+NRG_GTL_E!O51+NRG_CPP_E!O51+NRG_NSP_E!O51</f>
        <v>1403.6407822800002</v>
      </c>
      <c r="P51" s="27">
        <f>NRG_CM_E!P51+NRG_OIL_NG_E!P51+NRG_PF_E!P51+NRG_CO_E!P51+NRG_BKBPB_E!P51+NRG_GW_E!P51+NRG_BF_E!P51+NRG_PR_E!P51+NRG_NI_E!P51+NRG_CL_E!P51+NRG_LNG_E!P51+NRG_BIOG_E!P51+NRG_GTL_E!P51+NRG_CPP_E!P51+NRG_NSP_E!P51</f>
        <v>1313.6851728000001</v>
      </c>
      <c r="Q51" s="27">
        <f>NRG_CM_E!Q51+NRG_OIL_NG_E!Q51+NRG_PF_E!Q51+NRG_CO_E!Q51+NRG_BKBPB_E!Q51+NRG_GW_E!Q51+NRG_BF_E!Q51+NRG_PR_E!Q51+NRG_NI_E!Q51+NRG_CL_E!Q51+NRG_LNG_E!Q51+NRG_BIOG_E!Q51+NRG_GTL_E!Q51+NRG_CPP_E!Q51+NRG_NSP_E!Q51</f>
        <v>1291.5915566399999</v>
      </c>
      <c r="R51" s="27">
        <f>NRG_CM_E!R51+NRG_OIL_NG_E!R51+NRG_PF_E!R51+NRG_CO_E!R51+NRG_BKBPB_E!R51+NRG_GW_E!R51+NRG_BF_E!R51+NRG_PR_E!R51+NRG_NI_E!R51+NRG_CL_E!R51+NRG_LNG_E!R51+NRG_BIOG_E!R51+NRG_GTL_E!R51+NRG_CPP_E!R51+NRG_NSP_E!R51</f>
        <v>1350.99082008</v>
      </c>
      <c r="S51" s="27">
        <f>NRG_CM_E!S51+NRG_OIL_NG_E!S51+NRG_PF_E!S51+NRG_CO_E!S51+NRG_BKBPB_E!S51+NRG_GW_E!S51+NRG_BF_E!S51+NRG_PR_E!S51+NRG_NI_E!S51+NRG_CL_E!S51+NRG_LNG_E!S51+NRG_BIOG_E!S51+NRG_GTL_E!S51+NRG_CPP_E!S51+NRG_NSP_E!S51</f>
        <v>1230.4320098400001</v>
      </c>
      <c r="T51" s="27">
        <f>NRG_CM_E!T51+NRG_OIL_NG_E!T51+NRG_PF_E!T51+NRG_CO_E!T51+NRG_BKBPB_E!T51+NRG_GW_E!T51+NRG_BF_E!T51+NRG_PR_E!T51+NRG_NI_E!T51+NRG_CL_E!T51+NRG_LNG_E!T51+NRG_BIOG_E!T51+NRG_GTL_E!T51+NRG_CPP_E!T51+NRG_NSP_E!T51</f>
        <v>1277.3295453600001</v>
      </c>
      <c r="U51" s="27">
        <f>NRG_CM_E!U51+NRG_OIL_NG_E!U51+NRG_PF_E!U51+NRG_CO_E!U51+NRG_BKBPB_E!U51+NRG_GW_E!U51+NRG_BF_E!U51+NRG_PR_E!U51+NRG_NI_E!U51+NRG_CL_E!U51+NRG_LNG_E!U51+NRG_BIOG_E!U51+NRG_GTL_E!U51+NRG_CPP_E!U51+NRG_NSP_E!U51</f>
        <v>1177.3920628800001</v>
      </c>
      <c r="V51" s="27">
        <f>NRG_CM_E!V51+NRG_OIL_NG_E!V51+NRG_PF_E!V51+NRG_CO_E!V51+NRG_BKBPB_E!V51+NRG_GW_E!V51+NRG_BF_E!V51+NRG_PR_E!V51+NRG_NI_E!V51+NRG_CL_E!V51+NRG_LNG_E!V51+NRG_BIOG_E!V51+NRG_GTL_E!V51+NRG_CPP_E!V51+NRG_NSP_E!V51</f>
        <v>1108.6501298399999</v>
      </c>
      <c r="W51" s="27">
        <f>NRG_CM_E!W51+NRG_OIL_NG_E!W51+NRG_PF_E!W51+NRG_CO_E!W51+NRG_BKBPB_E!W51+NRG_GW_E!W51+NRG_BF_E!W51+NRG_PR_E!W51+NRG_NI_E!W51+NRG_CL_E!W51+NRG_LNG_E!W51+NRG_BIOG_E!W51+NRG_GTL_E!W51+NRG_CPP_E!W51+NRG_NSP_E!W51</f>
        <v>753.7742982000002</v>
      </c>
      <c r="X51" s="27">
        <f>NRG_CM_E!X51+NRG_OIL_NG_E!X51+NRG_PF_E!X51+NRG_CO_E!X51+NRG_BKBPB_E!X51+NRG_GW_E!X51+NRG_BF_E!X51+NRG_PR_E!X51+NRG_NI_E!X51+NRG_CL_E!X51+NRG_LNG_E!X51+NRG_BIOG_E!X51+NRG_GTL_E!X51+NRG_CPP_E!X51+NRG_NSP_E!X51</f>
        <v>851.97452076000002</v>
      </c>
      <c r="Y51" s="27">
        <f>NRG_CM_E!Y51+NRG_OIL_NG_E!Y51+NRG_PF_E!Y51+NRG_CO_E!Y51+NRG_BKBPB_E!Y51+NRG_GW_E!Y51+NRG_BF_E!Y51+NRG_PR_E!Y51+NRG_NI_E!Y51+NRG_CL_E!Y51+NRG_LNG_E!Y51+NRG_BIOG_E!Y51+NRG_GTL_E!Y51+NRG_CPP_E!Y51+NRG_NSP_E!Y51</f>
        <v>839.52328283999998</v>
      </c>
      <c r="Z51" s="27">
        <f>NRG_CM_E!Z51+NRG_OIL_NG_E!Z51+NRG_PF_E!Z51+NRG_CO_E!Z51+NRG_BKBPB_E!Z51+NRG_GW_E!Z51+NRG_BF_E!Z51+NRG_PR_E!Z51+NRG_NI_E!Z51+NRG_CL_E!Z51+NRG_LNG_E!Z51+NRG_BIOG_E!Z51+NRG_GTL_E!Z51+NRG_CPP_E!Z51+NRG_NSP_E!Z51</f>
        <v>757.60305588000006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  <c r="Y53" s="8">
        <f>NRG_CM_E!Y53+NRG_OIL_NG_E!Y53+NRG_PF_E!Y53+NRG_CO_E!Y53+NRG_BKBPB_E!Y53+NRG_GW_E!Y53+NRG_BF_E!Y53+NRG_PR_E!Y53+NRG_NI_E!Y53+NRG_CL_E!Y53+NRG_LNG_E!Y53+NRG_BIOG_E!Y53+NRG_GTL_E!Y53+NRG_CPP_E!Y53+NRG_NSP_E!Y53</f>
        <v>0</v>
      </c>
      <c r="Z53" s="8">
        <f>NRG_CM_E!Z53+NRG_OIL_NG_E!Z53+NRG_PF_E!Z53+NRG_CO_E!Z53+NRG_BKBPB_E!Z53+NRG_GW_E!Z53+NRG_BF_E!Z53+NRG_PR_E!Z53+NRG_NI_E!Z53+NRG_CL_E!Z53+NRG_LNG_E!Z53+NRG_BIOG_E!Z53+NRG_GTL_E!Z53+NRG_CPP_E!Z53+NRG_NSP_E!Z53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  <c r="Y54" s="45">
        <f>NRG_CM_E!Y54+NRG_OIL_NG_E!Y54+NRG_PF_E!Y54+NRG_CO_E!Y54+NRG_BKBPB_E!Y54+NRG_GW_E!Y54+NRG_BF_E!Y54+NRG_PR_E!Y54+NRG_NI_E!Y54+NRG_CL_E!Y54+NRG_LNG_E!Y54+NRG_BIOG_E!Y54+NRG_GTL_E!Y54+NRG_CPP_E!Y54+NRG_NSP_E!Y54</f>
        <v>0</v>
      </c>
      <c r="Z54" s="45">
        <f>NRG_CM_E!Z54+NRG_OIL_NG_E!Z54+NRG_PF_E!Z54+NRG_CO_E!Z54+NRG_BKBPB_E!Z54+NRG_GW_E!Z54+NRG_BF_E!Z54+NRG_PR_E!Z54+NRG_NI_E!Z54+NRG_CL_E!Z54+NRG_LNG_E!Z54+NRG_BIOG_E!Z54+NRG_GTL_E!Z54+NRG_CPP_E!Z54+NRG_NSP_E!Z54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2.23862184</v>
      </c>
      <c r="D61" s="49">
        <f t="shared" si="32"/>
        <v>1.52884368</v>
      </c>
      <c r="E61" s="49">
        <f t="shared" si="32"/>
        <v>1.6925781600000003</v>
      </c>
      <c r="F61" s="49">
        <f t="shared" si="32"/>
        <v>1.9109563199999999</v>
      </c>
      <c r="G61" s="49">
        <f t="shared" si="32"/>
        <v>1.5834873599999999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3.0449109599999997</v>
      </c>
      <c r="R61" s="49">
        <f t="shared" si="32"/>
        <v>5.3324762400000001</v>
      </c>
      <c r="S61" s="49">
        <f t="shared" si="32"/>
        <v>7.0928676000000017</v>
      </c>
      <c r="T61" s="49">
        <f t="shared" si="32"/>
        <v>6.2962099199999981</v>
      </c>
      <c r="U61" s="49">
        <f t="shared" si="32"/>
        <v>6.4803866400000016</v>
      </c>
      <c r="V61" s="49">
        <f t="shared" si="32"/>
        <v>7.0130642400000012</v>
      </c>
      <c r="W61" s="49">
        <f t="shared" si="32"/>
        <v>6.3856447200000011</v>
      </c>
      <c r="X61" s="49">
        <f t="shared" si="32"/>
        <v>6.4937527200000007</v>
      </c>
      <c r="Y61" s="49">
        <f t="shared" ref="Y61:Z61" si="33">SUM(Y62:Y72)</f>
        <v>6.7874133600000004</v>
      </c>
      <c r="Z61" s="49">
        <f t="shared" si="33"/>
        <v>7.0665285600000001</v>
      </c>
    </row>
    <row r="62" spans="1:26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  <c r="Y62" s="52">
        <f>NRG_CM_E!Y62+NRG_OIL_NG_E!Y62+NRG_PF_E!Y62+NRG_CO_E!Y62+NRG_BKBPB_E!Y62+NRG_GW_E!Y62+NRG_BF_E!Y62+NRG_PR_E!Y62+NRG_NI_E!Y62+NRG_CL_E!Y62+NRG_LNG_E!Y62+NRG_BIOG_E!Y62+NRG_GTL_E!Y62+NRG_CPP_E!Y62+NRG_NSP_E!Y62</f>
        <v>0</v>
      </c>
      <c r="Z62" s="52">
        <f>NRG_CM_E!Z62+NRG_OIL_NG_E!Z62+NRG_PF_E!Z62+NRG_CO_E!Z62+NRG_BKBPB_E!Z62+NRG_GW_E!Z62+NRG_BF_E!Z62+NRG_PR_E!Z62+NRG_NI_E!Z62+NRG_CL_E!Z62+NRG_LNG_E!Z62+NRG_BIOG_E!Z62+NRG_GTL_E!Z62+NRG_CPP_E!Z62+NRG_NSP_E!Z62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  <c r="Y63" s="52">
        <f>NRG_CM_E!Y63+NRG_OIL_NG_E!Y63+NRG_PF_E!Y63+NRG_CO_E!Y63+NRG_BKBPB_E!Y63+NRG_GW_E!Y63+NRG_BF_E!Y63+NRG_PR_E!Y63+NRG_NI_E!Y63+NRG_CL_E!Y63+NRG_LNG_E!Y63+NRG_BIOG_E!Y63+NRG_GTL_E!Y63+NRG_CPP_E!Y63+NRG_NSP_E!Y63</f>
        <v>0</v>
      </c>
      <c r="Z63" s="52">
        <f>NRG_CM_E!Z63+NRG_OIL_NG_E!Z63+NRG_PF_E!Z63+NRG_CO_E!Z63+NRG_BKBPB_E!Z63+NRG_GW_E!Z63+NRG_BF_E!Z63+NRG_PR_E!Z63+NRG_NI_E!Z63+NRG_CL_E!Z63+NRG_LNG_E!Z63+NRG_BIOG_E!Z63+NRG_GTL_E!Z63+NRG_CPP_E!Z63+NRG_NSP_E!Z63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2.23862184</v>
      </c>
      <c r="D64" s="52">
        <f>NRG_CM_E!D64+NRG_OIL_NG_E!D64+NRG_PF_E!D64+NRG_CO_E!D64+NRG_BKBPB_E!D64+NRG_GW_E!D64+NRG_BF_E!D64+NRG_PR_E!D64+NRG_NI_E!D64+NRG_CL_E!D64+NRG_LNG_E!D64+NRG_BIOG_E!D64+NRG_GTL_E!D64+NRG_CPP_E!D64+NRG_NSP_E!D64</f>
        <v>1.52884368</v>
      </c>
      <c r="E64" s="52">
        <f>NRG_CM_E!E64+NRG_OIL_NG_E!E64+NRG_PF_E!E64+NRG_CO_E!E64+NRG_BKBPB_E!E64+NRG_GW_E!E64+NRG_BF_E!E64+NRG_PR_E!E64+NRG_NI_E!E64+NRG_CL_E!E64+NRG_LNG_E!E64+NRG_BIOG_E!E64+NRG_GTL_E!E64+NRG_CPP_E!E64+NRG_NSP_E!E64</f>
        <v>1.6925781600000003</v>
      </c>
      <c r="F64" s="52">
        <f>NRG_CM_E!F64+NRG_OIL_NG_E!F64+NRG_PF_E!F64+NRG_CO_E!F64+NRG_BKBPB_E!F64+NRG_GW_E!F64+NRG_BF_E!F64+NRG_PR_E!F64+NRG_NI_E!F64+NRG_CL_E!F64+NRG_LNG_E!F64+NRG_BIOG_E!F64+NRG_GTL_E!F64+NRG_CPP_E!F64+NRG_NSP_E!F64</f>
        <v>1.9109563199999999</v>
      </c>
      <c r="G64" s="52">
        <f>NRG_CM_E!G64+NRG_OIL_NG_E!G64+NRG_PF_E!G64+NRG_CO_E!G64+NRG_BKBPB_E!G64+NRG_GW_E!G64+NRG_BF_E!G64+NRG_PR_E!G64+NRG_NI_E!G64+NRG_CL_E!G64+NRG_LNG_E!G64+NRG_BIOG_E!G64+NRG_GTL_E!G64+NRG_CPP_E!G64+NRG_NSP_E!G64</f>
        <v>1.5834873599999999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3.0449109599999997</v>
      </c>
      <c r="R64" s="52">
        <f>NRG_CM_E!R64+NRG_OIL_NG_E!R64+NRG_PF_E!R64+NRG_CO_E!R64+NRG_BKBPB_E!R64+NRG_GW_E!R64+NRG_BF_E!R64+NRG_PR_E!R64+NRG_NI_E!R64+NRG_CL_E!R64+NRG_LNG_E!R64+NRG_BIOG_E!R64+NRG_GTL_E!R64+NRG_CPP_E!R64+NRG_NSP_E!R64</f>
        <v>5.3324762400000001</v>
      </c>
      <c r="S64" s="52">
        <f>NRG_CM_E!S64+NRG_OIL_NG_E!S64+NRG_PF_E!S64+NRG_CO_E!S64+NRG_BKBPB_E!S64+NRG_GW_E!S64+NRG_BF_E!S64+NRG_PR_E!S64+NRG_NI_E!S64+NRG_CL_E!S64+NRG_LNG_E!S64+NRG_BIOG_E!S64+NRG_GTL_E!S64+NRG_CPP_E!S64+NRG_NSP_E!S64</f>
        <v>7.0928676000000017</v>
      </c>
      <c r="T64" s="52">
        <f>NRG_CM_E!T64+NRG_OIL_NG_E!T64+NRG_PF_E!T64+NRG_CO_E!T64+NRG_BKBPB_E!T64+NRG_GW_E!T64+NRG_BF_E!T64+NRG_PR_E!T64+NRG_NI_E!T64+NRG_CL_E!T64+NRG_LNG_E!T64+NRG_BIOG_E!T64+NRG_GTL_E!T64+NRG_CPP_E!T64+NRG_NSP_E!T64</f>
        <v>6.2962099199999981</v>
      </c>
      <c r="U64" s="52">
        <f>NRG_CM_E!U64+NRG_OIL_NG_E!U64+NRG_PF_E!U64+NRG_CO_E!U64+NRG_BKBPB_E!U64+NRG_GW_E!U64+NRG_BF_E!U64+NRG_PR_E!U64+NRG_NI_E!U64+NRG_CL_E!U64+NRG_LNG_E!U64+NRG_BIOG_E!U64+NRG_GTL_E!U64+NRG_CPP_E!U64+NRG_NSP_E!U64</f>
        <v>6.4803866400000016</v>
      </c>
      <c r="V64" s="52">
        <f>NRG_CM_E!V64+NRG_OIL_NG_E!V64+NRG_PF_E!V64+NRG_CO_E!V64+NRG_BKBPB_E!V64+NRG_GW_E!V64+NRG_BF_E!V64+NRG_PR_E!V64+NRG_NI_E!V64+NRG_CL_E!V64+NRG_LNG_E!V64+NRG_BIOG_E!V64+NRG_GTL_E!V64+NRG_CPP_E!V64+NRG_NSP_E!V64</f>
        <v>7.0130642400000012</v>
      </c>
      <c r="W64" s="52">
        <f>NRG_CM_E!W64+NRG_OIL_NG_E!W64+NRG_PF_E!W64+NRG_CO_E!W64+NRG_BKBPB_E!W64+NRG_GW_E!W64+NRG_BF_E!W64+NRG_PR_E!W64+NRG_NI_E!W64+NRG_CL_E!W64+NRG_LNG_E!W64+NRG_BIOG_E!W64+NRG_GTL_E!W64+NRG_CPP_E!W64+NRG_NSP_E!W64</f>
        <v>6.3856447200000011</v>
      </c>
      <c r="X64" s="52">
        <f>NRG_CM_E!X64+NRG_OIL_NG_E!X64+NRG_PF_E!X64+NRG_CO_E!X64+NRG_BKBPB_E!X64+NRG_GW_E!X64+NRG_BF_E!X64+NRG_PR_E!X64+NRG_NI_E!X64+NRG_CL_E!X64+NRG_LNG_E!X64+NRG_BIOG_E!X64+NRG_GTL_E!X64+NRG_CPP_E!X64+NRG_NSP_E!X64</f>
        <v>6.4937527200000007</v>
      </c>
      <c r="Y64" s="52">
        <f>NRG_CM_E!Y64+NRG_OIL_NG_E!Y64+NRG_PF_E!Y64+NRG_CO_E!Y64+NRG_BKBPB_E!Y64+NRG_GW_E!Y64+NRG_BF_E!Y64+NRG_PR_E!Y64+NRG_NI_E!Y64+NRG_CL_E!Y64+NRG_LNG_E!Y64+NRG_BIOG_E!Y64+NRG_GTL_E!Y64+NRG_CPP_E!Y64+NRG_NSP_E!Y64</f>
        <v>6.7874133600000004</v>
      </c>
      <c r="Z64" s="52">
        <f>NRG_CM_E!Z64+NRG_OIL_NG_E!Z64+NRG_PF_E!Z64+NRG_CO_E!Z64+NRG_BKBPB_E!Z64+NRG_GW_E!Z64+NRG_BF_E!Z64+NRG_PR_E!Z64+NRG_NI_E!Z64+NRG_CL_E!Z64+NRG_LNG_E!Z64+NRG_BIOG_E!Z64+NRG_GTL_E!Z64+NRG_CPP_E!Z64+NRG_NSP_E!Z64</f>
        <v>7.0665285600000001</v>
      </c>
    </row>
    <row r="65" spans="1:26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  <c r="Y65" s="52">
        <f>NRG_CM_E!Y65+NRG_OIL_NG_E!Y65+NRG_PF_E!Y65+NRG_CO_E!Y65+NRG_BKBPB_E!Y65+NRG_GW_E!Y65+NRG_BF_E!Y65+NRG_PR_E!Y65+NRG_NI_E!Y65+NRG_CL_E!Y65+NRG_LNG_E!Y65+NRG_BIOG_E!Y65+NRG_GTL_E!Y65+NRG_CPP_E!Y65+NRG_NSP_E!Y65</f>
        <v>0</v>
      </c>
      <c r="Z65" s="52">
        <f>NRG_CM_E!Z65+NRG_OIL_NG_E!Z65+NRG_PF_E!Z65+NRG_CO_E!Z65+NRG_BKBPB_E!Z65+NRG_GW_E!Z65+NRG_BF_E!Z65+NRG_PR_E!Z65+NRG_NI_E!Z65+NRG_CL_E!Z65+NRG_LNG_E!Z65+NRG_BIOG_E!Z65+NRG_GTL_E!Z65+NRG_CPP_E!Z65+NRG_NSP_E!Z65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  <c r="Y66" s="52">
        <f>NRG_CM_E!Y66+NRG_OIL_NG_E!Y66+NRG_PF_E!Y66+NRG_CO_E!Y66+NRG_BKBPB_E!Y66+NRG_GW_E!Y66+NRG_BF_E!Y66+NRG_PR_E!Y66+NRG_NI_E!Y66+NRG_CL_E!Y66+NRG_LNG_E!Y66+NRG_BIOG_E!Y66+NRG_GTL_E!Y66+NRG_CPP_E!Y66+NRG_NSP_E!Y66</f>
        <v>0</v>
      </c>
      <c r="Z66" s="52">
        <f>NRG_CM_E!Z66+NRG_OIL_NG_E!Z66+NRG_PF_E!Z66+NRG_CO_E!Z66+NRG_BKBPB_E!Z66+NRG_GW_E!Z66+NRG_BF_E!Z66+NRG_PR_E!Z66+NRG_NI_E!Z66+NRG_CL_E!Z66+NRG_LNG_E!Z66+NRG_BIOG_E!Z66+NRG_GTL_E!Z66+NRG_CPP_E!Z66+NRG_NSP_E!Z66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  <c r="Y67" s="52">
        <f>NRG_CM_E!Y67+NRG_OIL_NG_E!Y67+NRG_PF_E!Y67+NRG_CO_E!Y67+NRG_BKBPB_E!Y67+NRG_GW_E!Y67+NRG_BF_E!Y67+NRG_PR_E!Y67+NRG_NI_E!Y67+NRG_CL_E!Y67+NRG_LNG_E!Y67+NRG_BIOG_E!Y67+NRG_GTL_E!Y67+NRG_CPP_E!Y67+NRG_NSP_E!Y67</f>
        <v>0</v>
      </c>
      <c r="Z67" s="52">
        <f>NRG_CM_E!Z67+NRG_OIL_NG_E!Z67+NRG_PF_E!Z67+NRG_CO_E!Z67+NRG_BKBPB_E!Z67+NRG_GW_E!Z67+NRG_BF_E!Z67+NRG_PR_E!Z67+NRG_NI_E!Z67+NRG_CL_E!Z67+NRG_LNG_E!Z67+NRG_BIOG_E!Z67+NRG_GTL_E!Z67+NRG_CPP_E!Z67+NRG_NSP_E!Z67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  <c r="Y68" s="52">
        <f>NRG_CM_E!Y68+NRG_OIL_NG_E!Y68+NRG_PF_E!Y68+NRG_CO_E!Y68+NRG_BKBPB_E!Y68+NRG_GW_E!Y68+NRG_BF_E!Y68+NRG_PR_E!Y68+NRG_NI_E!Y68+NRG_CL_E!Y68+NRG_LNG_E!Y68+NRG_BIOG_E!Y68+NRG_GTL_E!Y68+NRG_CPP_E!Y68+NRG_NSP_E!Y68</f>
        <v>0</v>
      </c>
      <c r="Z68" s="52">
        <f>NRG_CM_E!Z68+NRG_OIL_NG_E!Z68+NRG_PF_E!Z68+NRG_CO_E!Z68+NRG_BKBPB_E!Z68+NRG_GW_E!Z68+NRG_BF_E!Z68+NRG_PR_E!Z68+NRG_NI_E!Z68+NRG_CL_E!Z68+NRG_LNG_E!Z68+NRG_BIOG_E!Z68+NRG_GTL_E!Z68+NRG_CPP_E!Z68+NRG_NSP_E!Z68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  <c r="Y69" s="52">
        <f>NRG_CM_E!Y69+NRG_OIL_NG_E!Y69+NRG_PF_E!Y69+NRG_CO_E!Y69+NRG_BKBPB_E!Y69+NRG_GW_E!Y69+NRG_BF_E!Y69+NRG_PR_E!Y69+NRG_NI_E!Y69+NRG_CL_E!Y69+NRG_LNG_E!Y69+NRG_BIOG_E!Y69+NRG_GTL_E!Y69+NRG_CPP_E!Y69+NRG_NSP_E!Y69</f>
        <v>0</v>
      </c>
      <c r="Z69" s="52">
        <f>NRG_CM_E!Z69+NRG_OIL_NG_E!Z69+NRG_PF_E!Z69+NRG_CO_E!Z69+NRG_BKBPB_E!Z69+NRG_GW_E!Z69+NRG_BF_E!Z69+NRG_PR_E!Z69+NRG_NI_E!Z69+NRG_CL_E!Z69+NRG_LNG_E!Z69+NRG_BIOG_E!Z69+NRG_GTL_E!Z69+NRG_CPP_E!Z69+NRG_NSP_E!Z69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  <c r="Y70" s="52">
        <f>NRG_CM_E!Y70+NRG_OIL_NG_E!Y70+NRG_PF_E!Y70+NRG_CO_E!Y70+NRG_BKBPB_E!Y70+NRG_GW_E!Y70+NRG_BF_E!Y70+NRG_PR_E!Y70+NRG_NI_E!Y70+NRG_CL_E!Y70+NRG_LNG_E!Y70+NRG_BIOG_E!Y70+NRG_GTL_E!Y70+NRG_CPP_E!Y70+NRG_NSP_E!Y70</f>
        <v>0</v>
      </c>
      <c r="Z70" s="52">
        <f>NRG_CM_E!Z70+NRG_OIL_NG_E!Z70+NRG_PF_E!Z70+NRG_CO_E!Z70+NRG_BKBPB_E!Z70+NRG_GW_E!Z70+NRG_BF_E!Z70+NRG_PR_E!Z70+NRG_NI_E!Z70+NRG_CL_E!Z70+NRG_LNG_E!Z70+NRG_BIOG_E!Z70+NRG_GTL_E!Z70+NRG_CPP_E!Z70+NRG_NSP_E!Z70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  <c r="Y71" s="52">
        <f>NRG_CM_E!Y71+NRG_OIL_NG_E!Y71+NRG_PF_E!Y71+NRG_CO_E!Y71+NRG_BKBPB_E!Y71+NRG_GW_E!Y71+NRG_BF_E!Y71+NRG_PR_E!Y71+NRG_NI_E!Y71+NRG_CL_E!Y71+NRG_LNG_E!Y71+NRG_BIOG_E!Y71+NRG_GTL_E!Y71+NRG_CPP_E!Y71+NRG_NSP_E!Y71</f>
        <v>0</v>
      </c>
      <c r="Z71" s="52">
        <f>NRG_CM_E!Z71+NRG_OIL_NG_E!Z71+NRG_PF_E!Z71+NRG_CO_E!Z71+NRG_BKBPB_E!Z71+NRG_GW_E!Z71+NRG_BF_E!Z71+NRG_PR_E!Z71+NRG_NI_E!Z71+NRG_CL_E!Z71+NRG_LNG_E!Z71+NRG_BIOG_E!Z71+NRG_GTL_E!Z71+NRG_CPP_E!Z71+NRG_NSP_E!Z71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  <c r="Y72" s="55">
        <f>NRG_CM_E!Y72+NRG_OIL_NG_E!Y72+NRG_PF_E!Y72+NRG_CO_E!Y72+NRG_BKBPB_E!Y72+NRG_GW_E!Y72+NRG_BF_E!Y72+NRG_PR_E!Y72+NRG_NI_E!Y72+NRG_CL_E!Y72+NRG_LNG_E!Y72+NRG_BIOG_E!Y72+NRG_GTL_E!Y72+NRG_CPP_E!Y72+NRG_NSP_E!Y72</f>
        <v>0</v>
      </c>
      <c r="Z72" s="55">
        <f>NRG_CM_E!Z72+NRG_OIL_NG_E!Z72+NRG_PF_E!Z72+NRG_CO_E!Z72+NRG_BKBPB_E!Z72+NRG_GW_E!Z72+NRG_BF_E!Z72+NRG_PR_E!Z72+NRG_NI_E!Z72+NRG_CL_E!Z72+NRG_LNG_E!Z72+NRG_BIOG_E!Z72+NRG_GTL_E!Z72+NRG_CPP_E!Z72+NRG_NSP_E!Z72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1413.2619547199999</v>
      </c>
      <c r="D2" s="21">
        <f t="shared" ref="D2:X2" si="0">SUM(D3,D17,D22,D25,D26,D51,D52)</f>
        <v>1376.31054528</v>
      </c>
      <c r="E2" s="21">
        <f t="shared" si="0"/>
        <v>1476.1955181600001</v>
      </c>
      <c r="F2" s="21">
        <f t="shared" si="0"/>
        <v>1478.2888335600001</v>
      </c>
      <c r="G2" s="21">
        <f t="shared" si="0"/>
        <v>1524.3395508000001</v>
      </c>
      <c r="H2" s="21">
        <f t="shared" si="0"/>
        <v>1568.5391026799998</v>
      </c>
      <c r="I2" s="21">
        <f t="shared" si="0"/>
        <v>1598.45018652</v>
      </c>
      <c r="J2" s="21">
        <f t="shared" si="0"/>
        <v>1584.4771800000001</v>
      </c>
      <c r="K2" s="21">
        <f t="shared" si="0"/>
        <v>1570.8111526799999</v>
      </c>
      <c r="L2" s="21">
        <f t="shared" si="0"/>
        <v>1479.9243056400001</v>
      </c>
      <c r="M2" s="21">
        <f t="shared" si="0"/>
        <v>1456.5472336799999</v>
      </c>
      <c r="N2" s="21">
        <f t="shared" si="0"/>
        <v>1385.21173032</v>
      </c>
      <c r="O2" s="21">
        <f t="shared" si="0"/>
        <v>1403.6407822800002</v>
      </c>
      <c r="P2" s="21">
        <f t="shared" si="0"/>
        <v>1313.6851728000001</v>
      </c>
      <c r="Q2" s="21">
        <f t="shared" si="0"/>
        <v>1291.5915566399999</v>
      </c>
      <c r="R2" s="21">
        <f t="shared" si="0"/>
        <v>1350.99082008</v>
      </c>
      <c r="S2" s="21">
        <f t="shared" si="0"/>
        <v>1230.4320098400001</v>
      </c>
      <c r="T2" s="21">
        <f t="shared" si="0"/>
        <v>1277.3295453600001</v>
      </c>
      <c r="U2" s="21">
        <f t="shared" si="0"/>
        <v>1177.3920628800001</v>
      </c>
      <c r="V2" s="21">
        <f t="shared" si="0"/>
        <v>1108.6501298399999</v>
      </c>
      <c r="W2" s="21">
        <f t="shared" si="0"/>
        <v>753.7742982000002</v>
      </c>
      <c r="X2" s="21">
        <f t="shared" si="0"/>
        <v>851.97452076000002</v>
      </c>
      <c r="Y2" s="21">
        <f t="shared" ref="Y2:Z2" si="1">SUM(Y3,Y17,Y22,Y25,Y26,Y51,Y52)</f>
        <v>839.52328283999998</v>
      </c>
      <c r="Z2" s="21">
        <f t="shared" si="1"/>
        <v>757.60305588000006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1413.2619547199999</v>
      </c>
      <c r="D51" s="27">
        <v>1376.31054528</v>
      </c>
      <c r="E51" s="27">
        <v>1476.1955181600001</v>
      </c>
      <c r="F51" s="27">
        <v>1478.2888335600001</v>
      </c>
      <c r="G51" s="27">
        <v>1524.3395508000001</v>
      </c>
      <c r="H51" s="27">
        <v>1568.5391026799998</v>
      </c>
      <c r="I51" s="27">
        <v>1598.45018652</v>
      </c>
      <c r="J51" s="27">
        <v>1584.4771800000001</v>
      </c>
      <c r="K51" s="27">
        <v>1570.8111526799999</v>
      </c>
      <c r="L51" s="27">
        <v>1479.9243056400001</v>
      </c>
      <c r="M51" s="27">
        <v>1456.5472336799999</v>
      </c>
      <c r="N51" s="27">
        <v>1385.21173032</v>
      </c>
      <c r="O51" s="27">
        <v>1403.6407822800002</v>
      </c>
      <c r="P51" s="27">
        <v>1313.6851728000001</v>
      </c>
      <c r="Q51" s="27">
        <v>1291.5915566399999</v>
      </c>
      <c r="R51" s="27">
        <v>1350.99082008</v>
      </c>
      <c r="S51" s="27">
        <v>1230.4320098400001</v>
      </c>
      <c r="T51" s="27">
        <v>1277.3295453600001</v>
      </c>
      <c r="U51" s="27">
        <v>1177.3920628800001</v>
      </c>
      <c r="V51" s="27">
        <v>1108.6501298399999</v>
      </c>
      <c r="W51" s="27">
        <v>753.7742982000002</v>
      </c>
      <c r="X51" s="27">
        <v>851.97452076000002</v>
      </c>
      <c r="Y51" s="27">
        <v>839.52328283999998</v>
      </c>
      <c r="Z51" s="27">
        <v>757.60305588000006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3.0449109599999997</v>
      </c>
      <c r="R61" s="49">
        <f t="shared" si="22"/>
        <v>5.3324762400000001</v>
      </c>
      <c r="S61" s="49">
        <f t="shared" si="22"/>
        <v>7.0928676000000017</v>
      </c>
      <c r="T61" s="49">
        <f t="shared" si="22"/>
        <v>6.2962099199999981</v>
      </c>
      <c r="U61" s="49">
        <f t="shared" si="22"/>
        <v>6.4803866400000016</v>
      </c>
      <c r="V61" s="49">
        <f t="shared" si="22"/>
        <v>7.0130642400000012</v>
      </c>
      <c r="W61" s="49">
        <f t="shared" si="22"/>
        <v>6.3856447200000011</v>
      </c>
      <c r="X61" s="49">
        <f t="shared" si="22"/>
        <v>6.4937527200000007</v>
      </c>
      <c r="Y61" s="49">
        <f t="shared" ref="Y61:Z61" si="23">SUM(Y62:Y72)</f>
        <v>6.7874133600000004</v>
      </c>
      <c r="Z61" s="49">
        <f t="shared" si="23"/>
        <v>7.0665285600000001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3.0449109599999997</v>
      </c>
      <c r="R64" s="52">
        <v>5.3324762400000001</v>
      </c>
      <c r="S64" s="52">
        <v>7.0928676000000017</v>
      </c>
      <c r="T64" s="52">
        <v>6.2962099199999981</v>
      </c>
      <c r="U64" s="52">
        <v>6.4803866400000016</v>
      </c>
      <c r="V64" s="52">
        <v>7.0130642400000012</v>
      </c>
      <c r="W64" s="52">
        <v>6.3856447200000011</v>
      </c>
      <c r="X64" s="52">
        <v>6.4937527200000007</v>
      </c>
      <c r="Y64" s="52">
        <v>6.7874133600000004</v>
      </c>
      <c r="Z64" s="52">
        <v>7.0665285600000001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882.27801072000011</v>
      </c>
      <c r="D2" s="21">
        <f t="shared" ref="D2:X2" si="0">SUM(D3,D17,D22,D25,D26,D51,D52)</f>
        <v>891.26374895999993</v>
      </c>
      <c r="E2" s="21">
        <f t="shared" si="0"/>
        <v>861.46265016000007</v>
      </c>
      <c r="F2" s="21">
        <f t="shared" si="0"/>
        <v>892.59648407999987</v>
      </c>
      <c r="G2" s="21">
        <f t="shared" si="0"/>
        <v>884.51754407999988</v>
      </c>
      <c r="H2" s="21">
        <f t="shared" si="0"/>
        <v>847.21522319999985</v>
      </c>
      <c r="I2" s="21">
        <f t="shared" si="0"/>
        <v>873.86991912000019</v>
      </c>
      <c r="J2" s="21">
        <f t="shared" si="0"/>
        <v>874.62521495999999</v>
      </c>
      <c r="K2" s="21">
        <f t="shared" si="0"/>
        <v>776.15221896000003</v>
      </c>
      <c r="L2" s="21">
        <f t="shared" si="0"/>
        <v>805.97226527999987</v>
      </c>
      <c r="M2" s="21">
        <f t="shared" si="0"/>
        <v>729.28281312000001</v>
      </c>
      <c r="N2" s="21">
        <f t="shared" si="0"/>
        <v>831.38324183999998</v>
      </c>
      <c r="O2" s="21">
        <f t="shared" si="0"/>
        <v>883.22392223999998</v>
      </c>
      <c r="P2" s="21">
        <f t="shared" si="0"/>
        <v>855.7403760000002</v>
      </c>
      <c r="Q2" s="21">
        <f t="shared" si="0"/>
        <v>830.98800719999986</v>
      </c>
      <c r="R2" s="21">
        <f t="shared" si="0"/>
        <v>908.98106688000018</v>
      </c>
      <c r="S2" s="21">
        <f t="shared" si="0"/>
        <v>805.62675816000012</v>
      </c>
      <c r="T2" s="21">
        <f t="shared" si="0"/>
        <v>886.99604040000008</v>
      </c>
      <c r="U2" s="21">
        <f t="shared" si="0"/>
        <v>840.47844024000005</v>
      </c>
      <c r="V2" s="21">
        <f t="shared" si="0"/>
        <v>886.01967935999994</v>
      </c>
      <c r="W2" s="21">
        <f t="shared" si="0"/>
        <v>831.80676816000016</v>
      </c>
      <c r="X2" s="21">
        <f t="shared" si="0"/>
        <v>894.46709808000014</v>
      </c>
      <c r="Y2" s="21">
        <f t="shared" ref="Y2:Z2" si="1">SUM(Y3,Y17,Y22,Y25,Y26,Y51,Y52)</f>
        <v>865.88693496000019</v>
      </c>
      <c r="Z2" s="21">
        <f t="shared" si="1"/>
        <v>864.93588479999994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882.27801072000011</v>
      </c>
      <c r="D26" s="27">
        <f t="shared" si="14"/>
        <v>891.26374895999993</v>
      </c>
      <c r="E26" s="27">
        <f t="shared" si="14"/>
        <v>861.46265016000007</v>
      </c>
      <c r="F26" s="27">
        <f t="shared" si="14"/>
        <v>892.59648407999987</v>
      </c>
      <c r="G26" s="27">
        <f t="shared" si="14"/>
        <v>884.51754407999988</v>
      </c>
      <c r="H26" s="27">
        <f t="shared" si="14"/>
        <v>847.21522319999985</v>
      </c>
      <c r="I26" s="27">
        <f t="shared" si="14"/>
        <v>873.86991912000019</v>
      </c>
      <c r="J26" s="27">
        <f t="shared" si="14"/>
        <v>874.62521495999999</v>
      </c>
      <c r="K26" s="27">
        <f t="shared" si="14"/>
        <v>776.15221896000003</v>
      </c>
      <c r="L26" s="27">
        <f t="shared" si="14"/>
        <v>805.97226527999987</v>
      </c>
      <c r="M26" s="27">
        <f t="shared" si="14"/>
        <v>729.28281312000001</v>
      </c>
      <c r="N26" s="27">
        <f t="shared" si="14"/>
        <v>831.38324183999998</v>
      </c>
      <c r="O26" s="27">
        <f t="shared" si="14"/>
        <v>883.22392223999998</v>
      </c>
      <c r="P26" s="27">
        <f t="shared" si="14"/>
        <v>855.7403760000002</v>
      </c>
      <c r="Q26" s="27">
        <f t="shared" si="14"/>
        <v>830.98800719999986</v>
      </c>
      <c r="R26" s="27">
        <f t="shared" si="14"/>
        <v>908.98106688000018</v>
      </c>
      <c r="S26" s="27">
        <f t="shared" si="14"/>
        <v>805.62675816000012</v>
      </c>
      <c r="T26" s="27">
        <f t="shared" si="14"/>
        <v>886.99604040000008</v>
      </c>
      <c r="U26" s="27">
        <f t="shared" si="14"/>
        <v>840.47844024000005</v>
      </c>
      <c r="V26" s="27">
        <f t="shared" si="14"/>
        <v>886.01967935999994</v>
      </c>
      <c r="W26" s="27">
        <f t="shared" si="14"/>
        <v>831.80676816000016</v>
      </c>
      <c r="X26" s="27">
        <f t="shared" si="14"/>
        <v>894.46709808000014</v>
      </c>
      <c r="Y26" s="27">
        <f t="shared" ref="Y26:Z26" si="15">SUM(Y27,Y33)</f>
        <v>865.88693496000019</v>
      </c>
      <c r="Z26" s="27">
        <f t="shared" si="15"/>
        <v>864.93588479999994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882.27801072000011</v>
      </c>
      <c r="D33" s="19">
        <f t="shared" si="18"/>
        <v>891.26374895999993</v>
      </c>
      <c r="E33" s="19">
        <f t="shared" si="18"/>
        <v>861.46265016000007</v>
      </c>
      <c r="F33" s="19">
        <f t="shared" si="18"/>
        <v>892.59648407999987</v>
      </c>
      <c r="G33" s="19">
        <f t="shared" si="18"/>
        <v>884.51754407999988</v>
      </c>
      <c r="H33" s="19">
        <f t="shared" si="18"/>
        <v>847.21522319999985</v>
      </c>
      <c r="I33" s="19">
        <f t="shared" si="18"/>
        <v>873.86991912000019</v>
      </c>
      <c r="J33" s="19">
        <f t="shared" si="18"/>
        <v>874.62521495999999</v>
      </c>
      <c r="K33" s="19">
        <f t="shared" si="18"/>
        <v>776.15221896000003</v>
      </c>
      <c r="L33" s="19">
        <f t="shared" si="18"/>
        <v>805.97226527999987</v>
      </c>
      <c r="M33" s="19">
        <f t="shared" si="18"/>
        <v>729.28281312000001</v>
      </c>
      <c r="N33" s="19">
        <f t="shared" si="18"/>
        <v>831.38324183999998</v>
      </c>
      <c r="O33" s="19">
        <f t="shared" si="18"/>
        <v>883.22392223999998</v>
      </c>
      <c r="P33" s="19">
        <f t="shared" si="18"/>
        <v>855.7403760000002</v>
      </c>
      <c r="Q33" s="19">
        <f t="shared" si="18"/>
        <v>830.98800719999986</v>
      </c>
      <c r="R33" s="19">
        <f t="shared" si="18"/>
        <v>908.98106688000018</v>
      </c>
      <c r="S33" s="19">
        <f t="shared" si="18"/>
        <v>805.62675816000012</v>
      </c>
      <c r="T33" s="19">
        <f t="shared" si="18"/>
        <v>886.99604040000008</v>
      </c>
      <c r="U33" s="19">
        <f t="shared" si="18"/>
        <v>840.47844024000005</v>
      </c>
      <c r="V33" s="19">
        <f t="shared" si="18"/>
        <v>886.01967935999994</v>
      </c>
      <c r="W33" s="19">
        <f t="shared" si="18"/>
        <v>831.80676816000016</v>
      </c>
      <c r="X33" s="19">
        <f t="shared" si="18"/>
        <v>894.46709808000014</v>
      </c>
      <c r="Y33" s="19">
        <f t="shared" ref="Y33:Z33" si="19">SUM(Y34:Y50)</f>
        <v>865.88693496000019</v>
      </c>
      <c r="Z33" s="19">
        <f t="shared" si="19"/>
        <v>864.93588479999994</v>
      </c>
    </row>
    <row r="34" spans="1:26" ht="11.25" customHeight="1" x14ac:dyDescent="0.2">
      <c r="A34" s="28" t="s">
        <v>54</v>
      </c>
      <c r="B34" s="7" t="s">
        <v>55</v>
      </c>
      <c r="C34" s="8">
        <v>784.74230784000008</v>
      </c>
      <c r="D34" s="8">
        <v>793.7280460799999</v>
      </c>
      <c r="E34" s="8">
        <v>760.78082304000009</v>
      </c>
      <c r="F34" s="8">
        <v>829.67037695999989</v>
      </c>
      <c r="G34" s="8">
        <v>802.71357695999984</v>
      </c>
      <c r="H34" s="8">
        <v>793.7280460799999</v>
      </c>
      <c r="I34" s="8">
        <v>826.67526912000017</v>
      </c>
      <c r="J34" s="8">
        <v>811.69910784000001</v>
      </c>
      <c r="K34" s="8">
        <v>766.77124608000008</v>
      </c>
      <c r="L34" s="8">
        <v>799.7184691199999</v>
      </c>
      <c r="M34" s="8">
        <v>694.88637696000001</v>
      </c>
      <c r="N34" s="8">
        <v>790.73273087999996</v>
      </c>
      <c r="O34" s="8">
        <v>820.68484607999994</v>
      </c>
      <c r="P34" s="8">
        <v>805.70889216000023</v>
      </c>
      <c r="Q34" s="8">
        <v>799.7184691199999</v>
      </c>
      <c r="R34" s="8">
        <v>862.61760000000015</v>
      </c>
      <c r="S34" s="8">
        <v>766.77124608000008</v>
      </c>
      <c r="T34" s="8">
        <v>835.66080000000011</v>
      </c>
      <c r="U34" s="8">
        <v>811.69910784000001</v>
      </c>
      <c r="V34" s="8">
        <v>868.60802303999992</v>
      </c>
      <c r="W34" s="8">
        <v>823.67995392000012</v>
      </c>
      <c r="X34" s="8">
        <v>883.58397696000009</v>
      </c>
      <c r="Y34" s="8">
        <v>853.63206912000021</v>
      </c>
      <c r="Z34" s="8">
        <v>864.93588479999994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97.535702879999988</v>
      </c>
      <c r="D44" s="8">
        <v>97.535702879999988</v>
      </c>
      <c r="E44" s="8">
        <v>100.68182712000002</v>
      </c>
      <c r="F44" s="8">
        <v>62.926107119999998</v>
      </c>
      <c r="G44" s="8">
        <v>81.80396712000001</v>
      </c>
      <c r="H44" s="8">
        <v>53.487177120000005</v>
      </c>
      <c r="I44" s="8">
        <v>47.194649999999996</v>
      </c>
      <c r="J44" s="8">
        <v>62.926107119999998</v>
      </c>
      <c r="K44" s="8">
        <v>9.3809728800000016</v>
      </c>
      <c r="L44" s="8">
        <v>6.253796160000002</v>
      </c>
      <c r="M44" s="8">
        <v>34.396436160000007</v>
      </c>
      <c r="N44" s="8">
        <v>40.650510959999998</v>
      </c>
      <c r="O44" s="8">
        <v>62.539076160000008</v>
      </c>
      <c r="P44" s="8">
        <v>50.031483840000014</v>
      </c>
      <c r="Q44" s="8">
        <v>31.269538080000004</v>
      </c>
      <c r="R44" s="8">
        <v>46.363466880000011</v>
      </c>
      <c r="S44" s="8">
        <v>38.855512079999997</v>
      </c>
      <c r="T44" s="8">
        <v>51.335240400000018</v>
      </c>
      <c r="U44" s="8">
        <v>28.779332400000001</v>
      </c>
      <c r="V44" s="8">
        <v>17.411656320000002</v>
      </c>
      <c r="W44" s="8">
        <v>8.1268142400000016</v>
      </c>
      <c r="X44" s="8">
        <v>10.883121120000002</v>
      </c>
      <c r="Y44" s="8">
        <v>12.254865840000004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2.23862184</v>
      </c>
      <c r="D61" s="49">
        <f t="shared" si="22"/>
        <v>1.52884368</v>
      </c>
      <c r="E61" s="49">
        <f t="shared" si="22"/>
        <v>1.6925781600000003</v>
      </c>
      <c r="F61" s="49">
        <f t="shared" si="22"/>
        <v>1.9109563199999999</v>
      </c>
      <c r="G61" s="49">
        <f t="shared" si="22"/>
        <v>1.5834873599999999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2.23862184</v>
      </c>
      <c r="D64" s="52">
        <v>1.52884368</v>
      </c>
      <c r="E64" s="52">
        <v>1.6925781600000003</v>
      </c>
      <c r="F64" s="52">
        <v>1.9109563199999999</v>
      </c>
      <c r="G64" s="52">
        <v>1.5834873599999999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24354.365515566729</v>
      </c>
      <c r="D2" s="21">
        <f t="shared" ref="D2:X2" si="0">SUM(D3,D17,D22,D25,D26,D51,D52)</f>
        <v>24702.97361926044</v>
      </c>
      <c r="E2" s="21">
        <f t="shared" si="0"/>
        <v>24192.415571999994</v>
      </c>
      <c r="F2" s="21">
        <f t="shared" si="0"/>
        <v>24679.232515450447</v>
      </c>
      <c r="G2" s="21">
        <f t="shared" si="0"/>
        <v>24917.271194168225</v>
      </c>
      <c r="H2" s="21">
        <f t="shared" si="0"/>
        <v>24858.432008744207</v>
      </c>
      <c r="I2" s="21">
        <f t="shared" si="0"/>
        <v>25063.757931873333</v>
      </c>
      <c r="J2" s="21">
        <f t="shared" si="0"/>
        <v>25009.86383624556</v>
      </c>
      <c r="K2" s="21">
        <f t="shared" si="0"/>
        <v>24197.369962498287</v>
      </c>
      <c r="L2" s="21">
        <f t="shared" si="0"/>
        <v>22544.377388021887</v>
      </c>
      <c r="M2" s="21">
        <f t="shared" si="0"/>
        <v>22958.155409551855</v>
      </c>
      <c r="N2" s="21">
        <f t="shared" si="0"/>
        <v>21918.014890185284</v>
      </c>
      <c r="O2" s="21">
        <f t="shared" si="0"/>
        <v>20250.673755734104</v>
      </c>
      <c r="P2" s="21">
        <f t="shared" si="0"/>
        <v>19806.988536422647</v>
      </c>
      <c r="Q2" s="21">
        <f t="shared" si="0"/>
        <v>19141.18229972259</v>
      </c>
      <c r="R2" s="21">
        <f t="shared" si="0"/>
        <v>19728.202529418864</v>
      </c>
      <c r="S2" s="21">
        <f t="shared" si="0"/>
        <v>19981.518464921257</v>
      </c>
      <c r="T2" s="21">
        <f t="shared" si="0"/>
        <v>20046.636103910798</v>
      </c>
      <c r="U2" s="21">
        <f t="shared" si="0"/>
        <v>20043.400413750933</v>
      </c>
      <c r="V2" s="21">
        <f t="shared" si="0"/>
        <v>19414.165989488738</v>
      </c>
      <c r="W2" s="21">
        <f t="shared" si="0"/>
        <v>18136.019144008722</v>
      </c>
      <c r="X2" s="21">
        <f t="shared" si="0"/>
        <v>18480.306857681848</v>
      </c>
      <c r="Y2" s="21">
        <f t="shared" ref="Y2:Z2" si="1">SUM(Y3,Y17,Y22,Y25,Y26,Y51,Y52)</f>
        <v>17677.901599506073</v>
      </c>
      <c r="Z2" s="21">
        <f t="shared" si="1"/>
        <v>16966.235729194446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1159.8036749861403</v>
      </c>
      <c r="D3" s="24">
        <f t="shared" si="2"/>
        <v>1040.3021429877385</v>
      </c>
      <c r="E3" s="24">
        <f t="shared" si="2"/>
        <v>881.08062298990205</v>
      </c>
      <c r="F3" s="24">
        <f t="shared" si="2"/>
        <v>923.88921118907115</v>
      </c>
      <c r="G3" s="24">
        <f t="shared" si="2"/>
        <v>1044.9433151876742</v>
      </c>
      <c r="H3" s="24">
        <f t="shared" si="2"/>
        <v>1011.0126599878354</v>
      </c>
      <c r="I3" s="24">
        <f t="shared" si="2"/>
        <v>1063.133191423776</v>
      </c>
      <c r="J3" s="24">
        <f t="shared" si="2"/>
        <v>1044.369312114201</v>
      </c>
      <c r="K3" s="24">
        <f t="shared" si="2"/>
        <v>859.09808699008556</v>
      </c>
      <c r="L3" s="24">
        <f t="shared" si="2"/>
        <v>497.22042419609164</v>
      </c>
      <c r="M3" s="24">
        <f t="shared" si="2"/>
        <v>548.26871939544026</v>
      </c>
      <c r="N3" s="24">
        <f t="shared" si="2"/>
        <v>585.12027048353559</v>
      </c>
      <c r="O3" s="24">
        <f t="shared" si="2"/>
        <v>462.69714600740258</v>
      </c>
      <c r="P3" s="24">
        <f t="shared" si="2"/>
        <v>520.8854945452407</v>
      </c>
      <c r="Q3" s="24">
        <f t="shared" si="2"/>
        <v>504.5406600651238</v>
      </c>
      <c r="R3" s="24">
        <f t="shared" si="2"/>
        <v>472.09481510728722</v>
      </c>
      <c r="S3" s="24">
        <f t="shared" si="2"/>
        <v>488.29711769222632</v>
      </c>
      <c r="T3" s="24">
        <f t="shared" si="2"/>
        <v>522.5306529190309</v>
      </c>
      <c r="U3" s="24">
        <f t="shared" si="2"/>
        <v>530.61444402701363</v>
      </c>
      <c r="V3" s="24">
        <f t="shared" si="2"/>
        <v>432.10785945903353</v>
      </c>
      <c r="W3" s="24">
        <f t="shared" si="2"/>
        <v>474.88630032177838</v>
      </c>
      <c r="X3" s="24">
        <f t="shared" si="2"/>
        <v>551.18763338422457</v>
      </c>
      <c r="Y3" s="24">
        <f t="shared" ref="Y3:Z3" si="3">SUM(Y4,Y8,Y11)</f>
        <v>425.95891476537849</v>
      </c>
      <c r="Z3" s="24">
        <f t="shared" si="3"/>
        <v>348.0002855630579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1032.615755985353</v>
      </c>
      <c r="D4" s="19">
        <f t="shared" si="4"/>
        <v>917.6000255869842</v>
      </c>
      <c r="E4" s="19">
        <f t="shared" si="4"/>
        <v>763.29774718917315</v>
      </c>
      <c r="F4" s="19">
        <f t="shared" si="4"/>
        <v>817.29589678840705</v>
      </c>
      <c r="G4" s="19">
        <f t="shared" si="4"/>
        <v>922.67467198691247</v>
      </c>
      <c r="H4" s="19">
        <f t="shared" si="4"/>
        <v>904.41934558717128</v>
      </c>
      <c r="I4" s="19">
        <f t="shared" si="4"/>
        <v>956.5394918231118</v>
      </c>
      <c r="J4" s="19">
        <f t="shared" si="4"/>
        <v>925.23542651345883</v>
      </c>
      <c r="K4" s="19">
        <f t="shared" si="4"/>
        <v>747.58549678939585</v>
      </c>
      <c r="L4" s="19">
        <f t="shared" si="4"/>
        <v>413.92334879557768</v>
      </c>
      <c r="M4" s="19">
        <f t="shared" si="4"/>
        <v>471.24192959496531</v>
      </c>
      <c r="N4" s="19">
        <f t="shared" si="4"/>
        <v>508.09386588306069</v>
      </c>
      <c r="O4" s="19">
        <f t="shared" si="4"/>
        <v>395.07616980698629</v>
      </c>
      <c r="P4" s="19">
        <f t="shared" si="4"/>
        <v>453.26451834482441</v>
      </c>
      <c r="Q4" s="19">
        <f t="shared" si="4"/>
        <v>451.24361766479177</v>
      </c>
      <c r="R4" s="19">
        <f t="shared" si="4"/>
        <v>418.16142230695118</v>
      </c>
      <c r="S4" s="19">
        <f t="shared" si="4"/>
        <v>454.75903709201759</v>
      </c>
      <c r="T4" s="19">
        <f t="shared" si="4"/>
        <v>488.77480651882058</v>
      </c>
      <c r="U4" s="19">
        <f t="shared" si="4"/>
        <v>491.71078482677126</v>
      </c>
      <c r="V4" s="19">
        <f t="shared" si="4"/>
        <v>400.81035945883855</v>
      </c>
      <c r="W4" s="19">
        <f t="shared" si="4"/>
        <v>438.51301992155175</v>
      </c>
      <c r="X4" s="19">
        <f t="shared" si="4"/>
        <v>515.15602538400003</v>
      </c>
      <c r="Y4" s="19">
        <f t="shared" ref="Y4:Z4" si="5">SUM(Y5:Y7)</f>
        <v>388.66076916514612</v>
      </c>
      <c r="Z4" s="19">
        <f t="shared" si="5"/>
        <v>319.49278916288029</v>
      </c>
    </row>
    <row r="5" spans="1:26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0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0</v>
      </c>
      <c r="T5" s="8">
        <f>FC_IND_E!T5+FC_TRA_E!T5+FC_OTH_E!T5</f>
        <v>0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0</v>
      </c>
      <c r="Y5" s="8">
        <f>FC_IND_E!Y5+FC_TRA_E!Y5+FC_OTH_E!Y5</f>
        <v>0</v>
      </c>
      <c r="Z5" s="8">
        <f>FC_IND_E!Z5+FC_TRA_E!Z5+FC_OTH_E!Z5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  <c r="Y6" s="8">
        <f>FC_IND_E!Y6+FC_TRA_E!Y6+FC_OTH_E!Y6</f>
        <v>0</v>
      </c>
      <c r="Z6" s="8">
        <f>FC_IND_E!Z6+FC_TRA_E!Z6+FC_OTH_E!Z6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FC_IND_E!C7+FC_TRA_E!C7+FC_OTH_E!C7</f>
        <v>1032.615755985353</v>
      </c>
      <c r="D7" s="8">
        <f>FC_IND_E!D7+FC_TRA_E!D7+FC_OTH_E!D7</f>
        <v>917.6000255869842</v>
      </c>
      <c r="E7" s="8">
        <f>FC_IND_E!E7+FC_TRA_E!E7+FC_OTH_E!E7</f>
        <v>763.29774718917315</v>
      </c>
      <c r="F7" s="8">
        <f>FC_IND_E!F7+FC_TRA_E!F7+FC_OTH_E!F7</f>
        <v>817.29589678840705</v>
      </c>
      <c r="G7" s="8">
        <f>FC_IND_E!G7+FC_TRA_E!G7+FC_OTH_E!G7</f>
        <v>922.67467198691247</v>
      </c>
      <c r="H7" s="8">
        <f>FC_IND_E!H7+FC_TRA_E!H7+FC_OTH_E!H7</f>
        <v>904.41934558717128</v>
      </c>
      <c r="I7" s="8">
        <f>FC_IND_E!I7+FC_TRA_E!I7+FC_OTH_E!I7</f>
        <v>956.5394918231118</v>
      </c>
      <c r="J7" s="8">
        <f>FC_IND_E!J7+FC_TRA_E!J7+FC_OTH_E!J7</f>
        <v>925.23542651345883</v>
      </c>
      <c r="K7" s="8">
        <f>FC_IND_E!K7+FC_TRA_E!K7+FC_OTH_E!K7</f>
        <v>747.58549678939585</v>
      </c>
      <c r="L7" s="8">
        <f>FC_IND_E!L7+FC_TRA_E!L7+FC_OTH_E!L7</f>
        <v>413.92334879557768</v>
      </c>
      <c r="M7" s="8">
        <f>FC_IND_E!M7+FC_TRA_E!M7+FC_OTH_E!M7</f>
        <v>471.24192959496531</v>
      </c>
      <c r="N7" s="8">
        <f>FC_IND_E!N7+FC_TRA_E!N7+FC_OTH_E!N7</f>
        <v>508.09386588306069</v>
      </c>
      <c r="O7" s="8">
        <f>FC_IND_E!O7+FC_TRA_E!O7+FC_OTH_E!O7</f>
        <v>395.07616980698629</v>
      </c>
      <c r="P7" s="8">
        <f>FC_IND_E!P7+FC_TRA_E!P7+FC_OTH_E!P7</f>
        <v>453.26451834482441</v>
      </c>
      <c r="Q7" s="8">
        <f>FC_IND_E!Q7+FC_TRA_E!Q7+FC_OTH_E!Q7</f>
        <v>451.24361766479177</v>
      </c>
      <c r="R7" s="8">
        <f>FC_IND_E!R7+FC_TRA_E!R7+FC_OTH_E!R7</f>
        <v>418.16142230695118</v>
      </c>
      <c r="S7" s="8">
        <f>FC_IND_E!S7+FC_TRA_E!S7+FC_OTH_E!S7</f>
        <v>454.75903709201759</v>
      </c>
      <c r="T7" s="8">
        <f>FC_IND_E!T7+FC_TRA_E!T7+FC_OTH_E!T7</f>
        <v>488.77480651882058</v>
      </c>
      <c r="U7" s="8">
        <f>FC_IND_E!U7+FC_TRA_E!U7+FC_OTH_E!U7</f>
        <v>491.71078482677126</v>
      </c>
      <c r="V7" s="8">
        <f>FC_IND_E!V7+FC_TRA_E!V7+FC_OTH_E!V7</f>
        <v>400.81035945883855</v>
      </c>
      <c r="W7" s="8">
        <f>FC_IND_E!W7+FC_TRA_E!W7+FC_OTH_E!W7</f>
        <v>438.51301992155175</v>
      </c>
      <c r="X7" s="8">
        <f>FC_IND_E!X7+FC_TRA_E!X7+FC_OTH_E!X7</f>
        <v>515.15602538400003</v>
      </c>
      <c r="Y7" s="8">
        <f>FC_IND_E!Y7+FC_TRA_E!Y7+FC_OTH_E!Y7</f>
        <v>388.66076916514612</v>
      </c>
      <c r="Z7" s="8">
        <f>FC_IND_E!Z7+FC_TRA_E!Z7+FC_OTH_E!Z7</f>
        <v>319.49278916288029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  <c r="Y9" s="8">
        <f>FC_IND_E!Y9+FC_TRA_E!Y9+FC_OTH_E!Y9</f>
        <v>0</v>
      </c>
      <c r="Z9" s="8">
        <f>FC_IND_E!Z9+FC_TRA_E!Z9+FC_OTH_E!Z9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  <c r="Y10" s="8">
        <f>FC_IND_E!Y10+FC_TRA_E!Y10+FC_OTH_E!Y10</f>
        <v>0</v>
      </c>
      <c r="Z10" s="8">
        <f>FC_IND_E!Z10+FC_TRA_E!Z10+FC_OTH_E!Z10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127.18791900078745</v>
      </c>
      <c r="D11" s="19">
        <f t="shared" si="8"/>
        <v>122.70211740075445</v>
      </c>
      <c r="E11" s="19">
        <f t="shared" si="8"/>
        <v>117.78287580072886</v>
      </c>
      <c r="F11" s="19">
        <f t="shared" si="8"/>
        <v>106.5933144006641</v>
      </c>
      <c r="G11" s="19">
        <f t="shared" si="8"/>
        <v>122.26864320076179</v>
      </c>
      <c r="H11" s="19">
        <f t="shared" si="8"/>
        <v>106.59331440066413</v>
      </c>
      <c r="I11" s="19">
        <f t="shared" si="8"/>
        <v>106.59369960066415</v>
      </c>
      <c r="J11" s="19">
        <f t="shared" si="8"/>
        <v>119.13388560074225</v>
      </c>
      <c r="K11" s="19">
        <f t="shared" si="8"/>
        <v>111.51259020068974</v>
      </c>
      <c r="L11" s="19">
        <f t="shared" si="8"/>
        <v>83.297075400513961</v>
      </c>
      <c r="M11" s="19">
        <f t="shared" si="8"/>
        <v>77.026789800474887</v>
      </c>
      <c r="N11" s="19">
        <f t="shared" si="8"/>
        <v>77.026404600474862</v>
      </c>
      <c r="O11" s="19">
        <f t="shared" si="8"/>
        <v>67.62097620041628</v>
      </c>
      <c r="P11" s="19">
        <f t="shared" si="8"/>
        <v>67.620976200416294</v>
      </c>
      <c r="Q11" s="19">
        <f t="shared" si="8"/>
        <v>53.29704240033206</v>
      </c>
      <c r="R11" s="19">
        <f t="shared" si="8"/>
        <v>53.93339280033603</v>
      </c>
      <c r="S11" s="19">
        <f t="shared" si="8"/>
        <v>33.538080600208737</v>
      </c>
      <c r="T11" s="19">
        <f t="shared" si="8"/>
        <v>33.755846400210316</v>
      </c>
      <c r="U11" s="19">
        <f t="shared" si="8"/>
        <v>38.90365920024238</v>
      </c>
      <c r="V11" s="19">
        <f t="shared" si="8"/>
        <v>31.29750000019499</v>
      </c>
      <c r="W11" s="19">
        <f t="shared" si="8"/>
        <v>36.373280400226619</v>
      </c>
      <c r="X11" s="19">
        <f t="shared" ref="X11:Z11" si="9">SUM(X12:X16)</f>
        <v>36.031608000224495</v>
      </c>
      <c r="Y11" s="19">
        <f t="shared" si="9"/>
        <v>37.298145600232388</v>
      </c>
      <c r="Z11" s="19">
        <f t="shared" si="9"/>
        <v>28.507496400177619</v>
      </c>
    </row>
    <row r="12" spans="1:26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  <c r="Y12" s="8">
        <f>FC_IND_E!Y12+FC_TRA_E!Y12+FC_OTH_E!Y12</f>
        <v>0</v>
      </c>
      <c r="Z12" s="8">
        <f>FC_IND_E!Z12+FC_TRA_E!Z12+FC_OTH_E!Z12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FC_IND_E!C13+FC_TRA_E!C13+FC_OTH_E!C13</f>
        <v>125.40378600078135</v>
      </c>
      <c r="D13" s="8">
        <f>FC_IND_E!D13+FC_TRA_E!D13+FC_OTH_E!D13</f>
        <v>119.13350040074225</v>
      </c>
      <c r="E13" s="8">
        <f>FC_IND_E!E13+FC_TRA_E!E13+FC_OTH_E!E13</f>
        <v>115.99874280072277</v>
      </c>
      <c r="F13" s="8">
        <f>FC_IND_E!F13+FC_TRA_E!F13+FC_OTH_E!F13</f>
        <v>106.5933144006641</v>
      </c>
      <c r="G13" s="8">
        <f>FC_IND_E!G13+FC_TRA_E!G13+FC_OTH_E!G13</f>
        <v>122.26864320076179</v>
      </c>
      <c r="H13" s="8">
        <f>FC_IND_E!H13+FC_TRA_E!H13+FC_OTH_E!H13</f>
        <v>106.59331440066413</v>
      </c>
      <c r="I13" s="8">
        <f>FC_IND_E!I13+FC_TRA_E!I13+FC_OTH_E!I13</f>
        <v>106.59369960066415</v>
      </c>
      <c r="J13" s="8">
        <f>FC_IND_E!J13+FC_TRA_E!J13+FC_OTH_E!J13</f>
        <v>119.13388560074225</v>
      </c>
      <c r="K13" s="8">
        <f>FC_IND_E!K13+FC_TRA_E!K13+FC_OTH_E!K13</f>
        <v>109.72845720068365</v>
      </c>
      <c r="L13" s="8">
        <f>FC_IND_E!L13+FC_TRA_E!L13+FC_OTH_E!L13</f>
        <v>81.512942400507868</v>
      </c>
      <c r="M13" s="8">
        <f>FC_IND_E!M13+FC_TRA_E!M13+FC_OTH_E!M13</f>
        <v>75.242656800468794</v>
      </c>
      <c r="N13" s="8">
        <f>FC_IND_E!N13+FC_TRA_E!N13+FC_OTH_E!N13</f>
        <v>75.242271600468769</v>
      </c>
      <c r="O13" s="8">
        <f>FC_IND_E!O13+FC_TRA_E!O13+FC_OTH_E!O13</f>
        <v>65.836843200410186</v>
      </c>
      <c r="P13" s="8">
        <f>FC_IND_E!P13+FC_TRA_E!P13+FC_OTH_E!P13</f>
        <v>65.8368432004102</v>
      </c>
      <c r="Q13" s="8">
        <f>FC_IND_E!Q13+FC_TRA_E!Q13+FC_OTH_E!Q13</f>
        <v>53.29704240033206</v>
      </c>
      <c r="R13" s="8">
        <f>FC_IND_E!R13+FC_TRA_E!R13+FC_OTH_E!R13</f>
        <v>53.93339280033603</v>
      </c>
      <c r="S13" s="8">
        <f>FC_IND_E!S13+FC_TRA_E!S13+FC_OTH_E!S13</f>
        <v>33.457701600208459</v>
      </c>
      <c r="T13" s="8">
        <f>FC_IND_E!T13+FC_TRA_E!T13+FC_OTH_E!T13</f>
        <v>33.755846400210316</v>
      </c>
      <c r="U13" s="8">
        <f>FC_IND_E!U13+FC_TRA_E!U13+FC_OTH_E!U13</f>
        <v>38.90365920024238</v>
      </c>
      <c r="V13" s="8">
        <f>FC_IND_E!V13+FC_TRA_E!V13+FC_OTH_E!V13</f>
        <v>31.29750000019499</v>
      </c>
      <c r="W13" s="8">
        <f>FC_IND_E!W13+FC_TRA_E!W13+FC_OTH_E!W13</f>
        <v>36.373280400226619</v>
      </c>
      <c r="X13" s="8">
        <f>FC_IND_E!X13+FC_TRA_E!X13+FC_OTH_E!X13</f>
        <v>36.031608000224495</v>
      </c>
      <c r="Y13" s="8">
        <f>FC_IND_E!Y13+FC_TRA_E!Y13+FC_OTH_E!Y13</f>
        <v>37.298145600232388</v>
      </c>
      <c r="Z13" s="8">
        <f>FC_IND_E!Z13+FC_TRA_E!Z13+FC_OTH_E!Z13</f>
        <v>28.507496400177619</v>
      </c>
    </row>
    <row r="14" spans="1:26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  <c r="Y14" s="8">
        <f>FC_IND_E!Y14+FC_TRA_E!Y14+FC_OTH_E!Y14</f>
        <v>0</v>
      </c>
      <c r="Z14" s="8">
        <f>FC_IND_E!Z14+FC_TRA_E!Z14+FC_OTH_E!Z14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  <c r="Y15" s="8">
        <f>FC_IND_E!Y15+FC_TRA_E!Y15+FC_OTH_E!Y15</f>
        <v>0</v>
      </c>
      <c r="Z15" s="8">
        <f>FC_IND_E!Z15+FC_TRA_E!Z15+FC_OTH_E!Z15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FC_IND_E!C16+FC_TRA_E!C16+FC_OTH_E!C16</f>
        <v>1.7841330000060998</v>
      </c>
      <c r="D16" s="8">
        <f>FC_IND_E!D16+FC_TRA_E!D16+FC_OTH_E!D16</f>
        <v>3.5686170000122006</v>
      </c>
      <c r="E16" s="8">
        <f>FC_IND_E!E16+FC_TRA_E!E16+FC_OTH_E!E16</f>
        <v>1.7841330000060998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1.7841330000060998</v>
      </c>
      <c r="L16" s="8">
        <f>FC_IND_E!L16+FC_TRA_E!L16+FC_OTH_E!L16</f>
        <v>1.7841330000060998</v>
      </c>
      <c r="M16" s="8">
        <f>FC_IND_E!M16+FC_TRA_E!M16+FC_OTH_E!M16</f>
        <v>1.7841330000060998</v>
      </c>
      <c r="N16" s="8">
        <f>FC_IND_E!N16+FC_TRA_E!N16+FC_OTH_E!N16</f>
        <v>1.7841330000060998</v>
      </c>
      <c r="O16" s="8">
        <f>FC_IND_E!O16+FC_TRA_E!O16+FC_OTH_E!O16</f>
        <v>1.7841330000060998</v>
      </c>
      <c r="P16" s="8">
        <f>FC_IND_E!P16+FC_TRA_E!P16+FC_OTH_E!P16</f>
        <v>1.7841330000060998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8.0379000000274814E-2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  <c r="Y16" s="8">
        <f>FC_IND_E!Y16+FC_TRA_E!Y16+FC_OTH_E!Y16</f>
        <v>0</v>
      </c>
      <c r="Z16" s="8">
        <f>FC_IND_E!Z16+FC_TRA_E!Z16+FC_OTH_E!Z16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  <c r="Y18" s="8">
        <f>FC_IND_E!Y18+FC_TRA_E!Y18+FC_OTH_E!Y18</f>
        <v>0</v>
      </c>
      <c r="Z18" s="8">
        <f>FC_IND_E!Z18+FC_TRA_E!Z18+FC_OTH_E!Z18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  <c r="Y19" s="8">
        <f>FC_IND_E!Y19+FC_TRA_E!Y19+FC_OTH_E!Y19</f>
        <v>0</v>
      </c>
      <c r="Z19" s="8">
        <f>FC_IND_E!Z19+FC_TRA_E!Z19+FC_OTH_E!Z19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  <c r="Y20" s="8">
        <f>FC_IND_E!Y20+FC_TRA_E!Y20+FC_OTH_E!Y20</f>
        <v>0</v>
      </c>
      <c r="Z20" s="8">
        <f>FC_IND_E!Z20+FC_TRA_E!Z20+FC_OTH_E!Z20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  <c r="Y21" s="8">
        <f>FC_IND_E!Y21+FC_TRA_E!Y21+FC_OTH_E!Y21</f>
        <v>0</v>
      </c>
      <c r="Z21" s="8">
        <f>FC_IND_E!Z21+FC_TRA_E!Z21+FC_OTH_E!Z21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  <c r="Y23" s="8">
        <f>FC_IND_E!Y23+FC_TRA_E!Y23+FC_OTH_E!Y23</f>
        <v>0</v>
      </c>
      <c r="Z23" s="8">
        <f>FC_IND_E!Z23+FC_TRA_E!Z23+FC_OTH_E!Z23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  <c r="Y24" s="8">
        <f>FC_IND_E!Y24+FC_TRA_E!Y24+FC_OTH_E!Y24</f>
        <v>0</v>
      </c>
      <c r="Z24" s="8">
        <f>FC_IND_E!Z24+FC_TRA_E!Z24+FC_OTH_E!Z24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  <c r="Y25" s="27">
        <f>FC_IND_E!Y25+FC_TRA_E!Y25+FC_OTH_E!Y25</f>
        <v>0</v>
      </c>
      <c r="Z25" s="27">
        <f>FC_IND_E!Z25+FC_TRA_E!Z25+FC_OTH_E!Z25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19219.933604880003</v>
      </c>
      <c r="D26" s="27">
        <f t="shared" si="14"/>
        <v>19421.170940879998</v>
      </c>
      <c r="E26" s="27">
        <f t="shared" si="14"/>
        <v>19322.703527040001</v>
      </c>
      <c r="F26" s="27">
        <f t="shared" si="14"/>
        <v>19559.466614879995</v>
      </c>
      <c r="G26" s="27">
        <f t="shared" si="14"/>
        <v>19772.490419640002</v>
      </c>
      <c r="H26" s="27">
        <f t="shared" si="14"/>
        <v>19735.809069960003</v>
      </c>
      <c r="I26" s="27">
        <f t="shared" si="14"/>
        <v>19897.146912239998</v>
      </c>
      <c r="J26" s="27">
        <f t="shared" si="14"/>
        <v>20038.995501479996</v>
      </c>
      <c r="K26" s="27">
        <f t="shared" si="14"/>
        <v>19401.90816132</v>
      </c>
      <c r="L26" s="27">
        <f t="shared" si="14"/>
        <v>18250.990744679999</v>
      </c>
      <c r="M26" s="27">
        <f t="shared" si="14"/>
        <v>18230.023739879998</v>
      </c>
      <c r="N26" s="27">
        <f t="shared" si="14"/>
        <v>17513.180988480002</v>
      </c>
      <c r="O26" s="27">
        <f t="shared" si="14"/>
        <v>15995.911762079997</v>
      </c>
      <c r="P26" s="27">
        <f t="shared" si="14"/>
        <v>15491.105077319995</v>
      </c>
      <c r="Q26" s="27">
        <f t="shared" si="14"/>
        <v>15155.879123519997</v>
      </c>
      <c r="R26" s="27">
        <f t="shared" si="14"/>
        <v>15672.180892679999</v>
      </c>
      <c r="S26" s="27">
        <f t="shared" si="14"/>
        <v>15910.50130236</v>
      </c>
      <c r="T26" s="27">
        <f t="shared" si="14"/>
        <v>15828.919462440001</v>
      </c>
      <c r="U26" s="27">
        <f t="shared" si="14"/>
        <v>15909.653754719997</v>
      </c>
      <c r="V26" s="27">
        <f t="shared" si="14"/>
        <v>15551.518514399999</v>
      </c>
      <c r="W26" s="27">
        <f t="shared" si="14"/>
        <v>14565.419548559998</v>
      </c>
      <c r="X26" s="27">
        <f t="shared" si="14"/>
        <v>14784.587808839999</v>
      </c>
      <c r="Y26" s="27">
        <f t="shared" ref="Y26:Z26" si="15">SUM(Y27,Y33)</f>
        <v>15023.176240680004</v>
      </c>
      <c r="Z26" s="27">
        <f t="shared" si="15"/>
        <v>14525.227090800001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  <c r="Y28" s="8">
        <f>FC_IND_E!Y28+FC_TRA_E!Y28+FC_OTH_E!Y28</f>
        <v>0</v>
      </c>
      <c r="Z28" s="8">
        <f>FC_IND_E!Z28+FC_TRA_E!Z28+FC_OTH_E!Z28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  <c r="Y29" s="8">
        <f>FC_IND_E!Y29+FC_TRA_E!Y29+FC_OTH_E!Y29</f>
        <v>0</v>
      </c>
      <c r="Z29" s="8">
        <f>FC_IND_E!Z29+FC_TRA_E!Z29+FC_OTH_E!Z29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  <c r="Y30" s="8">
        <f>FC_IND_E!Y30+FC_TRA_E!Y30+FC_OTH_E!Y30</f>
        <v>0</v>
      </c>
      <c r="Z30" s="8">
        <f>FC_IND_E!Z30+FC_TRA_E!Z30+FC_OTH_E!Z30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  <c r="Y31" s="8">
        <f>FC_IND_E!Y31+FC_TRA_E!Y31+FC_OTH_E!Y31</f>
        <v>0</v>
      </c>
      <c r="Z31" s="8">
        <f>FC_IND_E!Z31+FC_TRA_E!Z31+FC_OTH_E!Z31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  <c r="Y32" s="8">
        <f>FC_IND_E!Y32+FC_TRA_E!Y32+FC_OTH_E!Y32</f>
        <v>0</v>
      </c>
      <c r="Z32" s="8">
        <f>FC_IND_E!Z32+FC_TRA_E!Z32+FC_OTH_E!Z32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19219.933604880003</v>
      </c>
      <c r="D33" s="19">
        <f t="shared" si="18"/>
        <v>19421.170940879998</v>
      </c>
      <c r="E33" s="19">
        <f t="shared" si="18"/>
        <v>19322.703527040001</v>
      </c>
      <c r="F33" s="19">
        <f t="shared" si="18"/>
        <v>19559.466614879995</v>
      </c>
      <c r="G33" s="19">
        <f t="shared" si="18"/>
        <v>19772.490419640002</v>
      </c>
      <c r="H33" s="19">
        <f t="shared" si="18"/>
        <v>19735.809069960003</v>
      </c>
      <c r="I33" s="19">
        <f t="shared" si="18"/>
        <v>19897.146912239998</v>
      </c>
      <c r="J33" s="19">
        <f t="shared" si="18"/>
        <v>20038.995501479996</v>
      </c>
      <c r="K33" s="19">
        <f t="shared" si="18"/>
        <v>19401.90816132</v>
      </c>
      <c r="L33" s="19">
        <f t="shared" si="18"/>
        <v>18250.990744679999</v>
      </c>
      <c r="M33" s="19">
        <f t="shared" si="18"/>
        <v>18230.023739879998</v>
      </c>
      <c r="N33" s="19">
        <f t="shared" si="18"/>
        <v>17513.180988480002</v>
      </c>
      <c r="O33" s="19">
        <f t="shared" si="18"/>
        <v>15995.911762079997</v>
      </c>
      <c r="P33" s="19">
        <f t="shared" si="18"/>
        <v>15491.105077319995</v>
      </c>
      <c r="Q33" s="19">
        <f t="shared" si="18"/>
        <v>15155.879123519997</v>
      </c>
      <c r="R33" s="19">
        <f t="shared" si="18"/>
        <v>15672.180892679999</v>
      </c>
      <c r="S33" s="19">
        <f t="shared" si="18"/>
        <v>15910.50130236</v>
      </c>
      <c r="T33" s="19">
        <f t="shared" si="18"/>
        <v>15828.919462440001</v>
      </c>
      <c r="U33" s="19">
        <f t="shared" si="18"/>
        <v>15909.653754719997</v>
      </c>
      <c r="V33" s="19">
        <f t="shared" si="18"/>
        <v>15551.518514399999</v>
      </c>
      <c r="W33" s="19">
        <f t="shared" si="18"/>
        <v>14565.419548559998</v>
      </c>
      <c r="X33" s="19">
        <f t="shared" ref="X33:Z33" si="19">SUM(X34:X50)</f>
        <v>14784.587808839999</v>
      </c>
      <c r="Y33" s="19">
        <f t="shared" si="19"/>
        <v>15023.176240680004</v>
      </c>
      <c r="Z33" s="19">
        <f t="shared" si="19"/>
        <v>14525.227090800001</v>
      </c>
    </row>
    <row r="34" spans="1:26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  <c r="Y34" s="8">
        <f>FC_IND_E!Y34+FC_TRA_E!Y34+FC_OTH_E!Y34</f>
        <v>0</v>
      </c>
      <c r="Z34" s="8">
        <f>FC_IND_E!Z34+FC_TRA_E!Z34+FC_OTH_E!Z34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  <c r="Y35" s="8">
        <f>FC_IND_E!Y35+FC_TRA_E!Y35+FC_OTH_E!Y35</f>
        <v>0</v>
      </c>
      <c r="Z35" s="8">
        <f>FC_IND_E!Z35+FC_TRA_E!Z35+FC_OTH_E!Z35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FC_IND_E!C36+FC_TRA_E!C36+FC_OTH_E!C36</f>
        <v>214.79250095999998</v>
      </c>
      <c r="D36" s="8">
        <f>FC_IND_E!D36+FC_TRA_E!D36+FC_OTH_E!D36</f>
        <v>206.08477668</v>
      </c>
      <c r="E36" s="8">
        <f>FC_IND_E!E36+FC_TRA_E!E36+FC_OTH_E!E36</f>
        <v>197.3770524</v>
      </c>
      <c r="F36" s="8">
        <f>FC_IND_E!F36+FC_TRA_E!F36+FC_OTH_E!F36</f>
        <v>200.27970288</v>
      </c>
      <c r="G36" s="8">
        <f>FC_IND_E!G36+FC_TRA_E!G36+FC_OTH_E!G36</f>
        <v>200.27947572000005</v>
      </c>
      <c r="H36" s="8">
        <f>FC_IND_E!H36+FC_TRA_E!H36+FC_OTH_E!H36</f>
        <v>206.08477668</v>
      </c>
      <c r="I36" s="8">
        <f>FC_IND_E!I36+FC_TRA_E!I36+FC_OTH_E!I36</f>
        <v>206.08500384000001</v>
      </c>
      <c r="J36" s="8">
        <f>FC_IND_E!J36+FC_TRA_E!J36+FC_OTH_E!J36</f>
        <v>182.86402716000001</v>
      </c>
      <c r="K36" s="8">
        <f>FC_IND_E!K36+FC_TRA_E!K36+FC_OTH_E!K36</f>
        <v>168.35100191999999</v>
      </c>
      <c r="L36" s="8">
        <f>FC_IND_E!L36+FC_TRA_E!L36+FC_OTH_E!L36</f>
        <v>145.13025239999993</v>
      </c>
      <c r="M36" s="8">
        <f>FC_IND_E!M36+FC_TRA_E!M36+FC_OTH_E!M36</f>
        <v>156.74039999999999</v>
      </c>
      <c r="N36" s="8">
        <f>FC_IND_E!N36+FC_TRA_E!N36+FC_OTH_E!N36</f>
        <v>148.03267572000001</v>
      </c>
      <c r="O36" s="8">
        <f>FC_IND_E!O36+FC_TRA_E!O36+FC_OTH_E!O36</f>
        <v>150.93555336000003</v>
      </c>
      <c r="P36" s="8">
        <f>FC_IND_E!P36+FC_TRA_E!P36+FC_OTH_E!P36</f>
        <v>139.32495144000004</v>
      </c>
      <c r="Q36" s="8">
        <f>FC_IND_E!Q36+FC_TRA_E!Q36+FC_OTH_E!Q36</f>
        <v>113.20155144000002</v>
      </c>
      <c r="R36" s="8">
        <f>FC_IND_E!R36+FC_TRA_E!R36+FC_OTH_E!R36</f>
        <v>145.35355067999998</v>
      </c>
      <c r="S36" s="8">
        <f>FC_IND_E!S36+FC_TRA_E!S36+FC_OTH_E!S36</f>
        <v>157.1640534</v>
      </c>
      <c r="T36" s="8">
        <f>FC_IND_E!T36+FC_TRA_E!T36+FC_OTH_E!T36</f>
        <v>170.45177760000001</v>
      </c>
      <c r="U36" s="8">
        <f>FC_IND_E!U36+FC_TRA_E!U36+FC_OTH_E!U36</f>
        <v>167.81104259999995</v>
      </c>
      <c r="V36" s="8">
        <f>FC_IND_E!V36+FC_TRA_E!V36+FC_OTH_E!V36</f>
        <v>169.49997719999993</v>
      </c>
      <c r="W36" s="8">
        <f>FC_IND_E!W36+FC_TRA_E!W36+FC_OTH_E!W36</f>
        <v>165.86882459999998</v>
      </c>
      <c r="X36" s="8">
        <f>FC_IND_E!X36+FC_TRA_E!X36+FC_OTH_E!X36</f>
        <v>182.16664596000004</v>
      </c>
      <c r="Y36" s="8">
        <f>FC_IND_E!Y36+FC_TRA_E!Y36+FC_OTH_E!Y36</f>
        <v>227.98777104000001</v>
      </c>
      <c r="Z36" s="8">
        <f>FC_IND_E!Z36+FC_TRA_E!Z36+FC_OTH_E!Z36</f>
        <v>245.65877460000007</v>
      </c>
    </row>
    <row r="37" spans="1:26" ht="11.25" customHeight="1" x14ac:dyDescent="0.2">
      <c r="A37" s="28" t="s">
        <v>60</v>
      </c>
      <c r="B37" s="7" t="s">
        <v>61</v>
      </c>
      <c r="C37" s="8">
        <f>FC_IND_E!C37+FC_TRA_E!C37+FC_OTH_E!C37</f>
        <v>5961.4081758000011</v>
      </c>
      <c r="D37" s="8">
        <f>FC_IND_E!D37+FC_TRA_E!D37+FC_OTH_E!D37</f>
        <v>5879.4537463199986</v>
      </c>
      <c r="E37" s="8">
        <f>FC_IND_E!E37+FC_TRA_E!E37+FC_OTH_E!E37</f>
        <v>5900.701209480002</v>
      </c>
      <c r="F37" s="8">
        <f>FC_IND_E!F37+FC_TRA_E!F37+FC_OTH_E!F37</f>
        <v>5915.8778263199993</v>
      </c>
      <c r="G37" s="8">
        <f>FC_IND_E!G37+FC_TRA_E!G37+FC_OTH_E!G37</f>
        <v>5843.0296663199997</v>
      </c>
      <c r="H37" s="8">
        <f>FC_IND_E!H37+FC_TRA_E!H37+FC_OTH_E!H37</f>
        <v>5670.0152863200019</v>
      </c>
      <c r="I37" s="8">
        <f>FC_IND_E!I37+FC_TRA_E!I37+FC_OTH_E!I37</f>
        <v>5566.8138926399988</v>
      </c>
      <c r="J37" s="8">
        <f>FC_IND_E!J37+FC_TRA_E!J37+FC_OTH_E!J37</f>
        <v>5515.2129463200017</v>
      </c>
      <c r="K37" s="8">
        <f>FC_IND_E!K37+FC_TRA_E!K37+FC_OTH_E!K37</f>
        <v>5251.1383663200004</v>
      </c>
      <c r="L37" s="8">
        <f>FC_IND_E!L37+FC_TRA_E!L37+FC_OTH_E!L37</f>
        <v>4993.1346326399998</v>
      </c>
      <c r="M37" s="8">
        <f>FC_IND_E!M37+FC_TRA_E!M37+FC_OTH_E!M37</f>
        <v>4647.1056231600014</v>
      </c>
      <c r="N37" s="8">
        <f>FC_IND_E!N37+FC_TRA_E!N37+FC_OTH_E!N37</f>
        <v>4543.904229480002</v>
      </c>
      <c r="O37" s="8">
        <f>FC_IND_E!O37+FC_TRA_E!O37+FC_OTH_E!O37</f>
        <v>4076.4617863199987</v>
      </c>
      <c r="P37" s="8">
        <f>FC_IND_E!P37+FC_TRA_E!P37+FC_OTH_E!P37</f>
        <v>3939.8712368399983</v>
      </c>
      <c r="Q37" s="8">
        <f>FC_IND_E!Q37+FC_TRA_E!Q37+FC_OTH_E!Q37</f>
        <v>3897.3765600000002</v>
      </c>
      <c r="R37" s="8">
        <f>FC_IND_E!R37+FC_TRA_E!R37+FC_OTH_E!R37</f>
        <v>4097.2601854799987</v>
      </c>
      <c r="S37" s="8">
        <f>FC_IND_E!S37+FC_TRA_E!S37+FC_OTH_E!S37</f>
        <v>4061.9956885199999</v>
      </c>
      <c r="T37" s="8">
        <f>FC_IND_E!T37+FC_TRA_E!T37+FC_OTH_E!T37</f>
        <v>3875.0121748799997</v>
      </c>
      <c r="U37" s="8">
        <f>FC_IND_E!U37+FC_TRA_E!U37+FC_OTH_E!U37</f>
        <v>3883.9363239600011</v>
      </c>
      <c r="V37" s="8">
        <f>FC_IND_E!V37+FC_TRA_E!V37+FC_OTH_E!V37</f>
        <v>3886.4071738799994</v>
      </c>
      <c r="W37" s="8">
        <f>FC_IND_E!W37+FC_TRA_E!W37+FC_OTH_E!W37</f>
        <v>3465.4752871199994</v>
      </c>
      <c r="X37" s="8">
        <f>FC_IND_E!X37+FC_TRA_E!X37+FC_OTH_E!X37</f>
        <v>3550.7984450400004</v>
      </c>
      <c r="Y37" s="8">
        <f>FC_IND_E!Y37+FC_TRA_E!Y37+FC_OTH_E!Y37</f>
        <v>3521.1188073600015</v>
      </c>
      <c r="Z37" s="8">
        <f>FC_IND_E!Z37+FC_TRA_E!Z37+FC_OTH_E!Z37</f>
        <v>3556.8722851199996</v>
      </c>
    </row>
    <row r="38" spans="1:26" ht="11.25" customHeight="1" x14ac:dyDescent="0.2">
      <c r="A38" s="28" t="s">
        <v>62</v>
      </c>
      <c r="B38" s="7" t="s">
        <v>63</v>
      </c>
      <c r="C38" s="8">
        <f>FC_IND_E!C38+FC_TRA_E!C38+FC_OTH_E!C38</f>
        <v>6.1319159999999986</v>
      </c>
      <c r="D38" s="8">
        <f>FC_IND_E!D38+FC_TRA_E!D38+FC_OTH_E!D38</f>
        <v>6.1319160000000004</v>
      </c>
      <c r="E38" s="8">
        <f>FC_IND_E!E38+FC_TRA_E!E38+FC_OTH_E!E38</f>
        <v>6.1319160000000004</v>
      </c>
      <c r="F38" s="8">
        <f>FC_IND_E!F38+FC_TRA_E!F38+FC_OTH_E!F38</f>
        <v>6.1319160000000004</v>
      </c>
      <c r="G38" s="8">
        <f>FC_IND_E!G38+FC_TRA_E!G38+FC_OTH_E!G38</f>
        <v>6.1319159999999986</v>
      </c>
      <c r="H38" s="8">
        <f>FC_IND_E!H38+FC_TRA_E!H38+FC_OTH_E!H38</f>
        <v>6.1319160000000004</v>
      </c>
      <c r="I38" s="8">
        <f>FC_IND_E!I38+FC_TRA_E!I38+FC_OTH_E!I38</f>
        <v>6.1319159999999995</v>
      </c>
      <c r="J38" s="8">
        <f>FC_IND_E!J38+FC_TRA_E!J38+FC_OTH_E!J38</f>
        <v>6.1319160000000004</v>
      </c>
      <c r="K38" s="8">
        <f>FC_IND_E!K38+FC_TRA_E!K38+FC_OTH_E!K38</f>
        <v>6.1319159999999995</v>
      </c>
      <c r="L38" s="8">
        <f>FC_IND_E!L38+FC_TRA_E!L38+FC_OTH_E!L38</f>
        <v>6.1319160000000004</v>
      </c>
      <c r="M38" s="8">
        <f>FC_IND_E!M38+FC_TRA_E!M38+FC_OTH_E!M38</f>
        <v>3.0660839999999991</v>
      </c>
      <c r="N38" s="8">
        <f>FC_IND_E!N38+FC_TRA_E!N38+FC_OTH_E!N38</f>
        <v>3.0660839999999983</v>
      </c>
      <c r="O38" s="8">
        <f>FC_IND_E!O38+FC_TRA_E!O38+FC_OTH_E!O38</f>
        <v>3.0660839999999983</v>
      </c>
      <c r="P38" s="8">
        <f>FC_IND_E!P38+FC_TRA_E!P38+FC_OTH_E!P38</f>
        <v>3.0660839999999987</v>
      </c>
      <c r="Q38" s="8">
        <f>FC_IND_E!Q38+FC_TRA_E!Q38+FC_OTH_E!Q38</f>
        <v>3.0660839999999983</v>
      </c>
      <c r="R38" s="8">
        <f>FC_IND_E!R38+FC_TRA_E!R38+FC_OTH_E!R38</f>
        <v>3.5075880000000019</v>
      </c>
      <c r="S38" s="8">
        <f>FC_IND_E!S38+FC_TRA_E!S38+FC_OTH_E!S38</f>
        <v>3.3757919999999997</v>
      </c>
      <c r="T38" s="8">
        <f>FC_IND_E!T38+FC_TRA_E!T38+FC_OTH_E!T38</f>
        <v>2.1677040000000001</v>
      </c>
      <c r="U38" s="8">
        <f>FC_IND_E!U38+FC_TRA_E!U38+FC_OTH_E!U38</f>
        <v>3.4460999999999991</v>
      </c>
      <c r="V38" s="8">
        <f>FC_IND_E!V38+FC_TRA_E!V38+FC_OTH_E!V38</f>
        <v>2.8390320000000004</v>
      </c>
      <c r="W38" s="8">
        <f>FC_IND_E!W38+FC_TRA_E!W38+FC_OTH_E!W38</f>
        <v>3.0998520000000003</v>
      </c>
      <c r="X38" s="8">
        <f>FC_IND_E!X38+FC_TRA_E!X38+FC_OTH_E!X38</f>
        <v>1.8519480000000001</v>
      </c>
      <c r="Y38" s="8">
        <f>FC_IND_E!Y38+FC_TRA_E!Y38+FC_OTH_E!Y38</f>
        <v>0.38026800000000011</v>
      </c>
      <c r="Z38" s="8">
        <f>FC_IND_E!Z38+FC_TRA_E!Z38+FC_OTH_E!Z38</f>
        <v>0.251496</v>
      </c>
    </row>
    <row r="39" spans="1:26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  <c r="Y39" s="8">
        <f>FC_IND_E!Y39+FC_TRA_E!Y39+FC_OTH_E!Y39</f>
        <v>0</v>
      </c>
      <c r="Z39" s="8">
        <f>FC_IND_E!Z39+FC_TRA_E!Z39+FC_OTH_E!Z39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FC_IND_E!C40+FC_TRA_E!C40+FC_OTH_E!C40</f>
        <v>212.68028627999996</v>
      </c>
      <c r="D40" s="8">
        <f>FC_IND_E!D40+FC_TRA_E!D40+FC_OTH_E!D40</f>
        <v>165.76527744000003</v>
      </c>
      <c r="E40" s="8">
        <f>FC_IND_E!E40+FC_TRA_E!E40+FC_OTH_E!E40</f>
        <v>165.76553628000005</v>
      </c>
      <c r="F40" s="8">
        <f>FC_IND_E!F40+FC_TRA_E!F40+FC_OTH_E!F40</f>
        <v>153.25476372000003</v>
      </c>
      <c r="G40" s="8">
        <f>FC_IND_E!G40+FC_TRA_E!G40+FC_OTH_E!G40</f>
        <v>225.1908</v>
      </c>
      <c r="H40" s="8">
        <f>FC_IND_E!H40+FC_TRA_E!H40+FC_OTH_E!H40</f>
        <v>272.10555000000011</v>
      </c>
      <c r="I40" s="8">
        <f>FC_IND_E!I40+FC_TRA_E!I40+FC_OTH_E!I40</f>
        <v>181.40361372000001</v>
      </c>
      <c r="J40" s="8">
        <f>FC_IND_E!J40+FC_TRA_E!J40+FC_OTH_E!J40</f>
        <v>243.95670000000004</v>
      </c>
      <c r="K40" s="8">
        <f>FC_IND_E!K40+FC_TRA_E!K40+FC_OTH_E!K40</f>
        <v>187.65899999999999</v>
      </c>
      <c r="L40" s="8">
        <f>FC_IND_E!L40+FC_TRA_E!L40+FC_OTH_E!L40</f>
        <v>206.42490000000004</v>
      </c>
      <c r="M40" s="8">
        <f>FC_IND_E!M40+FC_TRA_E!M40+FC_OTH_E!M40</f>
        <v>200.16977256000001</v>
      </c>
      <c r="N40" s="8">
        <f>FC_IND_E!N40+FC_TRA_E!N40+FC_OTH_E!N40</f>
        <v>247.08426372</v>
      </c>
      <c r="O40" s="8">
        <f>FC_IND_E!O40+FC_TRA_E!O40+FC_OTH_E!O40</f>
        <v>162.63771371999999</v>
      </c>
      <c r="P40" s="8">
        <f>FC_IND_E!P40+FC_TRA_E!P40+FC_OTH_E!P40</f>
        <v>184.53143628000001</v>
      </c>
      <c r="Q40" s="8">
        <f>FC_IND_E!Q40+FC_TRA_E!Q40+FC_OTH_E!Q40</f>
        <v>175.14822744000003</v>
      </c>
      <c r="R40" s="8">
        <f>FC_IND_E!R40+FC_TRA_E!R40+FC_OTH_E!R40</f>
        <v>151.16877216000006</v>
      </c>
      <c r="S40" s="8">
        <f>FC_IND_E!S40+FC_TRA_E!S40+FC_OTH_E!S40</f>
        <v>150.82787987999998</v>
      </c>
      <c r="T40" s="8">
        <f>FC_IND_E!T40+FC_TRA_E!T40+FC_OTH_E!T40</f>
        <v>194.60859515999999</v>
      </c>
      <c r="U40" s="8">
        <f>FC_IND_E!U40+FC_TRA_E!U40+FC_OTH_E!U40</f>
        <v>137.10366540000004</v>
      </c>
      <c r="V40" s="8">
        <f>FC_IND_E!V40+FC_TRA_E!V40+FC_OTH_E!V40</f>
        <v>160.67674188000004</v>
      </c>
      <c r="W40" s="8">
        <f>FC_IND_E!W40+FC_TRA_E!W40+FC_OTH_E!W40</f>
        <v>158.26849452000005</v>
      </c>
      <c r="X40" s="8">
        <f>FC_IND_E!X40+FC_TRA_E!X40+FC_OTH_E!X40</f>
        <v>131.98355136000004</v>
      </c>
      <c r="Y40" s="8">
        <f>FC_IND_E!Y40+FC_TRA_E!Y40+FC_OTH_E!Y40</f>
        <v>140.78799395999999</v>
      </c>
      <c r="Z40" s="8">
        <f>FC_IND_E!Z40+FC_TRA_E!Z40+FC_OTH_E!Z40</f>
        <v>229.57580844</v>
      </c>
    </row>
    <row r="41" spans="1:26" ht="11.25" customHeight="1" x14ac:dyDescent="0.2">
      <c r="A41" s="28" t="s">
        <v>68</v>
      </c>
      <c r="B41" s="7" t="s">
        <v>69</v>
      </c>
      <c r="C41" s="8">
        <f>FC_IND_E!C41+FC_TRA_E!C41+FC_OTH_E!C41</f>
        <v>15.638077440000005</v>
      </c>
      <c r="D41" s="8">
        <f>FC_IND_E!D41+FC_TRA_E!D41+FC_OTH_E!D41</f>
        <v>18.765641160000005</v>
      </c>
      <c r="E41" s="8">
        <f>FC_IND_E!E41+FC_TRA_E!E41+FC_OTH_E!E41</f>
        <v>12.510513720000002</v>
      </c>
      <c r="F41" s="8">
        <f>FC_IND_E!F41+FC_TRA_E!F41+FC_OTH_E!F41</f>
        <v>18.765641159999998</v>
      </c>
      <c r="G41" s="8">
        <f>FC_IND_E!G41+FC_TRA_E!G41+FC_OTH_E!G41</f>
        <v>12.510772560000003</v>
      </c>
      <c r="H41" s="8">
        <f>FC_IND_E!H41+FC_TRA_E!H41+FC_OTH_E!H41</f>
        <v>15.638336280000008</v>
      </c>
      <c r="I41" s="8">
        <f>FC_IND_E!I41+FC_TRA_E!I41+FC_OTH_E!I41</f>
        <v>12.510513720000002</v>
      </c>
      <c r="J41" s="8">
        <f>FC_IND_E!J41+FC_TRA_E!J41+FC_OTH_E!J41</f>
        <v>6.2553862800000024</v>
      </c>
      <c r="K41" s="8">
        <f>FC_IND_E!K41+FC_TRA_E!K41+FC_OTH_E!K41</f>
        <v>6.2553862799999989</v>
      </c>
      <c r="L41" s="8">
        <f>FC_IND_E!L41+FC_TRA_E!L41+FC_OTH_E!L41</f>
        <v>6.2553862800000033</v>
      </c>
      <c r="M41" s="8">
        <f>FC_IND_E!M41+FC_TRA_E!M41+FC_OTH_E!M41</f>
        <v>3.1275637200000026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2.2772743199999996</v>
      </c>
      <c r="S41" s="8">
        <f>FC_IND_E!S41+FC_TRA_E!S41+FC_OTH_E!S41</f>
        <v>0.21276648000000006</v>
      </c>
      <c r="T41" s="8">
        <f>FC_IND_E!T41+FC_TRA_E!T41+FC_OTH_E!T41</f>
        <v>0.15633936000000001</v>
      </c>
      <c r="U41" s="8">
        <f>FC_IND_E!U41+FC_TRA_E!U41+FC_OTH_E!U41</f>
        <v>13.145448239999993</v>
      </c>
      <c r="V41" s="8">
        <f>FC_IND_E!V41+FC_TRA_E!V41+FC_OTH_E!V41</f>
        <v>14.602976280000002</v>
      </c>
      <c r="W41" s="8">
        <f>FC_IND_E!W41+FC_TRA_E!W41+FC_OTH_E!W41</f>
        <v>2.8806303600000001</v>
      </c>
      <c r="X41" s="8">
        <f>FC_IND_E!X41+FC_TRA_E!X41+FC_OTH_E!X41</f>
        <v>1.5729706799999994</v>
      </c>
      <c r="Y41" s="8">
        <f>FC_IND_E!Y41+FC_TRA_E!Y41+FC_OTH_E!Y41</f>
        <v>0.49127831999999994</v>
      </c>
      <c r="Z41" s="8">
        <f>FC_IND_E!Z41+FC_TRA_E!Z41+FC_OTH_E!Z41</f>
        <v>0.6225101999999999</v>
      </c>
    </row>
    <row r="42" spans="1:26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  <c r="Y42" s="8">
        <f>FC_IND_E!Y42+FC_TRA_E!Y42+FC_OTH_E!Y42</f>
        <v>0</v>
      </c>
      <c r="Z42" s="8">
        <f>FC_IND_E!Z42+FC_TRA_E!Z42+FC_OTH_E!Z42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FC_IND_E!C43+FC_TRA_E!C43+FC_OTH_E!C43</f>
        <v>11226.12003396</v>
      </c>
      <c r="D43" s="8">
        <f>FC_IND_E!D43+FC_TRA_E!D43+FC_OTH_E!D43</f>
        <v>11552.019925679999</v>
      </c>
      <c r="E43" s="8">
        <f>FC_IND_E!E43+FC_TRA_E!E43+FC_OTH_E!E43</f>
        <v>11359.011062879999</v>
      </c>
      <c r="F43" s="8">
        <f>FC_IND_E!F43+FC_TRA_E!F43+FC_OTH_E!F43</f>
        <v>11726.044012799999</v>
      </c>
      <c r="G43" s="8">
        <f>FC_IND_E!G43+FC_TRA_E!G43+FC_OTH_E!G43</f>
        <v>11928.54446316</v>
      </c>
      <c r="H43" s="8">
        <f>FC_IND_E!H43+FC_TRA_E!H43+FC_OTH_E!H43</f>
        <v>12118.387418280001</v>
      </c>
      <c r="I43" s="8">
        <f>FC_IND_E!I43+FC_TRA_E!I43+FC_OTH_E!I43</f>
        <v>12229.13043144</v>
      </c>
      <c r="J43" s="8">
        <f>FC_IND_E!J43+FC_TRA_E!J43+FC_OTH_E!J43</f>
        <v>12545.537935319997</v>
      </c>
      <c r="K43" s="8">
        <f>FC_IND_E!K43+FC_TRA_E!K43+FC_OTH_E!K43</f>
        <v>12555.37097568</v>
      </c>
      <c r="L43" s="8">
        <f>FC_IND_E!L43+FC_TRA_E!L43+FC_OTH_E!L43</f>
        <v>11889.761827320002</v>
      </c>
      <c r="M43" s="8">
        <f>FC_IND_E!M43+FC_TRA_E!M43+FC_OTH_E!M43</f>
        <v>12176.699020200002</v>
      </c>
      <c r="N43" s="8">
        <f>FC_IND_E!N43+FC_TRA_E!N43+FC_OTH_E!N43</f>
        <v>11518.350812279998</v>
      </c>
      <c r="O43" s="8">
        <f>FC_IND_E!O43+FC_TRA_E!O43+FC_OTH_E!O43</f>
        <v>10569.287556359999</v>
      </c>
      <c r="P43" s="8">
        <f>FC_IND_E!P43+FC_TRA_E!P43+FC_OTH_E!P43</f>
        <v>10389.539599919997</v>
      </c>
      <c r="Q43" s="8">
        <f>FC_IND_E!Q43+FC_TRA_E!Q43+FC_OTH_E!Q43</f>
        <v>10095.838440479998</v>
      </c>
      <c r="R43" s="8">
        <f>FC_IND_E!R43+FC_TRA_E!R43+FC_OTH_E!R43</f>
        <v>10481.076960120001</v>
      </c>
      <c r="S43" s="8">
        <f>FC_IND_E!S43+FC_TRA_E!S43+FC_OTH_E!S43</f>
        <v>10649.807461799999</v>
      </c>
      <c r="T43" s="8">
        <f>FC_IND_E!T43+FC_TRA_E!T43+FC_OTH_E!T43</f>
        <v>10660.099596119999</v>
      </c>
      <c r="U43" s="8">
        <f>FC_IND_E!U43+FC_TRA_E!U43+FC_OTH_E!U43</f>
        <v>10950.431309999996</v>
      </c>
      <c r="V43" s="8">
        <f>FC_IND_E!V43+FC_TRA_E!V43+FC_OTH_E!V43</f>
        <v>10438.339340519999</v>
      </c>
      <c r="W43" s="8">
        <f>FC_IND_E!W43+FC_TRA_E!W43+FC_OTH_E!W43</f>
        <v>9841.9061285999978</v>
      </c>
      <c r="X43" s="8">
        <f>FC_IND_E!X43+FC_TRA_E!X43+FC_OTH_E!X43</f>
        <v>10087.270376039998</v>
      </c>
      <c r="Y43" s="8">
        <f>FC_IND_E!Y43+FC_TRA_E!Y43+FC_OTH_E!Y43</f>
        <v>10323.971058960002</v>
      </c>
      <c r="Z43" s="8">
        <f>FC_IND_E!Z43+FC_TRA_E!Z43+FC_OTH_E!Z43</f>
        <v>10066.090432320001</v>
      </c>
    </row>
    <row r="44" spans="1:26" ht="11.25" customHeight="1" x14ac:dyDescent="0.2">
      <c r="A44" s="28" t="s">
        <v>74</v>
      </c>
      <c r="B44" s="7" t="s">
        <v>75</v>
      </c>
      <c r="C44" s="8">
        <f>FC_IND_E!C44+FC_TRA_E!C44+FC_OTH_E!C44</f>
        <v>921.86873712000011</v>
      </c>
      <c r="D44" s="8">
        <f>FC_IND_E!D44+FC_TRA_E!D44+FC_OTH_E!D44</f>
        <v>830.62639728000022</v>
      </c>
      <c r="E44" s="8">
        <f>FC_IND_E!E44+FC_TRA_E!E44+FC_OTH_E!E44</f>
        <v>925.01569728000027</v>
      </c>
      <c r="F44" s="8">
        <f>FC_IND_E!F44+FC_TRA_E!F44+FC_OTH_E!F44</f>
        <v>764.55333000000019</v>
      </c>
      <c r="G44" s="8">
        <f>FC_IND_E!G44+FC_TRA_E!G44+FC_OTH_E!G44</f>
        <v>739.38294288000031</v>
      </c>
      <c r="H44" s="8">
        <f>FC_IND_E!H44+FC_TRA_E!H44+FC_OTH_E!H44</f>
        <v>657.57925440000008</v>
      </c>
      <c r="I44" s="8">
        <f>FC_IND_E!I44+FC_TRA_E!I44+FC_OTH_E!I44</f>
        <v>871.5279628799999</v>
      </c>
      <c r="J44" s="8">
        <f>FC_IND_E!J44+FC_TRA_E!J44+FC_OTH_E!J44</f>
        <v>648.14032440000005</v>
      </c>
      <c r="K44" s="8">
        <f>FC_IND_E!K44+FC_TRA_E!K44+FC_OTH_E!K44</f>
        <v>553.47182711999994</v>
      </c>
      <c r="L44" s="8">
        <f>FC_IND_E!L44+FC_TRA_E!L44+FC_OTH_E!L44</f>
        <v>437.77436904000001</v>
      </c>
      <c r="M44" s="8">
        <f>FC_IND_E!M44+FC_TRA_E!M44+FC_OTH_E!M44</f>
        <v>544.09085424</v>
      </c>
      <c r="N44" s="8">
        <f>FC_IND_E!N44+FC_TRA_E!N44+FC_OTH_E!N44</f>
        <v>419.01242327999995</v>
      </c>
      <c r="O44" s="8">
        <f>FC_IND_E!O44+FC_TRA_E!O44+FC_OTH_E!O44</f>
        <v>378.36191232000004</v>
      </c>
      <c r="P44" s="8">
        <f>FC_IND_E!P44+FC_TRA_E!P44+FC_OTH_E!P44</f>
        <v>243.90222984000005</v>
      </c>
      <c r="Q44" s="8">
        <f>FC_IND_E!Q44+FC_TRA_E!Q44+FC_OTH_E!Q44</f>
        <v>231.39491616000001</v>
      </c>
      <c r="R44" s="8">
        <f>FC_IND_E!R44+FC_TRA_E!R44+FC_OTH_E!R44</f>
        <v>150.98191992000002</v>
      </c>
      <c r="S44" s="8">
        <f>FC_IND_E!S44+FC_TRA_E!S44+FC_OTH_E!S44</f>
        <v>148.68982728000003</v>
      </c>
      <c r="T44" s="8">
        <f>FC_IND_E!T44+FC_TRA_E!T44+FC_OTH_E!T44</f>
        <v>155.61709632</v>
      </c>
      <c r="U44" s="8">
        <f>FC_IND_E!U44+FC_TRA_E!U44+FC_OTH_E!U44</f>
        <v>82.42672752</v>
      </c>
      <c r="V44" s="8">
        <f>FC_IND_E!V44+FC_TRA_E!V44+FC_OTH_E!V44</f>
        <v>126.89990064000003</v>
      </c>
      <c r="W44" s="8">
        <f>FC_IND_E!W44+FC_TRA_E!W44+FC_OTH_E!W44</f>
        <v>160.62871536</v>
      </c>
      <c r="X44" s="8">
        <f>FC_IND_E!X44+FC_TRA_E!X44+FC_OTH_E!X44</f>
        <v>157.74061175999998</v>
      </c>
      <c r="Y44" s="8">
        <f>FC_IND_E!Y44+FC_TRA_E!Y44+FC_OTH_E!Y44</f>
        <v>100.77322104000002</v>
      </c>
      <c r="Z44" s="8">
        <f>FC_IND_E!Z44+FC_TRA_E!Z44+FC_OTH_E!Z44</f>
        <v>52.99259112</v>
      </c>
    </row>
    <row r="45" spans="1:26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  <c r="Y45" s="8">
        <f>FC_IND_E!Y45+FC_TRA_E!Y45+FC_OTH_E!Y45</f>
        <v>0</v>
      </c>
      <c r="Z45" s="8">
        <f>FC_IND_E!Z45+FC_TRA_E!Z45+FC_OTH_E!Z45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  <c r="Y46" s="8">
        <f>FC_IND_E!Y46+FC_TRA_E!Y46+FC_OTH_E!Y46</f>
        <v>0</v>
      </c>
      <c r="Z46" s="8">
        <f>FC_IND_E!Z46+FC_TRA_E!Z46+FC_OTH_E!Z46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  <c r="Y47" s="8">
        <f>FC_IND_E!Y47+FC_TRA_E!Y47+FC_OTH_E!Y47</f>
        <v>0</v>
      </c>
      <c r="Z47" s="8">
        <f>FC_IND_E!Z47+FC_TRA_E!Z47+FC_OTH_E!Z47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FC_IND_E!C48+FC_TRA_E!C48+FC_OTH_E!C48</f>
        <v>658.22257799999988</v>
      </c>
      <c r="D48" s="8">
        <f>FC_IND_E!D48+FC_TRA_E!D48+FC_OTH_E!D48</f>
        <v>759.2519609999996</v>
      </c>
      <c r="E48" s="8">
        <f>FC_IND_E!E48+FC_TRA_E!E48+FC_OTH_E!E48</f>
        <v>756.19053900000029</v>
      </c>
      <c r="F48" s="8">
        <f>FC_IND_E!F48+FC_TRA_E!F48+FC_OTH_E!F48</f>
        <v>774.55942200000015</v>
      </c>
      <c r="G48" s="8">
        <f>FC_IND_E!G48+FC_TRA_E!G48+FC_OTH_E!G48</f>
        <v>817.42038300000002</v>
      </c>
      <c r="H48" s="8">
        <f>FC_IND_E!H48+FC_TRA_E!H48+FC_OTH_E!H48</f>
        <v>789.86653200000001</v>
      </c>
      <c r="I48" s="8">
        <f>FC_IND_E!I48+FC_TRA_E!I48+FC_OTH_E!I48</f>
        <v>823.5435779999998</v>
      </c>
      <c r="J48" s="8">
        <f>FC_IND_E!J48+FC_TRA_E!J48+FC_OTH_E!J48</f>
        <v>890.89626599999997</v>
      </c>
      <c r="K48" s="8">
        <f>FC_IND_E!K48+FC_TRA_E!K48+FC_OTH_E!K48</f>
        <v>673.52968799999985</v>
      </c>
      <c r="L48" s="8">
        <f>FC_IND_E!L48+FC_TRA_E!L48+FC_OTH_E!L48</f>
        <v>566.37746100000004</v>
      </c>
      <c r="M48" s="8">
        <f>FC_IND_E!M48+FC_TRA_E!M48+FC_OTH_E!M48</f>
        <v>499.0244219999999</v>
      </c>
      <c r="N48" s="8">
        <f>FC_IND_E!N48+FC_TRA_E!N48+FC_OTH_E!N48</f>
        <v>633.73050000000012</v>
      </c>
      <c r="O48" s="8">
        <f>FC_IND_E!O48+FC_TRA_E!O48+FC_OTH_E!O48</f>
        <v>655.16115600000001</v>
      </c>
      <c r="P48" s="8">
        <f>FC_IND_E!P48+FC_TRA_E!P48+FC_OTH_E!P48</f>
        <v>590.8695389999998</v>
      </c>
      <c r="Q48" s="8">
        <f>FC_IND_E!Q48+FC_TRA_E!Q48+FC_OTH_E!Q48</f>
        <v>639.85334399999988</v>
      </c>
      <c r="R48" s="8">
        <f>FC_IND_E!R48+FC_TRA_E!R48+FC_OTH_E!R48</f>
        <v>640.55464199999983</v>
      </c>
      <c r="S48" s="8">
        <f>FC_IND_E!S48+FC_TRA_E!S48+FC_OTH_E!S48</f>
        <v>738.42783300000008</v>
      </c>
      <c r="T48" s="8">
        <f>FC_IND_E!T48+FC_TRA_E!T48+FC_OTH_E!T48</f>
        <v>770.80617900000016</v>
      </c>
      <c r="U48" s="8">
        <f>FC_IND_E!U48+FC_TRA_E!U48+FC_OTH_E!U48</f>
        <v>671.35313700000006</v>
      </c>
      <c r="V48" s="8">
        <f>FC_IND_E!V48+FC_TRA_E!V48+FC_OTH_E!V48</f>
        <v>752.2533719999999</v>
      </c>
      <c r="W48" s="8">
        <f>FC_IND_E!W48+FC_TRA_E!W48+FC_OTH_E!W48</f>
        <v>767.2916160000002</v>
      </c>
      <c r="X48" s="8">
        <f>FC_IND_E!X48+FC_TRA_E!X48+FC_OTH_E!X48</f>
        <v>671.20325999999989</v>
      </c>
      <c r="Y48" s="8">
        <f>FC_IND_E!Y48+FC_TRA_E!Y48+FC_OTH_E!Y48</f>
        <v>707.66584200000034</v>
      </c>
      <c r="Z48" s="8">
        <f>FC_IND_E!Z48+FC_TRA_E!Z48+FC_OTH_E!Z48</f>
        <v>373.16319299999998</v>
      </c>
    </row>
    <row r="49" spans="1:26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  <c r="Y49" s="8">
        <f>FC_IND_E!Y49+FC_TRA_E!Y49+FC_OTH_E!Y49</f>
        <v>0</v>
      </c>
      <c r="Z49" s="8">
        <f>FC_IND_E!Z49+FC_TRA_E!Z49+FC_OTH_E!Z49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FC_IND_E!C50+FC_TRA_E!C50+FC_OTH_E!C50</f>
        <v>3.0712993199999996</v>
      </c>
      <c r="D50" s="8">
        <f>FC_IND_E!D50+FC_TRA_E!D50+FC_OTH_E!D50</f>
        <v>3.0712993199999992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  <c r="Y50" s="8">
        <f>FC_IND_E!Y50+FC_TRA_E!Y50+FC_OTH_E!Y50</f>
        <v>0</v>
      </c>
      <c r="Z50" s="8">
        <f>FC_IND_E!Z50+FC_TRA_E!Z50+FC_OTH_E!Z50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FC_IND_E!C51+FC_TRA_E!C51+FC_OTH_E!C51</f>
        <v>3916.2970400400009</v>
      </c>
      <c r="D51" s="27">
        <f>FC_IND_E!D51+FC_TRA_E!D51+FC_OTH_E!D51</f>
        <v>4173.00940584</v>
      </c>
      <c r="E51" s="27">
        <f>FC_IND_E!E51+FC_TRA_E!E51+FC_OTH_E!E51</f>
        <v>3903.0797678400004</v>
      </c>
      <c r="F51" s="27">
        <f>FC_IND_E!F51+FC_TRA_E!F51+FC_OTH_E!F51</f>
        <v>4092.1426022400005</v>
      </c>
      <c r="G51" s="27">
        <f>FC_IND_E!G51+FC_TRA_E!G51+FC_OTH_E!G51</f>
        <v>3998.4949620000007</v>
      </c>
      <c r="H51" s="27">
        <f>FC_IND_E!H51+FC_TRA_E!H51+FC_OTH_E!H51</f>
        <v>4010.3625355200002</v>
      </c>
      <c r="I51" s="27">
        <f>FC_IND_E!I51+FC_TRA_E!I51+FC_OTH_E!I51</f>
        <v>4014.8315064000008</v>
      </c>
      <c r="J51" s="27">
        <f>FC_IND_E!J51+FC_TRA_E!J51+FC_OTH_E!J51</f>
        <v>3848.0448600000004</v>
      </c>
      <c r="K51" s="27">
        <f>FC_IND_E!K51+FC_TRA_E!K51+FC_OTH_E!K51</f>
        <v>3845.0566598400005</v>
      </c>
      <c r="L51" s="27">
        <f>FC_IND_E!L51+FC_TRA_E!L51+FC_OTH_E!L51</f>
        <v>3718.2142681200012</v>
      </c>
      <c r="M51" s="27">
        <f>FC_IND_E!M51+FC_TRA_E!M51+FC_OTH_E!M51</f>
        <v>4102.2442375200026</v>
      </c>
      <c r="N51" s="27">
        <f>FC_IND_E!N51+FC_TRA_E!N51+FC_OTH_E!N51</f>
        <v>3736.9157641200013</v>
      </c>
      <c r="O51" s="27">
        <f>FC_IND_E!O51+FC_TRA_E!O51+FC_OTH_E!O51</f>
        <v>3712.0742802000004</v>
      </c>
      <c r="P51" s="27">
        <f>FC_IND_E!P51+FC_TRA_E!P51+FC_OTH_E!P51</f>
        <v>3710.8736279999998</v>
      </c>
      <c r="Q51" s="27">
        <f>FC_IND_E!Q51+FC_TRA_E!Q51+FC_OTH_E!Q51</f>
        <v>3388.3029894104739</v>
      </c>
      <c r="R51" s="27">
        <f>FC_IND_E!R51+FC_TRA_E!R51+FC_OTH_E!R51</f>
        <v>3497.4948283481244</v>
      </c>
      <c r="S51" s="27">
        <f>FC_IND_E!S51+FC_TRA_E!S51+FC_OTH_E!S51</f>
        <v>3479.6782650620726</v>
      </c>
      <c r="T51" s="27">
        <f>FC_IND_E!T51+FC_TRA_E!T51+FC_OTH_E!T51</f>
        <v>3556.6310538313573</v>
      </c>
      <c r="U51" s="27">
        <f>FC_IND_E!U51+FC_TRA_E!U51+FC_OTH_E!U51</f>
        <v>3424.1563341214842</v>
      </c>
      <c r="V51" s="27">
        <f>FC_IND_E!V51+FC_TRA_E!V51+FC_OTH_E!V51</f>
        <v>3258.7292140627865</v>
      </c>
      <c r="W51" s="27">
        <f>FC_IND_E!W51+FC_TRA_E!W51+FC_OTH_E!W51</f>
        <v>2935.0419231195497</v>
      </c>
      <c r="X51" s="27">
        <f>FC_IND_E!X51+FC_TRA_E!X51+FC_OTH_E!X51</f>
        <v>3002.9468542671757</v>
      </c>
      <c r="Y51" s="27">
        <f>FC_IND_E!Y51+FC_TRA_E!Y51+FC_OTH_E!Y51</f>
        <v>2089.2440291200401</v>
      </c>
      <c r="Z51" s="27">
        <f>FC_IND_E!Z51+FC_TRA_E!Z51+FC_OTH_E!Z51</f>
        <v>1955.5516183453046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58.331195660584569</v>
      </c>
      <c r="D52" s="27">
        <f t="shared" si="20"/>
        <v>68.491129552704535</v>
      </c>
      <c r="E52" s="27">
        <f t="shared" si="20"/>
        <v>85.551654130088167</v>
      </c>
      <c r="F52" s="27">
        <f t="shared" si="20"/>
        <v>103.73408714138071</v>
      </c>
      <c r="G52" s="27">
        <f t="shared" si="20"/>
        <v>101.34249734055075</v>
      </c>
      <c r="H52" s="27">
        <f t="shared" si="20"/>
        <v>101.24774327636689</v>
      </c>
      <c r="I52" s="27">
        <f t="shared" si="20"/>
        <v>88.646321809559865</v>
      </c>
      <c r="J52" s="27">
        <f t="shared" si="20"/>
        <v>78.454162651361685</v>
      </c>
      <c r="K52" s="27">
        <f t="shared" si="20"/>
        <v>91.307054348201078</v>
      </c>
      <c r="L52" s="27">
        <f t="shared" si="20"/>
        <v>77.95195102579504</v>
      </c>
      <c r="M52" s="27">
        <f t="shared" si="20"/>
        <v>77.618712756415647</v>
      </c>
      <c r="N52" s="27">
        <f t="shared" si="20"/>
        <v>82.797867101748267</v>
      </c>
      <c r="O52" s="27">
        <f t="shared" si="20"/>
        <v>79.990567446701078</v>
      </c>
      <c r="P52" s="27">
        <f t="shared" si="20"/>
        <v>84.124336557413642</v>
      </c>
      <c r="Q52" s="27">
        <f t="shared" si="20"/>
        <v>92.459526726992578</v>
      </c>
      <c r="R52" s="27">
        <f t="shared" si="20"/>
        <v>86.43199328345375</v>
      </c>
      <c r="S52" s="27">
        <f t="shared" si="20"/>
        <v>103.04177980695714</v>
      </c>
      <c r="T52" s="27">
        <f t="shared" si="20"/>
        <v>138.55493472040985</v>
      </c>
      <c r="U52" s="27">
        <f t="shared" si="20"/>
        <v>178.97588088243998</v>
      </c>
      <c r="V52" s="27">
        <f t="shared" si="20"/>
        <v>171.8104015669212</v>
      </c>
      <c r="W52" s="27">
        <f t="shared" si="20"/>
        <v>160.67137200739646</v>
      </c>
      <c r="X52" s="27">
        <f t="shared" ref="X52:Z52" si="21">SUM(X53:X54)</f>
        <v>141.58456119044899</v>
      </c>
      <c r="Y52" s="27">
        <f t="shared" si="21"/>
        <v>139.52241494064847</v>
      </c>
      <c r="Z52" s="27">
        <f t="shared" si="21"/>
        <v>137.45673448608358</v>
      </c>
    </row>
    <row r="53" spans="1:26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0</v>
      </c>
      <c r="I53" s="8">
        <f>FC_IND_E!I53+FC_TRA_E!I53+FC_OTH_E!I53</f>
        <v>0</v>
      </c>
      <c r="J53" s="8">
        <f>FC_IND_E!J53+FC_TRA_E!J53+FC_OTH_E!J53</f>
        <v>0</v>
      </c>
      <c r="K53" s="8">
        <f>FC_IND_E!K53+FC_TRA_E!K53+FC_OTH_E!K53</f>
        <v>0</v>
      </c>
      <c r="L53" s="8">
        <f>FC_IND_E!L53+FC_TRA_E!L53+FC_OTH_E!L53</f>
        <v>0</v>
      </c>
      <c r="M53" s="8">
        <f>FC_IND_E!M53+FC_TRA_E!M53+FC_OTH_E!M53</f>
        <v>0</v>
      </c>
      <c r="N53" s="8">
        <f>FC_IND_E!N53+FC_TRA_E!N53+FC_OTH_E!N53</f>
        <v>0</v>
      </c>
      <c r="O53" s="8">
        <f>FC_IND_E!O53+FC_TRA_E!O53+FC_OTH_E!O53</f>
        <v>0</v>
      </c>
      <c r="P53" s="8">
        <f>FC_IND_E!P53+FC_TRA_E!P53+FC_OTH_E!P53</f>
        <v>0</v>
      </c>
      <c r="Q53" s="8">
        <f>FC_IND_E!Q53+FC_TRA_E!Q53+FC_OTH_E!Q53</f>
        <v>0</v>
      </c>
      <c r="R53" s="8">
        <f>FC_IND_E!R53+FC_TRA_E!R53+FC_OTH_E!R53</f>
        <v>0</v>
      </c>
      <c r="S53" s="8">
        <f>FC_IND_E!S53+FC_TRA_E!S53+FC_OTH_E!S53</f>
        <v>0</v>
      </c>
      <c r="T53" s="8">
        <f>FC_IND_E!T53+FC_TRA_E!T53+FC_OTH_E!T53</f>
        <v>0</v>
      </c>
      <c r="U53" s="8">
        <f>FC_IND_E!U53+FC_TRA_E!U53+FC_OTH_E!U53</f>
        <v>0</v>
      </c>
      <c r="V53" s="8">
        <f>FC_IND_E!V53+FC_TRA_E!V53+FC_OTH_E!V53</f>
        <v>0</v>
      </c>
      <c r="W53" s="8">
        <f>FC_IND_E!W53+FC_TRA_E!W53+FC_OTH_E!W53</f>
        <v>0</v>
      </c>
      <c r="X53" s="8">
        <f>FC_IND_E!X53+FC_TRA_E!X53+FC_OTH_E!X53</f>
        <v>0</v>
      </c>
      <c r="Y53" s="8">
        <f>FC_IND_E!Y53+FC_TRA_E!Y53+FC_OTH_E!Y53</f>
        <v>0</v>
      </c>
      <c r="Z53" s="8">
        <f>FC_IND_E!Z53+FC_TRA_E!Z53+FC_OTH_E!Z53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FC_IND_E!C54+FC_TRA_E!C54+FC_OTH_E!C54</f>
        <v>58.331195660584569</v>
      </c>
      <c r="D54" s="45">
        <f>FC_IND_E!D54+FC_TRA_E!D54+FC_OTH_E!D54</f>
        <v>68.491129552704535</v>
      </c>
      <c r="E54" s="45">
        <f>FC_IND_E!E54+FC_TRA_E!E54+FC_OTH_E!E54</f>
        <v>85.551654130088167</v>
      </c>
      <c r="F54" s="45">
        <f>FC_IND_E!F54+FC_TRA_E!F54+FC_OTH_E!F54</f>
        <v>103.73408714138071</v>
      </c>
      <c r="G54" s="45">
        <f>FC_IND_E!G54+FC_TRA_E!G54+FC_OTH_E!G54</f>
        <v>101.34249734055075</v>
      </c>
      <c r="H54" s="45">
        <f>FC_IND_E!H54+FC_TRA_E!H54+FC_OTH_E!H54</f>
        <v>101.24774327636689</v>
      </c>
      <c r="I54" s="45">
        <f>FC_IND_E!I54+FC_TRA_E!I54+FC_OTH_E!I54</f>
        <v>88.646321809559865</v>
      </c>
      <c r="J54" s="45">
        <f>FC_IND_E!J54+FC_TRA_E!J54+FC_OTH_E!J54</f>
        <v>78.454162651361685</v>
      </c>
      <c r="K54" s="45">
        <f>FC_IND_E!K54+FC_TRA_E!K54+FC_OTH_E!K54</f>
        <v>91.307054348201078</v>
      </c>
      <c r="L54" s="45">
        <f>FC_IND_E!L54+FC_TRA_E!L54+FC_OTH_E!L54</f>
        <v>77.95195102579504</v>
      </c>
      <c r="M54" s="45">
        <f>FC_IND_E!M54+FC_TRA_E!M54+FC_OTH_E!M54</f>
        <v>77.618712756415647</v>
      </c>
      <c r="N54" s="45">
        <f>FC_IND_E!N54+FC_TRA_E!N54+FC_OTH_E!N54</f>
        <v>82.797867101748267</v>
      </c>
      <c r="O54" s="45">
        <f>FC_IND_E!O54+FC_TRA_E!O54+FC_OTH_E!O54</f>
        <v>79.990567446701078</v>
      </c>
      <c r="P54" s="45">
        <f>FC_IND_E!P54+FC_TRA_E!P54+FC_OTH_E!P54</f>
        <v>84.124336557413642</v>
      </c>
      <c r="Q54" s="45">
        <f>FC_IND_E!Q54+FC_TRA_E!Q54+FC_OTH_E!Q54</f>
        <v>92.459526726992578</v>
      </c>
      <c r="R54" s="45">
        <f>FC_IND_E!R54+FC_TRA_E!R54+FC_OTH_E!R54</f>
        <v>86.43199328345375</v>
      </c>
      <c r="S54" s="45">
        <f>FC_IND_E!S54+FC_TRA_E!S54+FC_OTH_E!S54</f>
        <v>103.04177980695714</v>
      </c>
      <c r="T54" s="45">
        <f>FC_IND_E!T54+FC_TRA_E!T54+FC_OTH_E!T54</f>
        <v>138.55493472040985</v>
      </c>
      <c r="U54" s="45">
        <f>FC_IND_E!U54+FC_TRA_E!U54+FC_OTH_E!U54</f>
        <v>178.97588088243998</v>
      </c>
      <c r="V54" s="45">
        <f>FC_IND_E!V54+FC_TRA_E!V54+FC_OTH_E!V54</f>
        <v>171.8104015669212</v>
      </c>
      <c r="W54" s="45">
        <f>FC_IND_E!W54+FC_TRA_E!W54+FC_OTH_E!W54</f>
        <v>160.67137200739646</v>
      </c>
      <c r="X54" s="45">
        <f>FC_IND_E!X54+FC_TRA_E!X54+FC_OTH_E!X54</f>
        <v>141.58456119044899</v>
      </c>
      <c r="Y54" s="45">
        <f>FC_IND_E!Y54+FC_TRA_E!Y54+FC_OTH_E!Y54</f>
        <v>139.52241494064847</v>
      </c>
      <c r="Z54" s="45">
        <f>FC_IND_E!Z54+FC_TRA_E!Z54+FC_OTH_E!Z54</f>
        <v>137.45673448608358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2931.6855743999995</v>
      </c>
      <c r="D61" s="49">
        <f t="shared" si="22"/>
        <v>3231.4219329600005</v>
      </c>
      <c r="E61" s="49">
        <f t="shared" si="22"/>
        <v>3184.9399656000001</v>
      </c>
      <c r="F61" s="49">
        <f t="shared" si="22"/>
        <v>3546.9022219200006</v>
      </c>
      <c r="G61" s="49">
        <f t="shared" si="22"/>
        <v>3697.2115149599986</v>
      </c>
      <c r="H61" s="49">
        <f t="shared" si="22"/>
        <v>4190.6618143200003</v>
      </c>
      <c r="I61" s="49">
        <f t="shared" si="22"/>
        <v>4618.7243992800013</v>
      </c>
      <c r="J61" s="49">
        <f t="shared" si="22"/>
        <v>5368.2052730400019</v>
      </c>
      <c r="K61" s="49">
        <f t="shared" si="22"/>
        <v>5467.8844576800002</v>
      </c>
      <c r="L61" s="49">
        <f t="shared" si="22"/>
        <v>5412.5313055199977</v>
      </c>
      <c r="M61" s="49">
        <f t="shared" si="22"/>
        <v>5783.4314452800018</v>
      </c>
      <c r="N61" s="49">
        <f t="shared" si="22"/>
        <v>5672.3700463199993</v>
      </c>
      <c r="O61" s="49">
        <f t="shared" si="22"/>
        <v>5549.0921114400007</v>
      </c>
      <c r="P61" s="49">
        <f t="shared" si="22"/>
        <v>5611.8011594399986</v>
      </c>
      <c r="Q61" s="49">
        <f t="shared" si="22"/>
        <v>5494.695375684777</v>
      </c>
      <c r="R61" s="49">
        <f t="shared" si="22"/>
        <v>6182.0976266331618</v>
      </c>
      <c r="S61" s="49">
        <f t="shared" si="22"/>
        <v>6529.2425757817255</v>
      </c>
      <c r="T61" s="49">
        <f t="shared" si="22"/>
        <v>6512.8178411694871</v>
      </c>
      <c r="U61" s="49">
        <f t="shared" si="22"/>
        <v>6388.7296645542747</v>
      </c>
      <c r="V61" s="49">
        <f t="shared" si="22"/>
        <v>6177.6520651046649</v>
      </c>
      <c r="W61" s="49">
        <f t="shared" si="22"/>
        <v>6191.234842848351</v>
      </c>
      <c r="X61" s="49">
        <f t="shared" si="22"/>
        <v>6533.9404973309856</v>
      </c>
      <c r="Y61" s="49">
        <f t="shared" ref="Y61:Z61" si="23">SUM(Y62:Y72)</f>
        <v>5824.3113432560031</v>
      </c>
      <c r="Z61" s="49">
        <f t="shared" si="23"/>
        <v>6089.7391111210391</v>
      </c>
    </row>
    <row r="62" spans="1:26" ht="11.25" customHeight="1" x14ac:dyDescent="0.2">
      <c r="A62" s="50" t="s">
        <v>92</v>
      </c>
      <c r="B62" s="51" t="s">
        <v>93</v>
      </c>
      <c r="C62" s="52">
        <f>FC_IND_E!C62+FC_TRA_E!C62+FC_OTH_E!C62</f>
        <v>2823.0721343999999</v>
      </c>
      <c r="D62" s="52">
        <f>FC_IND_E!D62+FC_TRA_E!D62+FC_OTH_E!D62</f>
        <v>3105.4242240000003</v>
      </c>
      <c r="E62" s="52">
        <f>FC_IND_E!E62+FC_TRA_E!E62+FC_OTH_E!E62</f>
        <v>3027.8086272</v>
      </c>
      <c r="F62" s="52">
        <f>FC_IND_E!F62+FC_TRA_E!F62+FC_OTH_E!F62</f>
        <v>3362.0158656000003</v>
      </c>
      <c r="G62" s="52">
        <f>FC_IND_E!G62+FC_TRA_E!G62+FC_OTH_E!G62</f>
        <v>3507.2799551999988</v>
      </c>
      <c r="H62" s="52">
        <f>FC_IND_E!H62+FC_TRA_E!H62+FC_OTH_E!H62</f>
        <v>4003.1042688000007</v>
      </c>
      <c r="I62" s="52">
        <f>FC_IND_E!I62+FC_TRA_E!I62+FC_OTH_E!I62</f>
        <v>4421.1996864000012</v>
      </c>
      <c r="J62" s="52">
        <f>FC_IND_E!J62+FC_TRA_E!J62+FC_OTH_E!J62</f>
        <v>5190.527865600001</v>
      </c>
      <c r="K62" s="52">
        <f>FC_IND_E!K62+FC_TRA_E!K62+FC_OTH_E!K62</f>
        <v>5262.7675967999994</v>
      </c>
      <c r="L62" s="52">
        <f>FC_IND_E!L62+FC_TRA_E!L62+FC_OTH_E!L62</f>
        <v>5228.160537599998</v>
      </c>
      <c r="M62" s="52">
        <f>FC_IND_E!M62+FC_TRA_E!M62+FC_OTH_E!M62</f>
        <v>5544.2842560000017</v>
      </c>
      <c r="N62" s="52">
        <f>FC_IND_E!N62+FC_TRA_E!N62+FC_OTH_E!N62</f>
        <v>5127.8552639999998</v>
      </c>
      <c r="O62" s="52">
        <f>FC_IND_E!O62+FC_TRA_E!O62+FC_OTH_E!O62</f>
        <v>4774.6742400000012</v>
      </c>
      <c r="P62" s="52">
        <f>FC_IND_E!P62+FC_TRA_E!P62+FC_OTH_E!P62</f>
        <v>4835.3965631999981</v>
      </c>
      <c r="Q62" s="52">
        <f>FC_IND_E!Q62+FC_TRA_E!Q62+FC_OTH_E!Q62</f>
        <v>4693.2060671999989</v>
      </c>
      <c r="R62" s="52">
        <f>FC_IND_E!R62+FC_TRA_E!R62+FC_OTH_E!R62</f>
        <v>5371.3558079999975</v>
      </c>
      <c r="S62" s="52">
        <f>FC_IND_E!S62+FC_TRA_E!S62+FC_OTH_E!S62</f>
        <v>5586.9653951999981</v>
      </c>
      <c r="T62" s="52">
        <f>FC_IND_E!T62+FC_TRA_E!T62+FC_OTH_E!T62</f>
        <v>5475.9519360000068</v>
      </c>
      <c r="U62" s="52">
        <f>FC_IND_E!U62+FC_TRA_E!U62+FC_OTH_E!U62</f>
        <v>5230.0821887999973</v>
      </c>
      <c r="V62" s="52">
        <f>FC_IND_E!V62+FC_TRA_E!V62+FC_OTH_E!V62</f>
        <v>4859.0450495999976</v>
      </c>
      <c r="W62" s="52">
        <f>FC_IND_E!W62+FC_TRA_E!W62+FC_OTH_E!W62</f>
        <v>4605.9503615999993</v>
      </c>
      <c r="X62" s="52">
        <f>FC_IND_E!X62+FC_TRA_E!X62+FC_OTH_E!X62</f>
        <v>4727.2026816000007</v>
      </c>
      <c r="Y62" s="52">
        <f>FC_IND_E!Y62+FC_TRA_E!Y62+FC_OTH_E!Y62</f>
        <v>3912.9874559999998</v>
      </c>
      <c r="Z62" s="52">
        <f>FC_IND_E!Z62+FC_TRA_E!Z62+FC_OTH_E!Z62</f>
        <v>4122.6397631999989</v>
      </c>
    </row>
    <row r="63" spans="1:26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  <c r="Y63" s="52">
        <f>FC_IND_E!Y63+FC_TRA_E!Y63+FC_OTH_E!Y63</f>
        <v>0</v>
      </c>
      <c r="Z63" s="52">
        <f>FC_IND_E!Z63+FC_TRA_E!Z63+FC_OTH_E!Z63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FC_IND_E!C64+FC_TRA_E!C64+FC_OTH_E!C64</f>
        <v>22.113000000000003</v>
      </c>
      <c r="D64" s="52">
        <f>FC_IND_E!D64+FC_TRA_E!D64+FC_OTH_E!D64</f>
        <v>24.897468960000005</v>
      </c>
      <c r="E64" s="52">
        <f>FC_IND_E!E64+FC_TRA_E!E64+FC_OTH_E!E64</f>
        <v>31.23141840000001</v>
      </c>
      <c r="F64" s="52">
        <f>FC_IND_E!F64+FC_TRA_E!F64+FC_OTH_E!F64</f>
        <v>31.886356320000004</v>
      </c>
      <c r="G64" s="52">
        <f>FC_IND_E!G64+FC_TRA_E!G64+FC_OTH_E!G64</f>
        <v>40.731359759999975</v>
      </c>
      <c r="H64" s="52">
        <f>FC_IND_E!H64+FC_TRA_E!H64+FC_OTH_E!H64</f>
        <v>38.65686551999999</v>
      </c>
      <c r="I64" s="52">
        <f>FC_IND_E!I64+FC_TRA_E!I64+FC_OTH_E!I64</f>
        <v>54.982352880000001</v>
      </c>
      <c r="J64" s="52">
        <f>FC_IND_E!J64+FC_TRA_E!J64+FC_OTH_E!J64</f>
        <v>44.226196559999998</v>
      </c>
      <c r="K64" s="52">
        <f>FC_IND_E!K64+FC_TRA_E!K64+FC_OTH_E!K64</f>
        <v>49.194447120000007</v>
      </c>
      <c r="L64" s="52">
        <f>FC_IND_E!L64+FC_TRA_E!L64+FC_OTH_E!L64</f>
        <v>37.728709200000004</v>
      </c>
      <c r="M64" s="52">
        <f>FC_IND_E!M64+FC_TRA_E!M64+FC_OTH_E!M64</f>
        <v>40.594750559999994</v>
      </c>
      <c r="N64" s="52">
        <f>FC_IND_E!N64+FC_TRA_E!N64+FC_OTH_E!N64</f>
        <v>35.470234800000007</v>
      </c>
      <c r="O64" s="52">
        <f>FC_IND_E!O64+FC_TRA_E!O64+FC_OTH_E!O64</f>
        <v>34.643896560000002</v>
      </c>
      <c r="P64" s="52">
        <f>FC_IND_E!P64+FC_TRA_E!P64+FC_OTH_E!P64</f>
        <v>44.390913840000024</v>
      </c>
      <c r="Q64" s="52">
        <f>FC_IND_E!Q64+FC_TRA_E!Q64+FC_OTH_E!Q64</f>
        <v>44.784353604778502</v>
      </c>
      <c r="R64" s="52">
        <f>FC_IND_E!R64+FC_TRA_E!R64+FC_OTH_E!R64</f>
        <v>64.300064873164445</v>
      </c>
      <c r="S64" s="52">
        <f>FC_IND_E!S64+FC_TRA_E!S64+FC_OTH_E!S64</f>
        <v>166.70964842172728</v>
      </c>
      <c r="T64" s="52">
        <f>FC_IND_E!T64+FC_TRA_E!T64+FC_OTH_E!T64</f>
        <v>214.37193956948025</v>
      </c>
      <c r="U64" s="52">
        <f>FC_IND_E!U64+FC_TRA_E!U64+FC_OTH_E!U64</f>
        <v>293.53752807427804</v>
      </c>
      <c r="V64" s="52">
        <f>FC_IND_E!V64+FC_TRA_E!V64+FC_OTH_E!V64</f>
        <v>425.42326126466776</v>
      </c>
      <c r="W64" s="52">
        <f>FC_IND_E!W64+FC_TRA_E!W64+FC_OTH_E!W64</f>
        <v>631.9346426883526</v>
      </c>
      <c r="X64" s="52">
        <f>FC_IND_E!X64+FC_TRA_E!X64+FC_OTH_E!X64</f>
        <v>857.44643573098404</v>
      </c>
      <c r="Y64" s="52">
        <f>FC_IND_E!Y64+FC_TRA_E!Y64+FC_OTH_E!Y64</f>
        <v>1044.9621576560035</v>
      </c>
      <c r="Z64" s="52">
        <f>FC_IND_E!Z64+FC_TRA_E!Z64+FC_OTH_E!Z64</f>
        <v>1157.6190871210397</v>
      </c>
    </row>
    <row r="65" spans="1:26" ht="11.25" customHeight="1" x14ac:dyDescent="0.2">
      <c r="A65" s="50" t="s">
        <v>98</v>
      </c>
      <c r="B65" s="51" t="s">
        <v>99</v>
      </c>
      <c r="C65" s="52">
        <f>FC_IND_E!C65+FC_TRA_E!C65+FC_OTH_E!C65</f>
        <v>86.500440000000012</v>
      </c>
      <c r="D65" s="52">
        <f>FC_IND_E!D65+FC_TRA_E!D65+FC_OTH_E!D65</f>
        <v>101.10024000000001</v>
      </c>
      <c r="E65" s="52">
        <f>FC_IND_E!E65+FC_TRA_E!E65+FC_OTH_E!E65</f>
        <v>125.89992000000002</v>
      </c>
      <c r="F65" s="52">
        <f>FC_IND_E!F65+FC_TRA_E!F65+FC_OTH_E!F65</f>
        <v>152.99999999999994</v>
      </c>
      <c r="G65" s="52">
        <f>FC_IND_E!G65+FC_TRA_E!G65+FC_OTH_E!G65</f>
        <v>149.2002</v>
      </c>
      <c r="H65" s="52">
        <f>FC_IND_E!H65+FC_TRA_E!H65+FC_OTH_E!H65</f>
        <v>148.90067999999997</v>
      </c>
      <c r="I65" s="52">
        <f>FC_IND_E!I65+FC_TRA_E!I65+FC_OTH_E!I65</f>
        <v>131.2002</v>
      </c>
      <c r="J65" s="52">
        <f>FC_IND_E!J65+FC_TRA_E!J65+FC_OTH_E!J65</f>
        <v>116.10000000000001</v>
      </c>
      <c r="K65" s="52">
        <f>FC_IND_E!K65+FC_TRA_E!K65+FC_OTH_E!K65</f>
        <v>135.20015999999998</v>
      </c>
      <c r="L65" s="52">
        <f>FC_IND_E!L65+FC_TRA_E!L65+FC_OTH_E!L65</f>
        <v>115.29972000000004</v>
      </c>
      <c r="M65" s="52">
        <f>FC_IND_E!M65+FC_TRA_E!M65+FC_OTH_E!M65</f>
        <v>114.80039999999998</v>
      </c>
      <c r="N65" s="52">
        <f>FC_IND_E!N65+FC_TRA_E!N65+FC_OTH_E!N65</f>
        <v>121.60043999999996</v>
      </c>
      <c r="O65" s="52">
        <f>FC_IND_E!O65+FC_TRA_E!O65+FC_OTH_E!O65</f>
        <v>109.83779999999999</v>
      </c>
      <c r="P65" s="52">
        <f>FC_IND_E!P65+FC_TRA_E!P65+FC_OTH_E!P65</f>
        <v>108.61415999999994</v>
      </c>
      <c r="Q65" s="52">
        <f>FC_IND_E!Q65+FC_TRA_E!Q65+FC_OTH_E!Q65</f>
        <v>123.04115999999996</v>
      </c>
      <c r="R65" s="52">
        <f>FC_IND_E!R65+FC_TRA_E!R65+FC_OTH_E!R65</f>
        <v>110.34360000000001</v>
      </c>
      <c r="S65" s="52">
        <f>FC_IND_E!S65+FC_TRA_E!S65+FC_OTH_E!S65</f>
        <v>131.10803999999999</v>
      </c>
      <c r="T65" s="52">
        <f>FC_IND_E!T65+FC_TRA_E!T65+FC_OTH_E!T65</f>
        <v>183.89340000000007</v>
      </c>
      <c r="U65" s="52">
        <f>FC_IND_E!U65+FC_TRA_E!U65+FC_OTH_E!U65</f>
        <v>231.01667999999998</v>
      </c>
      <c r="V65" s="52">
        <f>FC_IND_E!V65+FC_TRA_E!V65+FC_OTH_E!V65</f>
        <v>222.19991999999999</v>
      </c>
      <c r="W65" s="52">
        <f>FC_IND_E!W65+FC_TRA_E!W65+FC_OTH_E!W65</f>
        <v>207.91835999999998</v>
      </c>
      <c r="X65" s="52">
        <f>FC_IND_E!X65+FC_TRA_E!X65+FC_OTH_E!X65</f>
        <v>188.57015999999996</v>
      </c>
      <c r="Y65" s="52">
        <f>FC_IND_E!Y65+FC_TRA_E!Y65+FC_OTH_E!Y65</f>
        <v>173.80944000000002</v>
      </c>
      <c r="Z65" s="52">
        <f>FC_IND_E!Z65+FC_TRA_E!Z65+FC_OTH_E!Z65</f>
        <v>167.14188000000001</v>
      </c>
    </row>
    <row r="66" spans="1:26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  <c r="Y66" s="52">
        <f>FC_IND_E!Y66+FC_TRA_E!Y66+FC_OTH_E!Y66</f>
        <v>0</v>
      </c>
      <c r="Z66" s="52">
        <f>FC_IND_E!Z66+FC_TRA_E!Z66+FC_OTH_E!Z66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11.34216</v>
      </c>
      <c r="J67" s="52">
        <f>FC_IND_E!J67+FC_TRA_E!J67+FC_OTH_E!J67</f>
        <v>17.013239999999996</v>
      </c>
      <c r="K67" s="52">
        <f>FC_IND_E!K67+FC_TRA_E!K67+FC_OTH_E!K67</f>
        <v>15.122795040000002</v>
      </c>
      <c r="L67" s="52">
        <f>FC_IND_E!L67+FC_TRA_E!L67+FC_OTH_E!L67</f>
        <v>15.122795039999998</v>
      </c>
      <c r="M67" s="52">
        <f>FC_IND_E!M67+FC_TRA_E!M67+FC_OTH_E!M67</f>
        <v>79.395119999999991</v>
      </c>
      <c r="N67" s="52">
        <f>FC_IND_E!N67+FC_TRA_E!N67+FC_OTH_E!N67</f>
        <v>139.88655503999999</v>
      </c>
      <c r="O67" s="52">
        <f>FC_IND_E!O67+FC_TRA_E!O67+FC_OTH_E!O67</f>
        <v>149.33852496000003</v>
      </c>
      <c r="P67" s="52">
        <f>FC_IND_E!P67+FC_TRA_E!P67+FC_OTH_E!P67</f>
        <v>136.10592000000003</v>
      </c>
      <c r="Q67" s="52">
        <f>FC_IND_E!Q67+FC_TRA_E!Q67+FC_OTH_E!Q67</f>
        <v>132.32528495999998</v>
      </c>
      <c r="R67" s="52">
        <f>FC_IND_E!R67+FC_TRA_E!R67+FC_OTH_E!R67</f>
        <v>130.43484000000001</v>
      </c>
      <c r="S67" s="52">
        <f>FC_IND_E!S67+FC_TRA_E!S67+FC_OTH_E!S67</f>
        <v>130.13815968</v>
      </c>
      <c r="T67" s="52">
        <f>FC_IND_E!T67+FC_TRA_E!T67+FC_OTH_E!T67</f>
        <v>129.23078688000001</v>
      </c>
      <c r="U67" s="52">
        <f>FC_IND_E!U67+FC_TRA_E!U67+FC_OTH_E!U67</f>
        <v>127.2590352</v>
      </c>
      <c r="V67" s="52">
        <f>FC_IND_E!V67+FC_TRA_E!V67+FC_OTH_E!V67</f>
        <v>129.52568303999999</v>
      </c>
      <c r="W67" s="52">
        <f>FC_IND_E!W67+FC_TRA_E!W67+FC_OTH_E!W67</f>
        <v>236.41215984000002</v>
      </c>
      <c r="X67" s="52">
        <f>FC_IND_E!X67+FC_TRA_E!X67+FC_OTH_E!X67</f>
        <v>242.60319504</v>
      </c>
      <c r="Y67" s="52">
        <f>FC_IND_E!Y67+FC_TRA_E!Y67+FC_OTH_E!Y67</f>
        <v>236.90382336000008</v>
      </c>
      <c r="Z67" s="52">
        <f>FC_IND_E!Z67+FC_TRA_E!Z67+FC_OTH_E!Z67</f>
        <v>248.97366575999999</v>
      </c>
    </row>
    <row r="68" spans="1:26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0.33797088000000025</v>
      </c>
      <c r="K68" s="52">
        <f>FC_IND_E!K68+FC_TRA_E!K68+FC_OTH_E!K68</f>
        <v>2.9443737599999986</v>
      </c>
      <c r="L68" s="52">
        <f>FC_IND_E!L68+FC_TRA_E!L68+FC_OTH_E!L68</f>
        <v>2.9443737600000008</v>
      </c>
      <c r="M68" s="52">
        <f>FC_IND_E!M68+FC_TRA_E!M68+FC_OTH_E!M68</f>
        <v>1.7018337600000013</v>
      </c>
      <c r="N68" s="52">
        <f>FC_IND_E!N68+FC_TRA_E!N68+FC_OTH_E!N68</f>
        <v>0.64255248000000031</v>
      </c>
      <c r="O68" s="52">
        <f>FC_IND_E!O68+FC_TRA_E!O68+FC_OTH_E!O68</f>
        <v>9.313824959999998</v>
      </c>
      <c r="P68" s="52">
        <f>FC_IND_E!P68+FC_TRA_E!P68+FC_OTH_E!P68</f>
        <v>3.3692587199999986</v>
      </c>
      <c r="Q68" s="52">
        <f>FC_IND_E!Q68+FC_TRA_E!Q68+FC_OTH_E!Q68</f>
        <v>0.62394623999999999</v>
      </c>
      <c r="R68" s="52">
        <f>FC_IND_E!R68+FC_TRA_E!R68+FC_OTH_E!R68</f>
        <v>0.48325247999999998</v>
      </c>
      <c r="S68" s="52">
        <f>FC_IND_E!S68+FC_TRA_E!S68+FC_OTH_E!S68</f>
        <v>6.3719999999999999E-2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  <c r="Y68" s="52">
        <f>FC_IND_E!Y68+FC_TRA_E!Y68+FC_OTH_E!Y68</f>
        <v>0</v>
      </c>
      <c r="Z68" s="52">
        <f>FC_IND_E!Z68+FC_TRA_E!Z68+FC_OTH_E!Z68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0</v>
      </c>
      <c r="J69" s="52">
        <f>FC_IND_E!J69+FC_TRA_E!J69+FC_OTH_E!J69</f>
        <v>0</v>
      </c>
      <c r="K69" s="52">
        <f>FC_IND_E!K69+FC_TRA_E!K69+FC_OTH_E!K69</f>
        <v>2.6550849599999991</v>
      </c>
      <c r="L69" s="52">
        <f>FC_IND_E!L69+FC_TRA_E!L69+FC_OTH_E!L69</f>
        <v>13.275169920000003</v>
      </c>
      <c r="M69" s="52">
        <f>FC_IND_E!M69+FC_TRA_E!M69+FC_OTH_E!M69</f>
        <v>2.6550849600000017</v>
      </c>
      <c r="N69" s="52">
        <f>FC_IND_E!N69+FC_TRA_E!N69+FC_OTH_E!N69</f>
        <v>246.91499999999996</v>
      </c>
      <c r="O69" s="52">
        <f>FC_IND_E!O69+FC_TRA_E!O69+FC_OTH_E!O69</f>
        <v>471.28382496</v>
      </c>
      <c r="P69" s="52">
        <f>FC_IND_E!P69+FC_TRA_E!P69+FC_OTH_E!P69</f>
        <v>483.92434367999971</v>
      </c>
      <c r="Q69" s="52">
        <f>FC_IND_E!Q69+FC_TRA_E!Q69+FC_OTH_E!Q69</f>
        <v>500.71456367999986</v>
      </c>
      <c r="R69" s="52">
        <f>FC_IND_E!R69+FC_TRA_E!R69+FC_OTH_E!R69</f>
        <v>505.18006127999996</v>
      </c>
      <c r="S69" s="52">
        <f>FC_IND_E!S69+FC_TRA_E!S69+FC_OTH_E!S69</f>
        <v>514.25761247999992</v>
      </c>
      <c r="T69" s="52">
        <f>FC_IND_E!T69+FC_TRA_E!T69+FC_OTH_E!T69</f>
        <v>509.36977872000023</v>
      </c>
      <c r="U69" s="52">
        <f>FC_IND_E!U69+FC_TRA_E!U69+FC_OTH_E!U69</f>
        <v>506.83423247999991</v>
      </c>
      <c r="V69" s="52">
        <f>FC_IND_E!V69+FC_TRA_E!V69+FC_OTH_E!V69</f>
        <v>541.45815119999986</v>
      </c>
      <c r="W69" s="52">
        <f>FC_IND_E!W69+FC_TRA_E!W69+FC_OTH_E!W69</f>
        <v>509.01931871999989</v>
      </c>
      <c r="X69" s="52">
        <f>FC_IND_E!X69+FC_TRA_E!X69+FC_OTH_E!X69</f>
        <v>518.11802495999996</v>
      </c>
      <c r="Y69" s="52">
        <f>FC_IND_E!Y69+FC_TRA_E!Y69+FC_OTH_E!Y69</f>
        <v>455.64846623999995</v>
      </c>
      <c r="Z69" s="52">
        <f>FC_IND_E!Z69+FC_TRA_E!Z69+FC_OTH_E!Z69</f>
        <v>393.36471504000019</v>
      </c>
    </row>
    <row r="70" spans="1:26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  <c r="Y70" s="52">
        <f>FC_IND_E!Y70+FC_TRA_E!Y70+FC_OTH_E!Y70</f>
        <v>0</v>
      </c>
      <c r="Z70" s="52">
        <f>FC_IND_E!Z70+FC_TRA_E!Z70+FC_OTH_E!Z70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  <c r="Y71" s="52">
        <f>FC_IND_E!Y71+FC_TRA_E!Y71+FC_OTH_E!Y71</f>
        <v>0</v>
      </c>
      <c r="Z71" s="52">
        <f>FC_IND_E!Z71+FC_TRA_E!Z71+FC_OTH_E!Z71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  <c r="Y72" s="55">
        <f>FC_IND_E!Y72+FC_TRA_E!Y72+FC_OTH_E!Y72</f>
        <v>0</v>
      </c>
      <c r="Z72" s="55">
        <f>FC_IND_E!Z72+FC_TRA_E!Z72+FC_OTH_E!Z72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5383.6842573634076</v>
      </c>
      <c r="D2" s="21">
        <f t="shared" ref="D2:X2" si="0">SUM(D3,D17,D22,D25,D26,D51,D52)</f>
        <v>5574.2984131992853</v>
      </c>
      <c r="E2" s="21">
        <f t="shared" si="0"/>
        <v>5182.7983114907374</v>
      </c>
      <c r="F2" s="21">
        <f t="shared" si="0"/>
        <v>5211.0736129658699</v>
      </c>
      <c r="G2" s="21">
        <f t="shared" si="0"/>
        <v>5336.2844356177384</v>
      </c>
      <c r="H2" s="21">
        <f t="shared" si="0"/>
        <v>5142.5636868588645</v>
      </c>
      <c r="I2" s="21">
        <f t="shared" si="0"/>
        <v>5312.8806530016691</v>
      </c>
      <c r="J2" s="21">
        <f t="shared" si="0"/>
        <v>5125.2222259036471</v>
      </c>
      <c r="K2" s="21">
        <f t="shared" si="0"/>
        <v>4625.1879166088147</v>
      </c>
      <c r="L2" s="21">
        <f t="shared" si="0"/>
        <v>3787.7611949306752</v>
      </c>
      <c r="M2" s="21">
        <f t="shared" si="0"/>
        <v>3983.3135641663212</v>
      </c>
      <c r="N2" s="21">
        <f t="shared" si="0"/>
        <v>3966.6559476895313</v>
      </c>
      <c r="O2" s="21">
        <f t="shared" si="0"/>
        <v>3662.7832226759469</v>
      </c>
      <c r="P2" s="21">
        <f t="shared" si="0"/>
        <v>3436.3702909168783</v>
      </c>
      <c r="Q2" s="21">
        <f t="shared" si="0"/>
        <v>3431.8193001944069</v>
      </c>
      <c r="R2" s="21">
        <f t="shared" si="0"/>
        <v>3364.7127646556783</v>
      </c>
      <c r="S2" s="21">
        <f t="shared" si="0"/>
        <v>3460.4676817038253</v>
      </c>
      <c r="T2" s="21">
        <f t="shared" si="0"/>
        <v>3665.1577095785901</v>
      </c>
      <c r="U2" s="21">
        <f t="shared" si="0"/>
        <v>3621.4673786788399</v>
      </c>
      <c r="V2" s="21">
        <f t="shared" si="0"/>
        <v>3475.5791802570284</v>
      </c>
      <c r="W2" s="21">
        <f t="shared" si="0"/>
        <v>3464.5442970414838</v>
      </c>
      <c r="X2" s="21">
        <f t="shared" si="0"/>
        <v>3691.2215247998506</v>
      </c>
      <c r="Y2" s="21">
        <f t="shared" ref="Y2:Z2" si="1">SUM(Y3,Y17,Y22,Y25,Y26,Y51,Y52)</f>
        <v>3364.3937141180245</v>
      </c>
      <c r="Z2" s="21">
        <f t="shared" si="1"/>
        <v>2830.2692888857896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1059.5285603875313</v>
      </c>
      <c r="D3" s="24">
        <f t="shared" si="2"/>
        <v>926.21716198929414</v>
      </c>
      <c r="E3" s="24">
        <f t="shared" si="2"/>
        <v>801.02389319100621</v>
      </c>
      <c r="F3" s="24">
        <f t="shared" si="2"/>
        <v>815.88390839053909</v>
      </c>
      <c r="G3" s="24">
        <f t="shared" si="2"/>
        <v>916.25331238943568</v>
      </c>
      <c r="H3" s="24">
        <f t="shared" si="2"/>
        <v>856.3841639900287</v>
      </c>
      <c r="I3" s="24">
        <f t="shared" si="2"/>
        <v>884.5911107869282</v>
      </c>
      <c r="J3" s="24">
        <f t="shared" si="2"/>
        <v>866.31986015545976</v>
      </c>
      <c r="K3" s="24">
        <f t="shared" si="2"/>
        <v>696.85414919235564</v>
      </c>
      <c r="L3" s="24">
        <f t="shared" si="2"/>
        <v>380.23809119731629</v>
      </c>
      <c r="M3" s="24">
        <f t="shared" si="2"/>
        <v>422.95505039675385</v>
      </c>
      <c r="N3" s="24">
        <f t="shared" si="2"/>
        <v>470.1697469935205</v>
      </c>
      <c r="O3" s="24">
        <f t="shared" si="2"/>
        <v>351.29637990545814</v>
      </c>
      <c r="P3" s="24">
        <f t="shared" si="2"/>
        <v>376.44963570371624</v>
      </c>
      <c r="Q3" s="24">
        <f t="shared" si="2"/>
        <v>406.8485890600864</v>
      </c>
      <c r="R3" s="24">
        <f t="shared" si="2"/>
        <v>402.40237824279535</v>
      </c>
      <c r="S3" s="24">
        <f t="shared" si="2"/>
        <v>429.34234553325945</v>
      </c>
      <c r="T3" s="24">
        <f t="shared" si="2"/>
        <v>480.50308666347621</v>
      </c>
      <c r="U3" s="24">
        <f t="shared" si="2"/>
        <v>496.67303821937458</v>
      </c>
      <c r="V3" s="24">
        <f t="shared" si="2"/>
        <v>411.34507823088649</v>
      </c>
      <c r="W3" s="24">
        <f t="shared" si="2"/>
        <v>462.21813360173354</v>
      </c>
      <c r="X3" s="24">
        <f t="shared" ref="X3:Z3" si="3">SUM(X4,X8,X11)</f>
        <v>539.23113806422452</v>
      </c>
      <c r="Y3" s="24">
        <f t="shared" si="3"/>
        <v>413.48824465759839</v>
      </c>
      <c r="Z3" s="24">
        <f t="shared" si="3"/>
        <v>340.83941561908301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934.12477438674989</v>
      </c>
      <c r="D4" s="19">
        <f t="shared" si="4"/>
        <v>807.08366158855188</v>
      </c>
      <c r="E4" s="19">
        <f t="shared" si="4"/>
        <v>685.02515039028344</v>
      </c>
      <c r="F4" s="19">
        <f t="shared" si="4"/>
        <v>712.42573678989459</v>
      </c>
      <c r="G4" s="19">
        <f t="shared" si="4"/>
        <v>797.11981198869341</v>
      </c>
      <c r="H4" s="19">
        <f t="shared" si="4"/>
        <v>749.7908495893646</v>
      </c>
      <c r="I4" s="19">
        <f t="shared" si="4"/>
        <v>777.997411186264</v>
      </c>
      <c r="J4" s="19">
        <f t="shared" si="4"/>
        <v>747.18597455471752</v>
      </c>
      <c r="K4" s="19">
        <f t="shared" si="4"/>
        <v>587.12569199167194</v>
      </c>
      <c r="L4" s="19">
        <f t="shared" si="4"/>
        <v>298.72514879680841</v>
      </c>
      <c r="M4" s="19">
        <f t="shared" si="4"/>
        <v>347.71239359628504</v>
      </c>
      <c r="N4" s="19">
        <f t="shared" si="4"/>
        <v>394.92747539305174</v>
      </c>
      <c r="O4" s="19">
        <f t="shared" si="4"/>
        <v>285.45953670504792</v>
      </c>
      <c r="P4" s="19">
        <f t="shared" si="4"/>
        <v>310.61279250330603</v>
      </c>
      <c r="Q4" s="19">
        <f t="shared" si="4"/>
        <v>353.55154665975437</v>
      </c>
      <c r="R4" s="19">
        <f t="shared" si="4"/>
        <v>348.46898544245931</v>
      </c>
      <c r="S4" s="19">
        <f t="shared" si="4"/>
        <v>395.884643933051</v>
      </c>
      <c r="T4" s="19">
        <f t="shared" si="4"/>
        <v>446.74724026326589</v>
      </c>
      <c r="U4" s="19">
        <f t="shared" si="4"/>
        <v>457.7693790191322</v>
      </c>
      <c r="V4" s="19">
        <f t="shared" si="4"/>
        <v>380.0475782306915</v>
      </c>
      <c r="W4" s="19">
        <f t="shared" si="4"/>
        <v>425.84485320150691</v>
      </c>
      <c r="X4" s="19">
        <f t="shared" ref="X4:Z4" si="5">SUM(X5:X7)</f>
        <v>503.19953006400004</v>
      </c>
      <c r="Y4" s="19">
        <f t="shared" si="5"/>
        <v>376.19009905736601</v>
      </c>
      <c r="Z4" s="19">
        <f t="shared" si="5"/>
        <v>312.3319192189054</v>
      </c>
    </row>
    <row r="5" spans="1:26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0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0</v>
      </c>
      <c r="Y5" s="8">
        <f>FC_IND_IS_E!Y5+FC_IND_NFM_E!Y5+FC_IND_CPC_E!Y5+FC_IND_NMM_E!Y5+FC_IND_PPP_E!Y5+FC_IND_FBT_E!Y5+FC_IND_TE_E!Y5+FC_IND_MAC_E!Y5+FC_IND_TL_E!Y5+FC_IND_WP_E!Y5+FC_IND_MQ_E!Y5+FC_IND_CON_E!Y5+FC_IND_NSP_E!Y5</f>
        <v>0</v>
      </c>
      <c r="Z5" s="8">
        <f>FC_IND_IS_E!Z5+FC_IND_NFM_E!Z5+FC_IND_CPC_E!Z5+FC_IND_NMM_E!Z5+FC_IND_PPP_E!Z5+FC_IND_FBT_E!Z5+FC_IND_TE_E!Z5+FC_IND_MAC_E!Z5+FC_IND_TL_E!Z5+FC_IND_WP_E!Z5+FC_IND_MQ_E!Z5+FC_IND_CON_E!Z5+FC_IND_NSP_E!Z5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  <c r="Y6" s="8">
        <f>FC_IND_IS_E!Y6+FC_IND_NFM_E!Y6+FC_IND_CPC_E!Y6+FC_IND_NMM_E!Y6+FC_IND_PPP_E!Y6+FC_IND_FBT_E!Y6+FC_IND_TE_E!Y6+FC_IND_MAC_E!Y6+FC_IND_TL_E!Y6+FC_IND_WP_E!Y6+FC_IND_MQ_E!Y6+FC_IND_CON_E!Y6+FC_IND_NSP_E!Y6</f>
        <v>0</v>
      </c>
      <c r="Z6" s="8">
        <f>FC_IND_IS_E!Z6+FC_IND_NFM_E!Z6+FC_IND_CPC_E!Z6+FC_IND_NMM_E!Z6+FC_IND_PPP_E!Z6+FC_IND_FBT_E!Z6+FC_IND_TE_E!Z6+FC_IND_MAC_E!Z6+FC_IND_TL_E!Z6+FC_IND_WP_E!Z6+FC_IND_MQ_E!Z6+FC_IND_CON_E!Z6+FC_IND_NSP_E!Z6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934.12477438674989</v>
      </c>
      <c r="D7" s="8">
        <f>FC_IND_IS_E!D7+FC_IND_NFM_E!D7+FC_IND_CPC_E!D7+FC_IND_NMM_E!D7+FC_IND_PPP_E!D7+FC_IND_FBT_E!D7+FC_IND_TE_E!D7+FC_IND_MAC_E!D7+FC_IND_TL_E!D7+FC_IND_WP_E!D7+FC_IND_MQ_E!D7+FC_IND_CON_E!D7+FC_IND_NSP_E!D7</f>
        <v>807.08366158855188</v>
      </c>
      <c r="E7" s="8">
        <f>FC_IND_IS_E!E7+FC_IND_NFM_E!E7+FC_IND_CPC_E!E7+FC_IND_NMM_E!E7+FC_IND_PPP_E!E7+FC_IND_FBT_E!E7+FC_IND_TE_E!E7+FC_IND_MAC_E!E7+FC_IND_TL_E!E7+FC_IND_WP_E!E7+FC_IND_MQ_E!E7+FC_IND_CON_E!E7+FC_IND_NSP_E!E7</f>
        <v>685.02515039028344</v>
      </c>
      <c r="F7" s="8">
        <f>FC_IND_IS_E!F7+FC_IND_NFM_E!F7+FC_IND_CPC_E!F7+FC_IND_NMM_E!F7+FC_IND_PPP_E!F7+FC_IND_FBT_E!F7+FC_IND_TE_E!F7+FC_IND_MAC_E!F7+FC_IND_TL_E!F7+FC_IND_WP_E!F7+FC_IND_MQ_E!F7+FC_IND_CON_E!F7+FC_IND_NSP_E!F7</f>
        <v>712.42573678989459</v>
      </c>
      <c r="G7" s="8">
        <f>FC_IND_IS_E!G7+FC_IND_NFM_E!G7+FC_IND_CPC_E!G7+FC_IND_NMM_E!G7+FC_IND_PPP_E!G7+FC_IND_FBT_E!G7+FC_IND_TE_E!G7+FC_IND_MAC_E!G7+FC_IND_TL_E!G7+FC_IND_WP_E!G7+FC_IND_MQ_E!G7+FC_IND_CON_E!G7+FC_IND_NSP_E!G7</f>
        <v>797.11981198869341</v>
      </c>
      <c r="H7" s="8">
        <f>FC_IND_IS_E!H7+FC_IND_NFM_E!H7+FC_IND_CPC_E!H7+FC_IND_NMM_E!H7+FC_IND_PPP_E!H7+FC_IND_FBT_E!H7+FC_IND_TE_E!H7+FC_IND_MAC_E!H7+FC_IND_TL_E!H7+FC_IND_WP_E!H7+FC_IND_MQ_E!H7+FC_IND_CON_E!H7+FC_IND_NSP_E!H7</f>
        <v>749.7908495893646</v>
      </c>
      <c r="I7" s="8">
        <f>FC_IND_IS_E!I7+FC_IND_NFM_E!I7+FC_IND_CPC_E!I7+FC_IND_NMM_E!I7+FC_IND_PPP_E!I7+FC_IND_FBT_E!I7+FC_IND_TE_E!I7+FC_IND_MAC_E!I7+FC_IND_TL_E!I7+FC_IND_WP_E!I7+FC_IND_MQ_E!I7+FC_IND_CON_E!I7+FC_IND_NSP_E!I7</f>
        <v>777.997411186264</v>
      </c>
      <c r="J7" s="8">
        <f>FC_IND_IS_E!J7+FC_IND_NFM_E!J7+FC_IND_CPC_E!J7+FC_IND_NMM_E!J7+FC_IND_PPP_E!J7+FC_IND_FBT_E!J7+FC_IND_TE_E!J7+FC_IND_MAC_E!J7+FC_IND_TL_E!J7+FC_IND_WP_E!J7+FC_IND_MQ_E!J7+FC_IND_CON_E!J7+FC_IND_NSP_E!J7</f>
        <v>747.18597455471752</v>
      </c>
      <c r="K7" s="8">
        <f>FC_IND_IS_E!K7+FC_IND_NFM_E!K7+FC_IND_CPC_E!K7+FC_IND_NMM_E!K7+FC_IND_PPP_E!K7+FC_IND_FBT_E!K7+FC_IND_TE_E!K7+FC_IND_MAC_E!K7+FC_IND_TL_E!K7+FC_IND_WP_E!K7+FC_IND_MQ_E!K7+FC_IND_CON_E!K7+FC_IND_NSP_E!K7</f>
        <v>587.12569199167194</v>
      </c>
      <c r="L7" s="8">
        <f>FC_IND_IS_E!L7+FC_IND_NFM_E!L7+FC_IND_CPC_E!L7+FC_IND_NMM_E!L7+FC_IND_PPP_E!L7+FC_IND_FBT_E!L7+FC_IND_TE_E!L7+FC_IND_MAC_E!L7+FC_IND_TL_E!L7+FC_IND_WP_E!L7+FC_IND_MQ_E!L7+FC_IND_CON_E!L7+FC_IND_NSP_E!L7</f>
        <v>298.72514879680841</v>
      </c>
      <c r="M7" s="8">
        <f>FC_IND_IS_E!M7+FC_IND_NFM_E!M7+FC_IND_CPC_E!M7+FC_IND_NMM_E!M7+FC_IND_PPP_E!M7+FC_IND_FBT_E!M7+FC_IND_TE_E!M7+FC_IND_MAC_E!M7+FC_IND_TL_E!M7+FC_IND_WP_E!M7+FC_IND_MQ_E!M7+FC_IND_CON_E!M7+FC_IND_NSP_E!M7</f>
        <v>347.71239359628504</v>
      </c>
      <c r="N7" s="8">
        <f>FC_IND_IS_E!N7+FC_IND_NFM_E!N7+FC_IND_CPC_E!N7+FC_IND_NMM_E!N7+FC_IND_PPP_E!N7+FC_IND_FBT_E!N7+FC_IND_TE_E!N7+FC_IND_MAC_E!N7+FC_IND_TL_E!N7+FC_IND_WP_E!N7+FC_IND_MQ_E!N7+FC_IND_CON_E!N7+FC_IND_NSP_E!N7</f>
        <v>394.92747539305174</v>
      </c>
      <c r="O7" s="8">
        <f>FC_IND_IS_E!O7+FC_IND_NFM_E!O7+FC_IND_CPC_E!O7+FC_IND_NMM_E!O7+FC_IND_PPP_E!O7+FC_IND_FBT_E!O7+FC_IND_TE_E!O7+FC_IND_MAC_E!O7+FC_IND_TL_E!O7+FC_IND_WP_E!O7+FC_IND_MQ_E!O7+FC_IND_CON_E!O7+FC_IND_NSP_E!O7</f>
        <v>285.45953670504792</v>
      </c>
      <c r="P7" s="8">
        <f>FC_IND_IS_E!P7+FC_IND_NFM_E!P7+FC_IND_CPC_E!P7+FC_IND_NMM_E!P7+FC_IND_PPP_E!P7+FC_IND_FBT_E!P7+FC_IND_TE_E!P7+FC_IND_MAC_E!P7+FC_IND_TL_E!P7+FC_IND_WP_E!P7+FC_IND_MQ_E!P7+FC_IND_CON_E!P7+FC_IND_NSP_E!P7</f>
        <v>310.61279250330603</v>
      </c>
      <c r="Q7" s="8">
        <f>FC_IND_IS_E!Q7+FC_IND_NFM_E!Q7+FC_IND_CPC_E!Q7+FC_IND_NMM_E!Q7+FC_IND_PPP_E!Q7+FC_IND_FBT_E!Q7+FC_IND_TE_E!Q7+FC_IND_MAC_E!Q7+FC_IND_TL_E!Q7+FC_IND_WP_E!Q7+FC_IND_MQ_E!Q7+FC_IND_CON_E!Q7+FC_IND_NSP_E!Q7</f>
        <v>353.55154665975437</v>
      </c>
      <c r="R7" s="8">
        <f>FC_IND_IS_E!R7+FC_IND_NFM_E!R7+FC_IND_CPC_E!R7+FC_IND_NMM_E!R7+FC_IND_PPP_E!R7+FC_IND_FBT_E!R7+FC_IND_TE_E!R7+FC_IND_MAC_E!R7+FC_IND_TL_E!R7+FC_IND_WP_E!R7+FC_IND_MQ_E!R7+FC_IND_CON_E!R7+FC_IND_NSP_E!R7</f>
        <v>348.46898544245931</v>
      </c>
      <c r="S7" s="8">
        <f>FC_IND_IS_E!S7+FC_IND_NFM_E!S7+FC_IND_CPC_E!S7+FC_IND_NMM_E!S7+FC_IND_PPP_E!S7+FC_IND_FBT_E!S7+FC_IND_TE_E!S7+FC_IND_MAC_E!S7+FC_IND_TL_E!S7+FC_IND_WP_E!S7+FC_IND_MQ_E!S7+FC_IND_CON_E!S7+FC_IND_NSP_E!S7</f>
        <v>395.884643933051</v>
      </c>
      <c r="T7" s="8">
        <f>FC_IND_IS_E!T7+FC_IND_NFM_E!T7+FC_IND_CPC_E!T7+FC_IND_NMM_E!T7+FC_IND_PPP_E!T7+FC_IND_FBT_E!T7+FC_IND_TE_E!T7+FC_IND_MAC_E!T7+FC_IND_TL_E!T7+FC_IND_WP_E!T7+FC_IND_MQ_E!T7+FC_IND_CON_E!T7+FC_IND_NSP_E!T7</f>
        <v>446.74724026326589</v>
      </c>
      <c r="U7" s="8">
        <f>FC_IND_IS_E!U7+FC_IND_NFM_E!U7+FC_IND_CPC_E!U7+FC_IND_NMM_E!U7+FC_IND_PPP_E!U7+FC_IND_FBT_E!U7+FC_IND_TE_E!U7+FC_IND_MAC_E!U7+FC_IND_TL_E!U7+FC_IND_WP_E!U7+FC_IND_MQ_E!U7+FC_IND_CON_E!U7+FC_IND_NSP_E!U7</f>
        <v>457.7693790191322</v>
      </c>
      <c r="V7" s="8">
        <f>FC_IND_IS_E!V7+FC_IND_NFM_E!V7+FC_IND_CPC_E!V7+FC_IND_NMM_E!V7+FC_IND_PPP_E!V7+FC_IND_FBT_E!V7+FC_IND_TE_E!V7+FC_IND_MAC_E!V7+FC_IND_TL_E!V7+FC_IND_WP_E!V7+FC_IND_MQ_E!V7+FC_IND_CON_E!V7+FC_IND_NSP_E!V7</f>
        <v>380.0475782306915</v>
      </c>
      <c r="W7" s="8">
        <f>FC_IND_IS_E!W7+FC_IND_NFM_E!W7+FC_IND_CPC_E!W7+FC_IND_NMM_E!W7+FC_IND_PPP_E!W7+FC_IND_FBT_E!W7+FC_IND_TE_E!W7+FC_IND_MAC_E!W7+FC_IND_TL_E!W7+FC_IND_WP_E!W7+FC_IND_MQ_E!W7+FC_IND_CON_E!W7+FC_IND_NSP_E!W7</f>
        <v>425.84485320150691</v>
      </c>
      <c r="X7" s="8">
        <f>FC_IND_IS_E!X7+FC_IND_NFM_E!X7+FC_IND_CPC_E!X7+FC_IND_NMM_E!X7+FC_IND_PPP_E!X7+FC_IND_FBT_E!X7+FC_IND_TE_E!X7+FC_IND_MAC_E!X7+FC_IND_TL_E!X7+FC_IND_WP_E!X7+FC_IND_MQ_E!X7+FC_IND_CON_E!X7+FC_IND_NSP_E!X7</f>
        <v>503.19953006400004</v>
      </c>
      <c r="Y7" s="8">
        <f>FC_IND_IS_E!Y7+FC_IND_NFM_E!Y7+FC_IND_CPC_E!Y7+FC_IND_NMM_E!Y7+FC_IND_PPP_E!Y7+FC_IND_FBT_E!Y7+FC_IND_TE_E!Y7+FC_IND_MAC_E!Y7+FC_IND_TL_E!Y7+FC_IND_WP_E!Y7+FC_IND_MQ_E!Y7+FC_IND_CON_E!Y7+FC_IND_NSP_E!Y7</f>
        <v>376.19009905736601</v>
      </c>
      <c r="Z7" s="8">
        <f>FC_IND_IS_E!Z7+FC_IND_NFM_E!Z7+FC_IND_CPC_E!Z7+FC_IND_NMM_E!Z7+FC_IND_PPP_E!Z7+FC_IND_FBT_E!Z7+FC_IND_TE_E!Z7+FC_IND_MAC_E!Z7+FC_IND_TL_E!Z7+FC_IND_WP_E!Z7+FC_IND_MQ_E!Z7+FC_IND_CON_E!Z7+FC_IND_NSP_E!Z7</f>
        <v>312.3319192189054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  <c r="Y9" s="8">
        <f>FC_IND_IS_E!Y9+FC_IND_NFM_E!Y9+FC_IND_CPC_E!Y9+FC_IND_NMM_E!Y9+FC_IND_PPP_E!Y9+FC_IND_FBT_E!Y9+FC_IND_TE_E!Y9+FC_IND_MAC_E!Y9+FC_IND_TL_E!Y9+FC_IND_WP_E!Y9+FC_IND_MQ_E!Y9+FC_IND_CON_E!Y9+FC_IND_NSP_E!Y9</f>
        <v>0</v>
      </c>
      <c r="Z9" s="8">
        <f>FC_IND_IS_E!Z9+FC_IND_NFM_E!Z9+FC_IND_CPC_E!Z9+FC_IND_NMM_E!Z9+FC_IND_PPP_E!Z9+FC_IND_FBT_E!Z9+FC_IND_TE_E!Z9+FC_IND_MAC_E!Z9+FC_IND_TL_E!Z9+FC_IND_WP_E!Z9+FC_IND_MQ_E!Z9+FC_IND_CON_E!Z9+FC_IND_NSP_E!Z9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  <c r="Y10" s="8">
        <f>FC_IND_IS_E!Y10+FC_IND_NFM_E!Y10+FC_IND_CPC_E!Y10+FC_IND_NMM_E!Y10+FC_IND_PPP_E!Y10+FC_IND_FBT_E!Y10+FC_IND_TE_E!Y10+FC_IND_MAC_E!Y10+FC_IND_TL_E!Y10+FC_IND_WP_E!Y10+FC_IND_MQ_E!Y10+FC_IND_CON_E!Y10+FC_IND_NSP_E!Y10</f>
        <v>0</v>
      </c>
      <c r="Z10" s="8">
        <f>FC_IND_IS_E!Z10+FC_IND_NFM_E!Z10+FC_IND_CPC_E!Z10+FC_IND_NMM_E!Z10+FC_IND_PPP_E!Z10+FC_IND_FBT_E!Z10+FC_IND_TE_E!Z10+FC_IND_MAC_E!Z10+FC_IND_TL_E!Z10+FC_IND_WP_E!Z10+FC_IND_MQ_E!Z10+FC_IND_CON_E!Z10+FC_IND_NSP_E!Z10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125.40378600078135</v>
      </c>
      <c r="D11" s="19">
        <f t="shared" si="8"/>
        <v>119.13350040074225</v>
      </c>
      <c r="E11" s="19">
        <f t="shared" si="8"/>
        <v>115.99874280072277</v>
      </c>
      <c r="F11" s="19">
        <f t="shared" si="8"/>
        <v>103.45817160064456</v>
      </c>
      <c r="G11" s="19">
        <f t="shared" si="8"/>
        <v>119.13350040074225</v>
      </c>
      <c r="H11" s="19">
        <f t="shared" si="8"/>
        <v>106.59331440066413</v>
      </c>
      <c r="I11" s="19">
        <f t="shared" si="8"/>
        <v>106.59369960066415</v>
      </c>
      <c r="J11" s="19">
        <f t="shared" si="8"/>
        <v>119.13388560074225</v>
      </c>
      <c r="K11" s="19">
        <f t="shared" si="8"/>
        <v>109.72845720068365</v>
      </c>
      <c r="L11" s="19">
        <f t="shared" si="8"/>
        <v>81.512942400507868</v>
      </c>
      <c r="M11" s="19">
        <f t="shared" si="8"/>
        <v>75.242656800468794</v>
      </c>
      <c r="N11" s="19">
        <f t="shared" si="8"/>
        <v>75.242271600468769</v>
      </c>
      <c r="O11" s="19">
        <f t="shared" si="8"/>
        <v>65.836843200410186</v>
      </c>
      <c r="P11" s="19">
        <f t="shared" si="8"/>
        <v>65.8368432004102</v>
      </c>
      <c r="Q11" s="19">
        <f t="shared" si="8"/>
        <v>53.29704240033206</v>
      </c>
      <c r="R11" s="19">
        <f t="shared" si="8"/>
        <v>53.93339280033603</v>
      </c>
      <c r="S11" s="19">
        <f t="shared" si="8"/>
        <v>33.457701600208459</v>
      </c>
      <c r="T11" s="19">
        <f t="shared" si="8"/>
        <v>33.755846400210316</v>
      </c>
      <c r="U11" s="19">
        <f t="shared" si="8"/>
        <v>38.90365920024238</v>
      </c>
      <c r="V11" s="19">
        <f t="shared" si="8"/>
        <v>31.29750000019499</v>
      </c>
      <c r="W11" s="19">
        <f t="shared" si="8"/>
        <v>36.373280400226619</v>
      </c>
      <c r="X11" s="19">
        <f t="shared" ref="X11:Z11" si="9">SUM(X12:X16)</f>
        <v>36.031608000224495</v>
      </c>
      <c r="Y11" s="19">
        <f t="shared" si="9"/>
        <v>37.298145600232388</v>
      </c>
      <c r="Z11" s="19">
        <f t="shared" si="9"/>
        <v>28.507496400177619</v>
      </c>
    </row>
    <row r="12" spans="1:26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  <c r="Y12" s="8">
        <f>FC_IND_IS_E!Y12+FC_IND_NFM_E!Y12+FC_IND_CPC_E!Y12+FC_IND_NMM_E!Y12+FC_IND_PPP_E!Y12+FC_IND_FBT_E!Y12+FC_IND_TE_E!Y12+FC_IND_MAC_E!Y12+FC_IND_TL_E!Y12+FC_IND_WP_E!Y12+FC_IND_MQ_E!Y12+FC_IND_CON_E!Y12+FC_IND_NSP_E!Y12</f>
        <v>0</v>
      </c>
      <c r="Z12" s="8">
        <f>FC_IND_IS_E!Z12+FC_IND_NFM_E!Z12+FC_IND_CPC_E!Z12+FC_IND_NMM_E!Z12+FC_IND_PPP_E!Z12+FC_IND_FBT_E!Z12+FC_IND_TE_E!Z12+FC_IND_MAC_E!Z12+FC_IND_TL_E!Z12+FC_IND_WP_E!Z12+FC_IND_MQ_E!Z12+FC_IND_CON_E!Z12+FC_IND_NSP_E!Z12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125.40378600078135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119.13350040074225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115.99874280072277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103.45817160064456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119.13350040074225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106.59331440066413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106.59369960066415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119.13388560074225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109.72845720068365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81.512942400507868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75.242656800468794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75.242271600468769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65.836843200410186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65.8368432004102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53.29704240033206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53.93339280033603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33.457701600208459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33.755846400210316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38.90365920024238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31.29750000019499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36.373280400226619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36.031608000224495</v>
      </c>
      <c r="Y13" s="8">
        <f>FC_IND_IS_E!Y13+FC_IND_NFM_E!Y13+FC_IND_CPC_E!Y13+FC_IND_NMM_E!Y13+FC_IND_PPP_E!Y13+FC_IND_FBT_E!Y13+FC_IND_TE_E!Y13+FC_IND_MAC_E!Y13+FC_IND_TL_E!Y13+FC_IND_WP_E!Y13+FC_IND_MQ_E!Y13+FC_IND_CON_E!Y13+FC_IND_NSP_E!Y13</f>
        <v>37.298145600232388</v>
      </c>
      <c r="Z13" s="8">
        <f>FC_IND_IS_E!Z13+FC_IND_NFM_E!Z13+FC_IND_CPC_E!Z13+FC_IND_NMM_E!Z13+FC_IND_PPP_E!Z13+FC_IND_FBT_E!Z13+FC_IND_TE_E!Z13+FC_IND_MAC_E!Z13+FC_IND_TL_E!Z13+FC_IND_WP_E!Z13+FC_IND_MQ_E!Z13+FC_IND_CON_E!Z13+FC_IND_NSP_E!Z13</f>
        <v>28.507496400177619</v>
      </c>
    </row>
    <row r="14" spans="1:26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  <c r="Y14" s="8">
        <f>FC_IND_IS_E!Y14+FC_IND_NFM_E!Y14+FC_IND_CPC_E!Y14+FC_IND_NMM_E!Y14+FC_IND_PPP_E!Y14+FC_IND_FBT_E!Y14+FC_IND_TE_E!Y14+FC_IND_MAC_E!Y14+FC_IND_TL_E!Y14+FC_IND_WP_E!Y14+FC_IND_MQ_E!Y14+FC_IND_CON_E!Y14+FC_IND_NSP_E!Y14</f>
        <v>0</v>
      </c>
      <c r="Z14" s="8">
        <f>FC_IND_IS_E!Z14+FC_IND_NFM_E!Z14+FC_IND_CPC_E!Z14+FC_IND_NMM_E!Z14+FC_IND_PPP_E!Z14+FC_IND_FBT_E!Z14+FC_IND_TE_E!Z14+FC_IND_MAC_E!Z14+FC_IND_TL_E!Z14+FC_IND_WP_E!Z14+FC_IND_MQ_E!Z14+FC_IND_CON_E!Z14+FC_IND_NSP_E!Z14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  <c r="Y15" s="8">
        <f>FC_IND_IS_E!Y15+FC_IND_NFM_E!Y15+FC_IND_CPC_E!Y15+FC_IND_NMM_E!Y15+FC_IND_PPP_E!Y15+FC_IND_FBT_E!Y15+FC_IND_TE_E!Y15+FC_IND_MAC_E!Y15+FC_IND_TL_E!Y15+FC_IND_WP_E!Y15+FC_IND_MQ_E!Y15+FC_IND_CON_E!Y15+FC_IND_NSP_E!Y15</f>
        <v>0</v>
      </c>
      <c r="Z15" s="8">
        <f>FC_IND_IS_E!Z15+FC_IND_NFM_E!Z15+FC_IND_CPC_E!Z15+FC_IND_NMM_E!Z15+FC_IND_PPP_E!Z15+FC_IND_FBT_E!Z15+FC_IND_TE_E!Z15+FC_IND_MAC_E!Z15+FC_IND_TL_E!Z15+FC_IND_WP_E!Z15+FC_IND_MQ_E!Z15+FC_IND_CON_E!Z15+FC_IND_NSP_E!Z15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  <c r="Y16" s="8">
        <f>FC_IND_IS_E!Y16+FC_IND_NFM_E!Y16+FC_IND_CPC_E!Y16+FC_IND_NMM_E!Y16+FC_IND_PPP_E!Y16+FC_IND_FBT_E!Y16+FC_IND_TE_E!Y16+FC_IND_MAC_E!Y16+FC_IND_TL_E!Y16+FC_IND_WP_E!Y16+FC_IND_MQ_E!Y16+FC_IND_CON_E!Y16+FC_IND_NSP_E!Y16</f>
        <v>0</v>
      </c>
      <c r="Z16" s="8">
        <f>FC_IND_IS_E!Z16+FC_IND_NFM_E!Z16+FC_IND_CPC_E!Z16+FC_IND_NMM_E!Z16+FC_IND_PPP_E!Z16+FC_IND_FBT_E!Z16+FC_IND_TE_E!Z16+FC_IND_MAC_E!Z16+FC_IND_TL_E!Z16+FC_IND_WP_E!Z16+FC_IND_MQ_E!Z16+FC_IND_CON_E!Z16+FC_IND_NSP_E!Z16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  <c r="Y18" s="8">
        <f>FC_IND_IS_E!Y18+FC_IND_NFM_E!Y18+FC_IND_CPC_E!Y18+FC_IND_NMM_E!Y18+FC_IND_PPP_E!Y18+FC_IND_FBT_E!Y18+FC_IND_TE_E!Y18+FC_IND_MAC_E!Y18+FC_IND_TL_E!Y18+FC_IND_WP_E!Y18+FC_IND_MQ_E!Y18+FC_IND_CON_E!Y18+FC_IND_NSP_E!Y18</f>
        <v>0</v>
      </c>
      <c r="Z18" s="8">
        <f>FC_IND_IS_E!Z18+FC_IND_NFM_E!Z18+FC_IND_CPC_E!Z18+FC_IND_NMM_E!Z18+FC_IND_PPP_E!Z18+FC_IND_FBT_E!Z18+FC_IND_TE_E!Z18+FC_IND_MAC_E!Z18+FC_IND_TL_E!Z18+FC_IND_WP_E!Z18+FC_IND_MQ_E!Z18+FC_IND_CON_E!Z18+FC_IND_NSP_E!Z18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  <c r="Y19" s="8">
        <f>FC_IND_IS_E!Y19+FC_IND_NFM_E!Y19+FC_IND_CPC_E!Y19+FC_IND_NMM_E!Y19+FC_IND_PPP_E!Y19+FC_IND_FBT_E!Y19+FC_IND_TE_E!Y19+FC_IND_MAC_E!Y19+FC_IND_TL_E!Y19+FC_IND_WP_E!Y19+FC_IND_MQ_E!Y19+FC_IND_CON_E!Y19+FC_IND_NSP_E!Y19</f>
        <v>0</v>
      </c>
      <c r="Z19" s="8">
        <f>FC_IND_IS_E!Z19+FC_IND_NFM_E!Z19+FC_IND_CPC_E!Z19+FC_IND_NMM_E!Z19+FC_IND_PPP_E!Z19+FC_IND_FBT_E!Z19+FC_IND_TE_E!Z19+FC_IND_MAC_E!Z19+FC_IND_TL_E!Z19+FC_IND_WP_E!Z19+FC_IND_MQ_E!Z19+FC_IND_CON_E!Z19+FC_IND_NSP_E!Z19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  <c r="Y20" s="8">
        <f>FC_IND_IS_E!Y20+FC_IND_NFM_E!Y20+FC_IND_CPC_E!Y20+FC_IND_NMM_E!Y20+FC_IND_PPP_E!Y20+FC_IND_FBT_E!Y20+FC_IND_TE_E!Y20+FC_IND_MAC_E!Y20+FC_IND_TL_E!Y20+FC_IND_WP_E!Y20+FC_IND_MQ_E!Y20+FC_IND_CON_E!Y20+FC_IND_NSP_E!Y20</f>
        <v>0</v>
      </c>
      <c r="Z20" s="8">
        <f>FC_IND_IS_E!Z20+FC_IND_NFM_E!Z20+FC_IND_CPC_E!Z20+FC_IND_NMM_E!Z20+FC_IND_PPP_E!Z20+FC_IND_FBT_E!Z20+FC_IND_TE_E!Z20+FC_IND_MAC_E!Z20+FC_IND_TL_E!Z20+FC_IND_WP_E!Z20+FC_IND_MQ_E!Z20+FC_IND_CON_E!Z20+FC_IND_NSP_E!Z20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  <c r="Y21" s="8">
        <f>FC_IND_IS_E!Y21+FC_IND_NFM_E!Y21+FC_IND_CPC_E!Y21+FC_IND_NMM_E!Y21+FC_IND_PPP_E!Y21+FC_IND_FBT_E!Y21+FC_IND_TE_E!Y21+FC_IND_MAC_E!Y21+FC_IND_TL_E!Y21+FC_IND_WP_E!Y21+FC_IND_MQ_E!Y21+FC_IND_CON_E!Y21+FC_IND_NSP_E!Y21</f>
        <v>0</v>
      </c>
      <c r="Z21" s="8">
        <f>FC_IND_IS_E!Z21+FC_IND_NFM_E!Z21+FC_IND_CPC_E!Z21+FC_IND_NMM_E!Z21+FC_IND_PPP_E!Z21+FC_IND_FBT_E!Z21+FC_IND_TE_E!Z21+FC_IND_MAC_E!Z21+FC_IND_TL_E!Z21+FC_IND_WP_E!Z21+FC_IND_MQ_E!Z21+FC_IND_CON_E!Z21+FC_IND_NSP_E!Z21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  <c r="Y23" s="8">
        <f>FC_IND_IS_E!Y23+FC_IND_NFM_E!Y23+FC_IND_CPC_E!Y23+FC_IND_NMM_E!Y23+FC_IND_PPP_E!Y23+FC_IND_FBT_E!Y23+FC_IND_TE_E!Y23+FC_IND_MAC_E!Y23+FC_IND_TL_E!Y23+FC_IND_WP_E!Y23+FC_IND_MQ_E!Y23+FC_IND_CON_E!Y23+FC_IND_NSP_E!Y23</f>
        <v>0</v>
      </c>
      <c r="Z23" s="8">
        <f>FC_IND_IS_E!Z23+FC_IND_NFM_E!Z23+FC_IND_CPC_E!Z23+FC_IND_NMM_E!Z23+FC_IND_PPP_E!Z23+FC_IND_FBT_E!Z23+FC_IND_TE_E!Z23+FC_IND_MAC_E!Z23+FC_IND_TL_E!Z23+FC_IND_WP_E!Z23+FC_IND_MQ_E!Z23+FC_IND_CON_E!Z23+FC_IND_NSP_E!Z23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  <c r="Y24" s="8">
        <f>FC_IND_IS_E!Y24+FC_IND_NFM_E!Y24+FC_IND_CPC_E!Y24+FC_IND_NMM_E!Y24+FC_IND_PPP_E!Y24+FC_IND_FBT_E!Y24+FC_IND_TE_E!Y24+FC_IND_MAC_E!Y24+FC_IND_TL_E!Y24+FC_IND_WP_E!Y24+FC_IND_MQ_E!Y24+FC_IND_CON_E!Y24+FC_IND_NSP_E!Y24</f>
        <v>0</v>
      </c>
      <c r="Z24" s="8">
        <f>FC_IND_IS_E!Z24+FC_IND_NFM_E!Z24+FC_IND_CPC_E!Z24+FC_IND_NMM_E!Z24+FC_IND_PPP_E!Z24+FC_IND_FBT_E!Z24+FC_IND_TE_E!Z24+FC_IND_MAC_E!Z24+FC_IND_TL_E!Z24+FC_IND_WP_E!Z24+FC_IND_MQ_E!Z24+FC_IND_CON_E!Z24+FC_IND_NSP_E!Z24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  <c r="Y25" s="27">
        <f>FC_IND_IS_E!Y25+FC_IND_NFM_E!Y25+FC_IND_CPC_E!Y25+FC_IND_NMM_E!Y25+FC_IND_PPP_E!Y25+FC_IND_FBT_E!Y25+FC_IND_TE_E!Y25+FC_IND_MAC_E!Y25+FC_IND_TL_E!Y25+FC_IND_WP_E!Y25+FC_IND_MQ_E!Y25+FC_IND_CON_E!Y25+FC_IND_NSP_E!Y25</f>
        <v>0</v>
      </c>
      <c r="Z25" s="27">
        <f>FC_IND_IS_E!Z25+FC_IND_NFM_E!Z25+FC_IND_CPC_E!Z25+FC_IND_NMM_E!Z25+FC_IND_PPP_E!Z25+FC_IND_FBT_E!Z25+FC_IND_TE_E!Z25+FC_IND_MAC_E!Z25+FC_IND_TL_E!Z25+FC_IND_WP_E!Z25+FC_IND_MQ_E!Z25+FC_IND_CON_E!Z25+FC_IND_NSP_E!Z25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2491.1201321999997</v>
      </c>
      <c r="D26" s="27">
        <f t="shared" si="14"/>
        <v>2657.1122611199999</v>
      </c>
      <c r="E26" s="27">
        <f t="shared" si="14"/>
        <v>2606.8591504800006</v>
      </c>
      <c r="F26" s="27">
        <f t="shared" si="14"/>
        <v>2600.0800923600004</v>
      </c>
      <c r="G26" s="27">
        <f t="shared" si="14"/>
        <v>2693.5306909200003</v>
      </c>
      <c r="H26" s="27">
        <f t="shared" si="14"/>
        <v>2558.9380046400001</v>
      </c>
      <c r="I26" s="27">
        <f t="shared" si="14"/>
        <v>2714.7991860000002</v>
      </c>
      <c r="J26" s="27">
        <f t="shared" si="14"/>
        <v>2535.1674137999998</v>
      </c>
      <c r="K26" s="27">
        <f t="shared" si="14"/>
        <v>2164.3745633999997</v>
      </c>
      <c r="L26" s="27">
        <f t="shared" si="14"/>
        <v>1790.5856310000001</v>
      </c>
      <c r="M26" s="27">
        <f t="shared" si="14"/>
        <v>1822.7331806399998</v>
      </c>
      <c r="N26" s="27">
        <f t="shared" si="14"/>
        <v>1759.7395191600001</v>
      </c>
      <c r="O26" s="27">
        <f t="shared" si="14"/>
        <v>1648.0313110800003</v>
      </c>
      <c r="P26" s="27">
        <f t="shared" si="14"/>
        <v>1408.82193792</v>
      </c>
      <c r="Q26" s="27">
        <f t="shared" si="14"/>
        <v>1363.6683953999998</v>
      </c>
      <c r="R26" s="27">
        <f t="shared" si="14"/>
        <v>1358.9871436799999</v>
      </c>
      <c r="S26" s="27">
        <f t="shared" si="14"/>
        <v>1483.95783456</v>
      </c>
      <c r="T26" s="27">
        <f t="shared" si="14"/>
        <v>1539.4593884400001</v>
      </c>
      <c r="U26" s="27">
        <f t="shared" si="14"/>
        <v>1413.5860699200002</v>
      </c>
      <c r="V26" s="27">
        <f t="shared" si="14"/>
        <v>1492.0739693999999</v>
      </c>
      <c r="W26" s="27">
        <f t="shared" si="14"/>
        <v>1567.3797536400002</v>
      </c>
      <c r="X26" s="27">
        <f t="shared" ref="X26:Z26" si="15">SUM(X27,X33)</f>
        <v>1695.4839521999997</v>
      </c>
      <c r="Y26" s="27">
        <f t="shared" si="15"/>
        <v>1901.0321892000006</v>
      </c>
      <c r="Z26" s="27">
        <f t="shared" si="15"/>
        <v>1455.20526492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  <c r="Y28" s="8">
        <f>FC_IND_IS_E!Y28+FC_IND_NFM_E!Y28+FC_IND_CPC_E!Y28+FC_IND_NMM_E!Y28+FC_IND_PPP_E!Y28+FC_IND_FBT_E!Y28+FC_IND_TE_E!Y28+FC_IND_MAC_E!Y28+FC_IND_TL_E!Y28+FC_IND_WP_E!Y28+FC_IND_MQ_E!Y28+FC_IND_CON_E!Y28+FC_IND_NSP_E!Y28</f>
        <v>0</v>
      </c>
      <c r="Z28" s="8">
        <f>FC_IND_IS_E!Z28+FC_IND_NFM_E!Z28+FC_IND_CPC_E!Z28+FC_IND_NMM_E!Z28+FC_IND_PPP_E!Z28+FC_IND_FBT_E!Z28+FC_IND_TE_E!Z28+FC_IND_MAC_E!Z28+FC_IND_TL_E!Z28+FC_IND_WP_E!Z28+FC_IND_MQ_E!Z28+FC_IND_CON_E!Z28+FC_IND_NSP_E!Z28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  <c r="Y29" s="8">
        <f>FC_IND_IS_E!Y29+FC_IND_NFM_E!Y29+FC_IND_CPC_E!Y29+FC_IND_NMM_E!Y29+FC_IND_PPP_E!Y29+FC_IND_FBT_E!Y29+FC_IND_TE_E!Y29+FC_IND_MAC_E!Y29+FC_IND_TL_E!Y29+FC_IND_WP_E!Y29+FC_IND_MQ_E!Y29+FC_IND_CON_E!Y29+FC_IND_NSP_E!Y29</f>
        <v>0</v>
      </c>
      <c r="Z29" s="8">
        <f>FC_IND_IS_E!Z29+FC_IND_NFM_E!Z29+FC_IND_CPC_E!Z29+FC_IND_NMM_E!Z29+FC_IND_PPP_E!Z29+FC_IND_FBT_E!Z29+FC_IND_TE_E!Z29+FC_IND_MAC_E!Z29+FC_IND_TL_E!Z29+FC_IND_WP_E!Z29+FC_IND_MQ_E!Z29+FC_IND_CON_E!Z29+FC_IND_NSP_E!Z29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  <c r="Y30" s="8">
        <f>FC_IND_IS_E!Y30+FC_IND_NFM_E!Y30+FC_IND_CPC_E!Y30+FC_IND_NMM_E!Y30+FC_IND_PPP_E!Y30+FC_IND_FBT_E!Y30+FC_IND_TE_E!Y30+FC_IND_MAC_E!Y30+FC_IND_TL_E!Y30+FC_IND_WP_E!Y30+FC_IND_MQ_E!Y30+FC_IND_CON_E!Y30+FC_IND_NSP_E!Y30</f>
        <v>0</v>
      </c>
      <c r="Z30" s="8">
        <f>FC_IND_IS_E!Z30+FC_IND_NFM_E!Z30+FC_IND_CPC_E!Z30+FC_IND_NMM_E!Z30+FC_IND_PPP_E!Z30+FC_IND_FBT_E!Z30+FC_IND_TE_E!Z30+FC_IND_MAC_E!Z30+FC_IND_TL_E!Z30+FC_IND_WP_E!Z30+FC_IND_MQ_E!Z30+FC_IND_CON_E!Z30+FC_IND_NSP_E!Z30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  <c r="Y31" s="8">
        <f>FC_IND_IS_E!Y31+FC_IND_NFM_E!Y31+FC_IND_CPC_E!Y31+FC_IND_NMM_E!Y31+FC_IND_PPP_E!Y31+FC_IND_FBT_E!Y31+FC_IND_TE_E!Y31+FC_IND_MAC_E!Y31+FC_IND_TL_E!Y31+FC_IND_WP_E!Y31+FC_IND_MQ_E!Y31+FC_IND_CON_E!Y31+FC_IND_NSP_E!Y31</f>
        <v>0</v>
      </c>
      <c r="Z31" s="8">
        <f>FC_IND_IS_E!Z31+FC_IND_NFM_E!Z31+FC_IND_CPC_E!Z31+FC_IND_NMM_E!Z31+FC_IND_PPP_E!Z31+FC_IND_FBT_E!Z31+FC_IND_TE_E!Z31+FC_IND_MAC_E!Z31+FC_IND_TL_E!Z31+FC_IND_WP_E!Z31+FC_IND_MQ_E!Z31+FC_IND_CON_E!Z31+FC_IND_NSP_E!Z31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  <c r="Y32" s="8">
        <f>FC_IND_IS_E!Y32+FC_IND_NFM_E!Y32+FC_IND_CPC_E!Y32+FC_IND_NMM_E!Y32+FC_IND_PPP_E!Y32+FC_IND_FBT_E!Y32+FC_IND_TE_E!Y32+FC_IND_MAC_E!Y32+FC_IND_TL_E!Y32+FC_IND_WP_E!Y32+FC_IND_MQ_E!Y32+FC_IND_CON_E!Y32+FC_IND_NSP_E!Y32</f>
        <v>0</v>
      </c>
      <c r="Z32" s="8">
        <f>FC_IND_IS_E!Z32+FC_IND_NFM_E!Z32+FC_IND_CPC_E!Z32+FC_IND_NMM_E!Z32+FC_IND_PPP_E!Z32+FC_IND_FBT_E!Z32+FC_IND_TE_E!Z32+FC_IND_MAC_E!Z32+FC_IND_TL_E!Z32+FC_IND_WP_E!Z32+FC_IND_MQ_E!Z32+FC_IND_CON_E!Z32+FC_IND_NSP_E!Z32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2491.1201321999997</v>
      </c>
      <c r="D33" s="19">
        <f t="shared" si="18"/>
        <v>2657.1122611199999</v>
      </c>
      <c r="E33" s="19">
        <f t="shared" si="18"/>
        <v>2606.8591504800006</v>
      </c>
      <c r="F33" s="19">
        <f t="shared" si="18"/>
        <v>2600.0800923600004</v>
      </c>
      <c r="G33" s="19">
        <f t="shared" si="18"/>
        <v>2693.5306909200003</v>
      </c>
      <c r="H33" s="19">
        <f t="shared" si="18"/>
        <v>2558.9380046400001</v>
      </c>
      <c r="I33" s="19">
        <f t="shared" si="18"/>
        <v>2714.7991860000002</v>
      </c>
      <c r="J33" s="19">
        <f t="shared" si="18"/>
        <v>2535.1674137999998</v>
      </c>
      <c r="K33" s="19">
        <f t="shared" si="18"/>
        <v>2164.3745633999997</v>
      </c>
      <c r="L33" s="19">
        <f t="shared" si="18"/>
        <v>1790.5856310000001</v>
      </c>
      <c r="M33" s="19">
        <f t="shared" si="18"/>
        <v>1822.7331806399998</v>
      </c>
      <c r="N33" s="19">
        <f t="shared" si="18"/>
        <v>1759.7395191600001</v>
      </c>
      <c r="O33" s="19">
        <f t="shared" si="18"/>
        <v>1648.0313110800003</v>
      </c>
      <c r="P33" s="19">
        <f t="shared" si="18"/>
        <v>1408.82193792</v>
      </c>
      <c r="Q33" s="19">
        <f t="shared" si="18"/>
        <v>1363.6683953999998</v>
      </c>
      <c r="R33" s="19">
        <f t="shared" si="18"/>
        <v>1358.9871436799999</v>
      </c>
      <c r="S33" s="19">
        <f t="shared" si="18"/>
        <v>1483.95783456</v>
      </c>
      <c r="T33" s="19">
        <f t="shared" si="18"/>
        <v>1539.4593884400001</v>
      </c>
      <c r="U33" s="19">
        <f t="shared" si="18"/>
        <v>1413.5860699200002</v>
      </c>
      <c r="V33" s="19">
        <f t="shared" si="18"/>
        <v>1492.0739693999999</v>
      </c>
      <c r="W33" s="19">
        <f t="shared" si="18"/>
        <v>1567.3797536400002</v>
      </c>
      <c r="X33" s="19">
        <f t="shared" ref="X33:Z33" si="19">SUM(X34:X50)</f>
        <v>1695.4839521999997</v>
      </c>
      <c r="Y33" s="19">
        <f t="shared" si="19"/>
        <v>1901.0321892000006</v>
      </c>
      <c r="Z33" s="19">
        <f t="shared" si="19"/>
        <v>1455.20526492</v>
      </c>
    </row>
    <row r="34" spans="1:26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  <c r="Y34" s="8">
        <f>FC_IND_IS_E!Y34+FC_IND_NFM_E!Y34+FC_IND_CPC_E!Y34+FC_IND_NMM_E!Y34+FC_IND_PPP_E!Y34+FC_IND_FBT_E!Y34+FC_IND_TE_E!Y34+FC_IND_MAC_E!Y34+FC_IND_TL_E!Y34+FC_IND_WP_E!Y34+FC_IND_MQ_E!Y34+FC_IND_CON_E!Y34+FC_IND_NSP_E!Y34</f>
        <v>0</v>
      </c>
      <c r="Z34" s="8">
        <f>FC_IND_IS_E!Z34+FC_IND_NFM_E!Z34+FC_IND_CPC_E!Z34+FC_IND_NMM_E!Z34+FC_IND_PPP_E!Z34+FC_IND_FBT_E!Z34+FC_IND_TE_E!Z34+FC_IND_MAC_E!Z34+FC_IND_TL_E!Z34+FC_IND_WP_E!Z34+FC_IND_MQ_E!Z34+FC_IND_CON_E!Z34+FC_IND_NSP_E!Z34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  <c r="Y35" s="8">
        <f>FC_IND_IS_E!Y35+FC_IND_NFM_E!Y35+FC_IND_CPC_E!Y35+FC_IND_NMM_E!Y35+FC_IND_PPP_E!Y35+FC_IND_FBT_E!Y35+FC_IND_TE_E!Y35+FC_IND_MAC_E!Y35+FC_IND_TL_E!Y35+FC_IND_WP_E!Y35+FC_IND_MQ_E!Y35+FC_IND_CON_E!Y35+FC_IND_NSP_E!Y35</f>
        <v>0</v>
      </c>
      <c r="Z35" s="8">
        <f>FC_IND_IS_E!Z35+FC_IND_NFM_E!Z35+FC_IND_CPC_E!Z35+FC_IND_NMM_E!Z35+FC_IND_PPP_E!Z35+FC_IND_FBT_E!Z35+FC_IND_TE_E!Z35+FC_IND_MAC_E!Z35+FC_IND_TL_E!Z35+FC_IND_WP_E!Z35+FC_IND_MQ_E!Z35+FC_IND_CON_E!Z35+FC_IND_NSP_E!Z35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121.90950288000001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107.39647764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104.49382716000001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107.39647764000001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107.39647764000001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110.29912812000001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107.39647764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87.078151440000028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84.175500959999994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66.760052399999992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75.467776679999986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69.662702879999998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78.37065432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66.760052400000006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58.052328119999991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61.82250264000001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67.648020840000015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72.933352560000017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73.517153759999999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75.078424439999992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77.403634200000013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88.563777840000014</v>
      </c>
      <c r="Y36" s="8">
        <f>FC_IND_IS_E!Y36+FC_IND_NFM_E!Y36+FC_IND_CPC_E!Y36+FC_IND_NMM_E!Y36+FC_IND_PPP_E!Y36+FC_IND_FBT_E!Y36+FC_IND_TE_E!Y36+FC_IND_MAC_E!Y36+FC_IND_TL_E!Y36+FC_IND_WP_E!Y36+FC_IND_MQ_E!Y36+FC_IND_CON_E!Y36+FC_IND_NSP_E!Y36</f>
        <v>128.97145295999999</v>
      </c>
      <c r="Z36" s="8">
        <f>FC_IND_IS_E!Z36+FC_IND_NFM_E!Z36+FC_IND_CPC_E!Z36+FC_IND_NMM_E!Z36+FC_IND_PPP_E!Z36+FC_IND_FBT_E!Z36+FC_IND_TE_E!Z36+FC_IND_MAC_E!Z36+FC_IND_TL_E!Z36+FC_IND_WP_E!Z36+FC_IND_MQ_E!Z36+FC_IND_CON_E!Z36+FC_IND_NSP_E!Z36</f>
        <v>140.09434236000001</v>
      </c>
    </row>
    <row r="37" spans="1:26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6.0708463199999967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6.0708463199999967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3.0354231599999983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3.0354231599999983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3.0354231599999983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3.0354231599999983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3.0354231599999983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3.0354231599999983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3.0354231599999983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3.0354231599999983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3.0354231599999983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3.0354231599999983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0.91060199999999991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0.68631947999999998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1.9242392400000001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4.11317676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3.9495178800000006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3.8462331599999997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2.1732202800000002</v>
      </c>
      <c r="Y37" s="8">
        <f>FC_IND_IS_E!Y37+FC_IND_NFM_E!Y37+FC_IND_CPC_E!Y37+FC_IND_NMM_E!Y37+FC_IND_PPP_E!Y37+FC_IND_FBT_E!Y37+FC_IND_TE_E!Y37+FC_IND_MAC_E!Y37+FC_IND_TL_E!Y37+FC_IND_WP_E!Y37+FC_IND_MQ_E!Y37+FC_IND_CON_E!Y37+FC_IND_NSP_E!Y37</f>
        <v>2.2735112399999999</v>
      </c>
      <c r="Z37" s="8">
        <f>FC_IND_IS_E!Z37+FC_IND_NFM_E!Z37+FC_IND_CPC_E!Z37+FC_IND_NMM_E!Z37+FC_IND_PPP_E!Z37+FC_IND_FBT_E!Z37+FC_IND_TE_E!Z37+FC_IND_MAC_E!Z37+FC_IND_TL_E!Z37+FC_IND_WP_E!Z37+FC_IND_MQ_E!Z37+FC_IND_CON_E!Z37+FC_IND_NSP_E!Z37</f>
        <v>2.39176476</v>
      </c>
    </row>
    <row r="38" spans="1:26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  <c r="Y38" s="8">
        <f>FC_IND_IS_E!Y38+FC_IND_NFM_E!Y38+FC_IND_CPC_E!Y38+FC_IND_NMM_E!Y38+FC_IND_PPP_E!Y38+FC_IND_FBT_E!Y38+FC_IND_TE_E!Y38+FC_IND_MAC_E!Y38+FC_IND_TL_E!Y38+FC_IND_WP_E!Y38+FC_IND_MQ_E!Y38+FC_IND_CON_E!Y38+FC_IND_NSP_E!Y38</f>
        <v>0</v>
      </c>
      <c r="Z38" s="8">
        <f>FC_IND_IS_E!Z38+FC_IND_NFM_E!Z38+FC_IND_CPC_E!Z38+FC_IND_NMM_E!Z38+FC_IND_PPP_E!Z38+FC_IND_FBT_E!Z38+FC_IND_TE_E!Z38+FC_IND_MAC_E!Z38+FC_IND_TL_E!Z38+FC_IND_WP_E!Z38+FC_IND_MQ_E!Z38+FC_IND_CON_E!Z38+FC_IND_NSP_E!Z38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  <c r="Y39" s="8">
        <f>FC_IND_IS_E!Y39+FC_IND_NFM_E!Y39+FC_IND_CPC_E!Y39+FC_IND_NMM_E!Y39+FC_IND_PPP_E!Y39+FC_IND_FBT_E!Y39+FC_IND_TE_E!Y39+FC_IND_MAC_E!Y39+FC_IND_TL_E!Y39+FC_IND_WP_E!Y39+FC_IND_MQ_E!Y39+FC_IND_CON_E!Y39+FC_IND_NSP_E!Y39</f>
        <v>0</v>
      </c>
      <c r="Z39" s="8">
        <f>FC_IND_IS_E!Z39+FC_IND_NFM_E!Z39+FC_IND_CPC_E!Z39+FC_IND_NMM_E!Z39+FC_IND_PPP_E!Z39+FC_IND_FBT_E!Z39+FC_IND_TE_E!Z39+FC_IND_MAC_E!Z39+FC_IND_TL_E!Z39+FC_IND_WP_E!Z39+FC_IND_MQ_E!Z39+FC_IND_CON_E!Z39+FC_IND_NSP_E!Z39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  <c r="Y40" s="8">
        <f>FC_IND_IS_E!Y40+FC_IND_NFM_E!Y40+FC_IND_CPC_E!Y40+FC_IND_NMM_E!Y40+FC_IND_PPP_E!Y40+FC_IND_FBT_E!Y40+FC_IND_TE_E!Y40+FC_IND_MAC_E!Y40+FC_IND_TL_E!Y40+FC_IND_WP_E!Y40+FC_IND_MQ_E!Y40+FC_IND_CON_E!Y40+FC_IND_NSP_E!Y40</f>
        <v>0</v>
      </c>
      <c r="Z40" s="8">
        <f>FC_IND_IS_E!Z40+FC_IND_NFM_E!Z40+FC_IND_CPC_E!Z40+FC_IND_NMM_E!Z40+FC_IND_PPP_E!Z40+FC_IND_FBT_E!Z40+FC_IND_TE_E!Z40+FC_IND_MAC_E!Z40+FC_IND_TL_E!Z40+FC_IND_WP_E!Z40+FC_IND_MQ_E!Z40+FC_IND_CON_E!Z40+FC_IND_NSP_E!Z40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1.2887643599999998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3.4425719999999993E-2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0.15633936000000001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1.1259540000000003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0.79437996000000011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0.22829688000000001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0.19387115999999999</v>
      </c>
      <c r="Y41" s="8">
        <f>FC_IND_IS_E!Y41+FC_IND_NFM_E!Y41+FC_IND_CPC_E!Y41+FC_IND_NMM_E!Y41+FC_IND_PPP_E!Y41+FC_IND_FBT_E!Y41+FC_IND_TE_E!Y41+FC_IND_MAC_E!Y41+FC_IND_TL_E!Y41+FC_IND_WP_E!Y41+FC_IND_MQ_E!Y41+FC_IND_CON_E!Y41+FC_IND_NSP_E!Y41</f>
        <v>0.21587256000000002</v>
      </c>
      <c r="Z41" s="8">
        <f>FC_IND_IS_E!Z41+FC_IND_NFM_E!Z41+FC_IND_CPC_E!Z41+FC_IND_NMM_E!Z41+FC_IND_PPP_E!Z41+FC_IND_FBT_E!Z41+FC_IND_TE_E!Z41+FC_IND_MAC_E!Z41+FC_IND_TL_E!Z41+FC_IND_WP_E!Z41+FC_IND_MQ_E!Z41+FC_IND_CON_E!Z41+FC_IND_NSP_E!Z41</f>
        <v>0.13149072000000003</v>
      </c>
    </row>
    <row r="42" spans="1:26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  <c r="Y42" s="8">
        <f>FC_IND_IS_E!Y42+FC_IND_NFM_E!Y42+FC_IND_CPC_E!Y42+FC_IND_NMM_E!Y42+FC_IND_PPP_E!Y42+FC_IND_FBT_E!Y42+FC_IND_TE_E!Y42+FC_IND_MAC_E!Y42+FC_IND_TL_E!Y42+FC_IND_WP_E!Y42+FC_IND_MQ_E!Y42+FC_IND_CON_E!Y42+FC_IND_NSP_E!Y42</f>
        <v>0</v>
      </c>
      <c r="Z42" s="8">
        <f>FC_IND_IS_E!Z42+FC_IND_NFM_E!Z42+FC_IND_CPC_E!Z42+FC_IND_NMM_E!Z42+FC_IND_PPP_E!Z42+FC_IND_FBT_E!Z42+FC_IND_TE_E!Z42+FC_IND_MAC_E!Z42+FC_IND_TL_E!Z42+FC_IND_WP_E!Z42+FC_IND_MQ_E!Z42+FC_IND_CON_E!Z42+FC_IND_NSP_E!Z42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1066.2914714399999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1211.83919532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1135.9011596400001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1183.3625653200002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1227.65939712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1199.1822336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1123.2447314400004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1069.4557785599998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1012.5019850400001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847.97055252000007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857.4626735999999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759.37662216000001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654.96222324000007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594.8446561200002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509.4150328799999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519.12589716000002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533.68699175999996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543.22606260000009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589.45370328000013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557.28404784000008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596.79413820000002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847.53093204000004</v>
      </c>
      <c r="Y43" s="8">
        <f>FC_IND_IS_E!Y43+FC_IND_NFM_E!Y43+FC_IND_CPC_E!Y43+FC_IND_NMM_E!Y43+FC_IND_PPP_E!Y43+FC_IND_FBT_E!Y43+FC_IND_TE_E!Y43+FC_IND_MAC_E!Y43+FC_IND_TL_E!Y43+FC_IND_WP_E!Y43+FC_IND_MQ_E!Y43+FC_IND_CON_E!Y43+FC_IND_NSP_E!Y43</f>
        <v>995.62541364000003</v>
      </c>
      <c r="Z43" s="8">
        <f>FC_IND_IS_E!Z43+FC_IND_NFM_E!Z43+FC_IND_CPC_E!Z43+FC_IND_NMM_E!Z43+FC_IND_PPP_E!Z43+FC_IND_FBT_E!Z43+FC_IND_TE_E!Z43+FC_IND_MAC_E!Z43+FC_IND_TL_E!Z43+FC_IND_WP_E!Z43+FC_IND_MQ_E!Z43+FC_IND_CON_E!Z43+FC_IND_NSP_E!Z43</f>
        <v>900.70020144</v>
      </c>
    </row>
    <row r="44" spans="1:26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635.55443423999998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569.48248152000019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607.23820152000019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531.72620424000024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538.01901000000021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468.80037576000007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657.57897575999982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490.82463863999999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403.37765423999997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306.44214191999998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387.74288519999999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293.93427095999994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259.53727752000003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156.34769040000003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156.3476904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135.28473552000003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143.47424376000001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150.41321568000001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74.022945120000003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102.71422728000002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121.81583520000001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85.818890879999998</v>
      </c>
      <c r="Y44" s="8">
        <f>FC_IND_IS_E!Y44+FC_IND_NFM_E!Y44+FC_IND_CPC_E!Y44+FC_IND_NMM_E!Y44+FC_IND_PPP_E!Y44+FC_IND_FBT_E!Y44+FC_IND_TE_E!Y44+FC_IND_MAC_E!Y44+FC_IND_TL_E!Y44+FC_IND_WP_E!Y44+FC_IND_MQ_E!Y44+FC_IND_CON_E!Y44+FC_IND_NSP_E!Y44</f>
        <v>66.280096800000024</v>
      </c>
      <c r="Z44" s="8">
        <f>FC_IND_IS_E!Z44+FC_IND_NFM_E!Z44+FC_IND_CPC_E!Z44+FC_IND_NMM_E!Z44+FC_IND_PPP_E!Z44+FC_IND_FBT_E!Z44+FC_IND_TE_E!Z44+FC_IND_MAC_E!Z44+FC_IND_TL_E!Z44+FC_IND_WP_E!Z44+FC_IND_MQ_E!Z44+FC_IND_CON_E!Z44+FC_IND_NSP_E!Z44</f>
        <v>38.724272640000002</v>
      </c>
    </row>
    <row r="45" spans="1:26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  <c r="Y45" s="8">
        <f>FC_IND_IS_E!Y45+FC_IND_NFM_E!Y45+FC_IND_CPC_E!Y45+FC_IND_NMM_E!Y45+FC_IND_PPP_E!Y45+FC_IND_FBT_E!Y45+FC_IND_TE_E!Y45+FC_IND_MAC_E!Y45+FC_IND_TL_E!Y45+FC_IND_WP_E!Y45+FC_IND_MQ_E!Y45+FC_IND_CON_E!Y45+FC_IND_NSP_E!Y45</f>
        <v>0</v>
      </c>
      <c r="Z45" s="8">
        <f>FC_IND_IS_E!Z45+FC_IND_NFM_E!Z45+FC_IND_CPC_E!Z45+FC_IND_NMM_E!Z45+FC_IND_PPP_E!Z45+FC_IND_FBT_E!Z45+FC_IND_TE_E!Z45+FC_IND_MAC_E!Z45+FC_IND_TL_E!Z45+FC_IND_WP_E!Z45+FC_IND_MQ_E!Z45+FC_IND_CON_E!Z45+FC_IND_NSP_E!Z45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  <c r="Y46" s="8">
        <f>FC_IND_IS_E!Y46+FC_IND_NFM_E!Y46+FC_IND_CPC_E!Y46+FC_IND_NMM_E!Y46+FC_IND_PPP_E!Y46+FC_IND_FBT_E!Y46+FC_IND_TE_E!Y46+FC_IND_MAC_E!Y46+FC_IND_TL_E!Y46+FC_IND_WP_E!Y46+FC_IND_MQ_E!Y46+FC_IND_CON_E!Y46+FC_IND_NSP_E!Y46</f>
        <v>0</v>
      </c>
      <c r="Z46" s="8">
        <f>FC_IND_IS_E!Z46+FC_IND_NFM_E!Z46+FC_IND_CPC_E!Z46+FC_IND_NMM_E!Z46+FC_IND_PPP_E!Z46+FC_IND_FBT_E!Z46+FC_IND_TE_E!Z46+FC_IND_MAC_E!Z46+FC_IND_TL_E!Z46+FC_IND_WP_E!Z46+FC_IND_MQ_E!Z46+FC_IND_CON_E!Z46+FC_IND_NSP_E!Z46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  <c r="Y47" s="8">
        <f>FC_IND_IS_E!Y47+FC_IND_NFM_E!Y47+FC_IND_CPC_E!Y47+FC_IND_NMM_E!Y47+FC_IND_PPP_E!Y47+FC_IND_FBT_E!Y47+FC_IND_TE_E!Y47+FC_IND_MAC_E!Y47+FC_IND_TL_E!Y47+FC_IND_WP_E!Y47+FC_IND_MQ_E!Y47+FC_IND_CON_E!Y47+FC_IND_NSP_E!Y47</f>
        <v>0</v>
      </c>
      <c r="Z47" s="8">
        <f>FC_IND_IS_E!Z47+FC_IND_NFM_E!Z47+FC_IND_CPC_E!Z47+FC_IND_NMM_E!Z47+FC_IND_PPP_E!Z47+FC_IND_FBT_E!Z47+FC_IND_TE_E!Z47+FC_IND_MAC_E!Z47+FC_IND_TL_E!Z47+FC_IND_WP_E!Z47+FC_IND_MQ_E!Z47+FC_IND_CON_E!Z47+FC_IND_NSP_E!Z47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658.22257799999988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759.2519609999996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756.19053900000029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774.55942200000015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817.42038300000002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777.62084400000003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823.5435779999998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884.77342199999998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661.28399999999988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566.37746100000004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499.0244219999999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633.73050000000012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655.16115600000001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590.8695389999998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639.85334399999988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640.55464199999983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738.42783300000008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770.80617900000016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671.35313700000006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752.2533719999999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767.2916160000002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671.20325999999989</v>
      </c>
      <c r="Y48" s="8">
        <f>FC_IND_IS_E!Y48+FC_IND_NFM_E!Y48+FC_IND_CPC_E!Y48+FC_IND_NMM_E!Y48+FC_IND_PPP_E!Y48+FC_IND_FBT_E!Y48+FC_IND_TE_E!Y48+FC_IND_MAC_E!Y48+FC_IND_TL_E!Y48+FC_IND_WP_E!Y48+FC_IND_MQ_E!Y48+FC_IND_CON_E!Y48+FC_IND_NSP_E!Y48</f>
        <v>707.66584200000034</v>
      </c>
      <c r="Z48" s="8">
        <f>FC_IND_IS_E!Z48+FC_IND_NFM_E!Z48+FC_IND_CPC_E!Z48+FC_IND_NMM_E!Z48+FC_IND_PPP_E!Z48+FC_IND_FBT_E!Z48+FC_IND_TE_E!Z48+FC_IND_MAC_E!Z48+FC_IND_TL_E!Z48+FC_IND_WP_E!Z48+FC_IND_MQ_E!Z48+FC_IND_CON_E!Z48+FC_IND_NSP_E!Z48</f>
        <v>373.16319299999998</v>
      </c>
    </row>
    <row r="49" spans="1:26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  <c r="Y49" s="8">
        <f>FC_IND_IS_E!Y49+FC_IND_NFM_E!Y49+FC_IND_CPC_E!Y49+FC_IND_NMM_E!Y49+FC_IND_PPP_E!Y49+FC_IND_FBT_E!Y49+FC_IND_TE_E!Y49+FC_IND_MAC_E!Y49+FC_IND_TL_E!Y49+FC_IND_WP_E!Y49+FC_IND_MQ_E!Y49+FC_IND_CON_E!Y49+FC_IND_NSP_E!Y49</f>
        <v>0</v>
      </c>
      <c r="Z49" s="8">
        <f>FC_IND_IS_E!Z49+FC_IND_NFM_E!Z49+FC_IND_CPC_E!Z49+FC_IND_NMM_E!Z49+FC_IND_PPP_E!Z49+FC_IND_FBT_E!Z49+FC_IND_TE_E!Z49+FC_IND_MAC_E!Z49+FC_IND_TL_E!Z49+FC_IND_WP_E!Z49+FC_IND_MQ_E!Z49+FC_IND_CON_E!Z49+FC_IND_NSP_E!Z49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3.0712993199999996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3.0712993199999992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  <c r="Y50" s="8">
        <f>FC_IND_IS_E!Y50+FC_IND_NFM_E!Y50+FC_IND_CPC_E!Y50+FC_IND_NMM_E!Y50+FC_IND_PPP_E!Y50+FC_IND_FBT_E!Y50+FC_IND_TE_E!Y50+FC_IND_MAC_E!Y50+FC_IND_TL_E!Y50+FC_IND_WP_E!Y50+FC_IND_MQ_E!Y50+FC_IND_CON_E!Y50+FC_IND_NSP_E!Y50</f>
        <v>0</v>
      </c>
      <c r="Z50" s="8">
        <f>FC_IND_IS_E!Z50+FC_IND_NFM_E!Z50+FC_IND_CPC_E!Z50+FC_IND_NMM_E!Z50+FC_IND_PPP_E!Z50+FC_IND_FBT_E!Z50+FC_IND_TE_E!Z50+FC_IND_MAC_E!Z50+FC_IND_TL_E!Z50+FC_IND_WP_E!Z50+FC_IND_MQ_E!Z50+FC_IND_CON_E!Z50+FC_IND_NSP_E!Z50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1827.1777629600003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1966.5907509599999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1754.3990534400002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1757.2448718000001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1677.3242508000003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1678.1541044400001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1678.52651868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1682.0743499999999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1697.9968764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1554.2459895600005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1675.0190793600007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1676.1892356000003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1604.9973258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1588.5495014400003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1599.5739058935642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1529.4658514924338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1463.542452011199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1532.5627131225654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1562.0727817737402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1428.5400170869545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1296.6357374719476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1336.3848014846087</v>
      </c>
      <c r="Y51" s="27">
        <f>FC_IND_IS_E!Y51+FC_IND_NFM_E!Y51+FC_IND_CPC_E!Y51+FC_IND_NMM_E!Y51+FC_IND_PPP_E!Y51+FC_IND_FBT_E!Y51+FC_IND_TE_E!Y51+FC_IND_MAC_E!Y51+FC_IND_TL_E!Y51+FC_IND_WP_E!Y51+FC_IND_MQ_E!Y51+FC_IND_CON_E!Y51+FC_IND_NSP_E!Y51</f>
        <v>936.69900063817045</v>
      </c>
      <c r="Z51" s="27">
        <f>FC_IND_IS_E!Z51+FC_IND_NFM_E!Z51+FC_IND_CPC_E!Z51+FC_IND_NMM_E!Z51+FC_IND_PPP_E!Z51+FC_IND_FBT_E!Z51+FC_IND_TE_E!Z51+FC_IND_MAC_E!Z51+FC_IND_TL_E!Z51+FC_IND_WP_E!Z51+FC_IND_MQ_E!Z51+FC_IND_CON_E!Z51+FC_IND_NSP_E!Z51</f>
        <v>918.27822501200751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5.8578018158758836</v>
      </c>
      <c r="D52" s="27">
        <f t="shared" si="20"/>
        <v>24.378239129990721</v>
      </c>
      <c r="E52" s="27">
        <f t="shared" si="20"/>
        <v>20.516214379730179</v>
      </c>
      <c r="F52" s="27">
        <f t="shared" si="20"/>
        <v>37.864740415329827</v>
      </c>
      <c r="G52" s="27">
        <f t="shared" si="20"/>
        <v>49.176181508301731</v>
      </c>
      <c r="H52" s="27">
        <f t="shared" si="20"/>
        <v>49.087413788835349</v>
      </c>
      <c r="I52" s="27">
        <f t="shared" si="20"/>
        <v>34.963837534740321</v>
      </c>
      <c r="J52" s="27">
        <f t="shared" si="20"/>
        <v>41.660601948188123</v>
      </c>
      <c r="K52" s="27">
        <f t="shared" si="20"/>
        <v>65.962327616459334</v>
      </c>
      <c r="L52" s="27">
        <f t="shared" si="20"/>
        <v>62.691483173358534</v>
      </c>
      <c r="M52" s="27">
        <f t="shared" si="20"/>
        <v>62.606253769567125</v>
      </c>
      <c r="N52" s="27">
        <f t="shared" si="20"/>
        <v>60.557445936010453</v>
      </c>
      <c r="O52" s="27">
        <f t="shared" si="20"/>
        <v>58.45820589048823</v>
      </c>
      <c r="P52" s="27">
        <f t="shared" si="20"/>
        <v>62.54921585316216</v>
      </c>
      <c r="Q52" s="27">
        <f t="shared" si="20"/>
        <v>61.728409840756655</v>
      </c>
      <c r="R52" s="27">
        <f t="shared" si="20"/>
        <v>73.857391240448848</v>
      </c>
      <c r="S52" s="27">
        <f t="shared" si="20"/>
        <v>83.625049599366989</v>
      </c>
      <c r="T52" s="27">
        <f t="shared" si="20"/>
        <v>112.63252135254837</v>
      </c>
      <c r="U52" s="27">
        <f t="shared" si="20"/>
        <v>149.13548876572503</v>
      </c>
      <c r="V52" s="27">
        <f t="shared" si="20"/>
        <v>143.6201155391874</v>
      </c>
      <c r="W52" s="27">
        <f t="shared" si="20"/>
        <v>138.31067232780237</v>
      </c>
      <c r="X52" s="27">
        <f t="shared" ref="X52:Z52" si="21">SUM(X53:X54)</f>
        <v>120.12163305101745</v>
      </c>
      <c r="Y52" s="27">
        <f t="shared" si="21"/>
        <v>113.17427962225483</v>
      </c>
      <c r="Z52" s="27">
        <f t="shared" si="21"/>
        <v>115.94638333469918</v>
      </c>
    </row>
    <row r="53" spans="1:26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0</v>
      </c>
      <c r="Y53" s="8">
        <f>FC_IND_IS_E!Y53+FC_IND_NFM_E!Y53+FC_IND_CPC_E!Y53+FC_IND_NMM_E!Y53+FC_IND_PPP_E!Y53+FC_IND_FBT_E!Y53+FC_IND_TE_E!Y53+FC_IND_MAC_E!Y53+FC_IND_TL_E!Y53+FC_IND_WP_E!Y53+FC_IND_MQ_E!Y53+FC_IND_CON_E!Y53+FC_IND_NSP_E!Y53</f>
        <v>0</v>
      </c>
      <c r="Z53" s="8">
        <f>FC_IND_IS_E!Z53+FC_IND_NFM_E!Z53+FC_IND_CPC_E!Z53+FC_IND_NMM_E!Z53+FC_IND_PPP_E!Z53+FC_IND_FBT_E!Z53+FC_IND_TE_E!Z53+FC_IND_MAC_E!Z53+FC_IND_TL_E!Z53+FC_IND_WP_E!Z53+FC_IND_MQ_E!Z53+FC_IND_CON_E!Z53+FC_IND_NSP_E!Z53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5.8578018158758836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24.378239129990721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20.516214379730179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37.864740415329827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49.176181508301731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49.087413788835349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34.963837534740321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41.660601948188123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65.962327616459334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62.691483173358534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62.606253769567125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60.557445936010453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58.45820589048823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62.54921585316216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61.728409840756655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73.857391240448848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83.625049599366989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112.63252135254837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149.13548876572503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143.6201155391874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138.31067232780237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120.12163305101745</v>
      </c>
      <c r="Y54" s="45">
        <f>FC_IND_IS_E!Y54+FC_IND_NFM_E!Y54+FC_IND_CPC_E!Y54+FC_IND_NMM_E!Y54+FC_IND_PPP_E!Y54+FC_IND_FBT_E!Y54+FC_IND_TE_E!Y54+FC_IND_MAC_E!Y54+FC_IND_TL_E!Y54+FC_IND_WP_E!Y54+FC_IND_MQ_E!Y54+FC_IND_CON_E!Y54+FC_IND_NSP_E!Y54</f>
        <v>113.17427962225483</v>
      </c>
      <c r="Z54" s="45">
        <f>FC_IND_IS_E!Z54+FC_IND_NFM_E!Z54+FC_IND_CPC_E!Z54+FC_IND_NMM_E!Z54+FC_IND_PPP_E!Z54+FC_IND_FBT_E!Z54+FC_IND_TE_E!Z54+FC_IND_MAC_E!Z54+FC_IND_TL_E!Z54+FC_IND_WP_E!Z54+FC_IND_MQ_E!Z54+FC_IND_CON_E!Z54+FC_IND_NSP_E!Z54</f>
        <v>115.94638333469918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507.75556968000001</v>
      </c>
      <c r="D61" s="49">
        <f t="shared" si="22"/>
        <v>551.46227255999997</v>
      </c>
      <c r="E61" s="49">
        <f t="shared" si="22"/>
        <v>403.21933055999995</v>
      </c>
      <c r="F61" s="49">
        <f t="shared" si="22"/>
        <v>457.56197711999999</v>
      </c>
      <c r="G61" s="49">
        <f t="shared" si="22"/>
        <v>463.26207743999993</v>
      </c>
      <c r="H61" s="49">
        <f t="shared" si="22"/>
        <v>484.0385407199999</v>
      </c>
      <c r="I61" s="49">
        <f t="shared" si="22"/>
        <v>527.34056255999997</v>
      </c>
      <c r="J61" s="49">
        <f t="shared" si="22"/>
        <v>619.32495887999994</v>
      </c>
      <c r="K61" s="49">
        <f t="shared" si="22"/>
        <v>833.5902182399999</v>
      </c>
      <c r="L61" s="49">
        <f t="shared" si="22"/>
        <v>812.5017098400001</v>
      </c>
      <c r="M61" s="49">
        <f t="shared" si="22"/>
        <v>837.73474055999998</v>
      </c>
      <c r="N61" s="49">
        <f t="shared" si="22"/>
        <v>867.07312128000001</v>
      </c>
      <c r="O61" s="49">
        <f t="shared" si="22"/>
        <v>653.87996496000005</v>
      </c>
      <c r="P61" s="49">
        <f t="shared" si="22"/>
        <v>561.39251327999989</v>
      </c>
      <c r="Q61" s="49">
        <f t="shared" si="22"/>
        <v>516.59669099899099</v>
      </c>
      <c r="R61" s="49">
        <f t="shared" si="22"/>
        <v>573.93572945100095</v>
      </c>
      <c r="S61" s="49">
        <f t="shared" si="22"/>
        <v>575.75213343209509</v>
      </c>
      <c r="T61" s="49">
        <f t="shared" si="22"/>
        <v>741.19080824777075</v>
      </c>
      <c r="U61" s="49">
        <f t="shared" si="22"/>
        <v>814.90508318534387</v>
      </c>
      <c r="V61" s="49">
        <f t="shared" si="22"/>
        <v>881.89409885440796</v>
      </c>
      <c r="W61" s="49">
        <f t="shared" si="22"/>
        <v>962.19309695329162</v>
      </c>
      <c r="X61" s="49">
        <f t="shared" si="22"/>
        <v>1012.4283274988304</v>
      </c>
      <c r="Y61" s="49">
        <f t="shared" ref="Y61:Z61" si="23">SUM(Y62:Y72)</f>
        <v>1090.5480512663798</v>
      </c>
      <c r="Z61" s="49">
        <f t="shared" si="23"/>
        <v>1135.6326040648905</v>
      </c>
    </row>
    <row r="62" spans="1:26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498.39995520000002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514.75213439999993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370.94440319999995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395.91982080000002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383.60004479999998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403.64795519999996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468.15995519999996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549.80795519999992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729.11986559999991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710.19244800000001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736.25368319999995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768.65604480000002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564.87432960000001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468.17769599999997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415.77621119999998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450.69816960000003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391.38261119999999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502.88313599999998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485.75036160000002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491.92778879999992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489.90735359999991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470.67350399999998</v>
      </c>
      <c r="Y62" s="52">
        <f>FC_IND_IS_E!Y62+FC_IND_NFM_E!Y62+FC_IND_CPC_E!Y62+FC_IND_NMM_E!Y62+FC_IND_PPP_E!Y62+FC_IND_FBT_E!Y62+FC_IND_TE_E!Y62+FC_IND_MAC_E!Y62+FC_IND_TL_E!Y62+FC_IND_WP_E!Y62+FC_IND_MQ_E!Y62+FC_IND_CON_E!Y62+FC_IND_NSP_E!Y62</f>
        <v>475.55504640000004</v>
      </c>
      <c r="Z62" s="52">
        <f>FC_IND_IS_E!Z62+FC_IND_NFM_E!Z62+FC_IND_CPC_E!Z62+FC_IND_NMM_E!Z62+FC_IND_PPP_E!Z62+FC_IND_FBT_E!Z62+FC_IND_TE_E!Z62+FC_IND_MAC_E!Z62+FC_IND_TL_E!Z62+FC_IND_WP_E!Z62+FC_IND_MQ_E!Z62+FC_IND_CON_E!Z62+FC_IND_NSP_E!Z62</f>
        <v>445.76340479999993</v>
      </c>
    </row>
    <row r="63" spans="1:26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  <c r="Y63" s="52">
        <f>FC_IND_IS_E!Y63+FC_IND_NFM_E!Y63+FC_IND_CPC_E!Y63+FC_IND_NMM_E!Y63+FC_IND_PPP_E!Y63+FC_IND_FBT_E!Y63+FC_IND_TE_E!Y63+FC_IND_MAC_E!Y63+FC_IND_TL_E!Y63+FC_IND_WP_E!Y63+FC_IND_MQ_E!Y63+FC_IND_CON_E!Y63+FC_IND_NSP_E!Y63</f>
        <v>0</v>
      </c>
      <c r="Z63" s="52">
        <f>FC_IND_IS_E!Z63+FC_IND_NFM_E!Z63+FC_IND_CPC_E!Z63+FC_IND_NMM_E!Z63+FC_IND_PPP_E!Z63+FC_IND_FBT_E!Z63+FC_IND_TE_E!Z63+FC_IND_MAC_E!Z63+FC_IND_TL_E!Z63+FC_IND_WP_E!Z63+FC_IND_MQ_E!Z63+FC_IND_CON_E!Z63+FC_IND_NSP_E!Z63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0.65513447999999996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0.70977816000000005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2.07488736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5.84215632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7.2617126400000016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8.190065520000001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7.4802873599999993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7.9170436799999999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6.7703126400000002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9.6096218400000009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8.880777359999998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9.4167964800000004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8.7677553600000007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12.400577280000002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18.679279798991047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28.947439851000865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77.971882232095126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88.813712247770766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136.6551615853439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204.22467005440797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293.30346335329176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381.77010349883045</v>
      </c>
      <c r="Y64" s="52">
        <f>FC_IND_IS_E!Y64+FC_IND_NFM_E!Y64+FC_IND_CPC_E!Y64+FC_IND_NMM_E!Y64+FC_IND_PPP_E!Y64+FC_IND_FBT_E!Y64+FC_IND_TE_E!Y64+FC_IND_MAC_E!Y64+FC_IND_TL_E!Y64+FC_IND_WP_E!Y64+FC_IND_MQ_E!Y64+FC_IND_CON_E!Y64+FC_IND_NSP_E!Y64</f>
        <v>474.00656486637968</v>
      </c>
      <c r="Z64" s="52">
        <f>FC_IND_IS_E!Z64+FC_IND_NFM_E!Z64+FC_IND_CPC_E!Z64+FC_IND_NMM_E!Z64+FC_IND_PPP_E!Z64+FC_IND_FBT_E!Z64+FC_IND_TE_E!Z64+FC_IND_MAC_E!Z64+FC_IND_TL_E!Z64+FC_IND_WP_E!Z64+FC_IND_MQ_E!Z64+FC_IND_CON_E!Z64+FC_IND_NSP_E!Z64</f>
        <v>548.88275926489075</v>
      </c>
    </row>
    <row r="65" spans="1:26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8.7004799999999989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36.000359999999993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30.200039999999998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55.799999999999969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72.400319999999979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72.200519999999955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51.700319999999998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61.59996000000001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97.700039999999987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92.699640000000016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92.600279999999984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89.000279999999989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80.23787999999999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80.814239999999955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82.141199999999984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94.290120000000002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106.39763999999998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149.49396000000007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192.49956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185.74164000000002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178.98227999999997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159.98471999999995</v>
      </c>
      <c r="Y65" s="52">
        <f>FC_IND_IS_E!Y65+FC_IND_NFM_E!Y65+FC_IND_CPC_E!Y65+FC_IND_NMM_E!Y65+FC_IND_PPP_E!Y65+FC_IND_FBT_E!Y65+FC_IND_TE_E!Y65+FC_IND_MAC_E!Y65+FC_IND_TL_E!Y65+FC_IND_WP_E!Y65+FC_IND_MQ_E!Y65+FC_IND_CON_E!Y65+FC_IND_NSP_E!Y65</f>
        <v>140.98644000000002</v>
      </c>
      <c r="Z65" s="52">
        <f>FC_IND_IS_E!Z65+FC_IND_NFM_E!Z65+FC_IND_CPC_E!Z65+FC_IND_NMM_E!Z65+FC_IND_PPP_E!Z65+FC_IND_FBT_E!Z65+FC_IND_TE_E!Z65+FC_IND_MAC_E!Z65+FC_IND_TL_E!Z65+FC_IND_WP_E!Z65+FC_IND_MQ_E!Z65+FC_IND_CON_E!Z65+FC_IND_NSP_E!Z65</f>
        <v>140.98644000000002</v>
      </c>
    </row>
    <row r="66" spans="1:26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  <c r="Y66" s="52">
        <f>FC_IND_IS_E!Y66+FC_IND_NFM_E!Y66+FC_IND_CPC_E!Y66+FC_IND_NMM_E!Y66+FC_IND_PPP_E!Y66+FC_IND_FBT_E!Y66+FC_IND_TE_E!Y66+FC_IND_MAC_E!Y66+FC_IND_TL_E!Y66+FC_IND_WP_E!Y66+FC_IND_MQ_E!Y66+FC_IND_CON_E!Y66+FC_IND_NSP_E!Y66</f>
        <v>0</v>
      </c>
      <c r="Z66" s="52">
        <f>FC_IND_IS_E!Z66+FC_IND_NFM_E!Z66+FC_IND_CPC_E!Z66+FC_IND_NMM_E!Z66+FC_IND_PPP_E!Z66+FC_IND_FBT_E!Z66+FC_IND_TE_E!Z66+FC_IND_MAC_E!Z66+FC_IND_TL_E!Z66+FC_IND_WP_E!Z66+FC_IND_MQ_E!Z66+FC_IND_CON_E!Z66+FC_IND_NSP_E!Z66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  <c r="Y67" s="52">
        <f>FC_IND_IS_E!Y67+FC_IND_NFM_E!Y67+FC_IND_CPC_E!Y67+FC_IND_NMM_E!Y67+FC_IND_PPP_E!Y67+FC_IND_FBT_E!Y67+FC_IND_TE_E!Y67+FC_IND_MAC_E!Y67+FC_IND_TL_E!Y67+FC_IND_WP_E!Y67+FC_IND_MQ_E!Y67+FC_IND_CON_E!Y67+FC_IND_NSP_E!Y67</f>
        <v>0</v>
      </c>
      <c r="Z67" s="52">
        <f>FC_IND_IS_E!Z67+FC_IND_NFM_E!Z67+FC_IND_CPC_E!Z67+FC_IND_NMM_E!Z67+FC_IND_PPP_E!Z67+FC_IND_FBT_E!Z67+FC_IND_TE_E!Z67+FC_IND_MAC_E!Z67+FC_IND_TL_E!Z67+FC_IND_WP_E!Z67+FC_IND_MQ_E!Z67+FC_IND_CON_E!Z67+FC_IND_NSP_E!Z67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  <c r="Y68" s="52">
        <f>FC_IND_IS_E!Y68+FC_IND_NFM_E!Y68+FC_IND_CPC_E!Y68+FC_IND_NMM_E!Y68+FC_IND_PPP_E!Y68+FC_IND_FBT_E!Y68+FC_IND_TE_E!Y68+FC_IND_MAC_E!Y68+FC_IND_TL_E!Y68+FC_IND_WP_E!Y68+FC_IND_MQ_E!Y68+FC_IND_CON_E!Y68+FC_IND_NSP_E!Y68</f>
        <v>0</v>
      </c>
      <c r="Z68" s="52">
        <f>FC_IND_IS_E!Z68+FC_IND_NFM_E!Z68+FC_IND_CPC_E!Z68+FC_IND_NMM_E!Z68+FC_IND_PPP_E!Z68+FC_IND_FBT_E!Z68+FC_IND_TE_E!Z68+FC_IND_MAC_E!Z68+FC_IND_TL_E!Z68+FC_IND_WP_E!Z68+FC_IND_MQ_E!Z68+FC_IND_CON_E!Z68+FC_IND_NSP_E!Z68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  <c r="Y69" s="52">
        <f>FC_IND_IS_E!Y69+FC_IND_NFM_E!Y69+FC_IND_CPC_E!Y69+FC_IND_NMM_E!Y69+FC_IND_PPP_E!Y69+FC_IND_FBT_E!Y69+FC_IND_TE_E!Y69+FC_IND_MAC_E!Y69+FC_IND_TL_E!Y69+FC_IND_WP_E!Y69+FC_IND_MQ_E!Y69+FC_IND_CON_E!Y69+FC_IND_NSP_E!Y69</f>
        <v>0</v>
      </c>
      <c r="Z69" s="52">
        <f>FC_IND_IS_E!Z69+FC_IND_NFM_E!Z69+FC_IND_CPC_E!Z69+FC_IND_NMM_E!Z69+FC_IND_PPP_E!Z69+FC_IND_FBT_E!Z69+FC_IND_TE_E!Z69+FC_IND_MAC_E!Z69+FC_IND_TL_E!Z69+FC_IND_WP_E!Z69+FC_IND_MQ_E!Z69+FC_IND_CON_E!Z69+FC_IND_NSP_E!Z69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  <c r="Y70" s="52">
        <f>FC_IND_IS_E!Y70+FC_IND_NFM_E!Y70+FC_IND_CPC_E!Y70+FC_IND_NMM_E!Y70+FC_IND_PPP_E!Y70+FC_IND_FBT_E!Y70+FC_IND_TE_E!Y70+FC_IND_MAC_E!Y70+FC_IND_TL_E!Y70+FC_IND_WP_E!Y70+FC_IND_MQ_E!Y70+FC_IND_CON_E!Y70+FC_IND_NSP_E!Y70</f>
        <v>0</v>
      </c>
      <c r="Z70" s="52">
        <f>FC_IND_IS_E!Z70+FC_IND_NFM_E!Z70+FC_IND_CPC_E!Z70+FC_IND_NMM_E!Z70+FC_IND_PPP_E!Z70+FC_IND_FBT_E!Z70+FC_IND_TE_E!Z70+FC_IND_MAC_E!Z70+FC_IND_TL_E!Z70+FC_IND_WP_E!Z70+FC_IND_MQ_E!Z70+FC_IND_CON_E!Z70+FC_IND_NSP_E!Z70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  <c r="Y71" s="52">
        <f>FC_IND_IS_E!Y71+FC_IND_NFM_E!Y71+FC_IND_CPC_E!Y71+FC_IND_NMM_E!Y71+FC_IND_PPP_E!Y71+FC_IND_FBT_E!Y71+FC_IND_TE_E!Y71+FC_IND_MAC_E!Y71+FC_IND_TL_E!Y71+FC_IND_WP_E!Y71+FC_IND_MQ_E!Y71+FC_IND_CON_E!Y71+FC_IND_NSP_E!Y71</f>
        <v>0</v>
      </c>
      <c r="Z71" s="52">
        <f>FC_IND_IS_E!Z71+FC_IND_NFM_E!Z71+FC_IND_CPC_E!Z71+FC_IND_NMM_E!Z71+FC_IND_PPP_E!Z71+FC_IND_FBT_E!Z71+FC_IND_TE_E!Z71+FC_IND_MAC_E!Z71+FC_IND_TL_E!Z71+FC_IND_WP_E!Z71+FC_IND_MQ_E!Z71+FC_IND_CON_E!Z71+FC_IND_NSP_E!Z71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  <c r="Y72" s="55">
        <f>FC_IND_IS_E!Y72+FC_IND_NFM_E!Y72+FC_IND_CPC_E!Y72+FC_IND_NMM_E!Y72+FC_IND_PPP_E!Y72+FC_IND_FBT_E!Y72+FC_IND_TE_E!Y72+FC_IND_MAC_E!Y72+FC_IND_TL_E!Y72+FC_IND_WP_E!Y72+FC_IND_MQ_E!Y72+FC_IND_CON_E!Y72+FC_IND_NSP_E!Y72</f>
        <v>0</v>
      </c>
      <c r="Z72" s="55">
        <f>FC_IND_IS_E!Z72+FC_IND_NFM_E!Z72+FC_IND_CPC_E!Z72+FC_IND_NMM_E!Z72+FC_IND_PPP_E!Z72+FC_IND_FBT_E!Z72+FC_IND_TE_E!Z72+FC_IND_MAC_E!Z72+FC_IND_TL_E!Z72+FC_IND_WP_E!Z72+FC_IND_MQ_E!Z72+FC_IND_CON_E!Z72+FC_IND_NSP_E!Z72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150.19241508001954</v>
      </c>
      <c r="D2" s="21">
        <f t="shared" ref="D2:X2" si="0">SUM(D3,D17,D22,D25,D26,D51,D52)</f>
        <v>160.80284857736339</v>
      </c>
      <c r="E2" s="21">
        <f t="shared" si="0"/>
        <v>108.31976455749356</v>
      </c>
      <c r="F2" s="21">
        <f t="shared" si="0"/>
        <v>128.81420529296676</v>
      </c>
      <c r="G2" s="21">
        <f t="shared" si="0"/>
        <v>125.28052232761051</v>
      </c>
      <c r="H2" s="21">
        <f t="shared" si="0"/>
        <v>114.90650424</v>
      </c>
      <c r="I2" s="21">
        <f t="shared" si="0"/>
        <v>127.65288708</v>
      </c>
      <c r="J2" s="21">
        <f t="shared" si="0"/>
        <v>142.14323952000001</v>
      </c>
      <c r="K2" s="21">
        <f t="shared" si="0"/>
        <v>127.09937160965413</v>
      </c>
      <c r="L2" s="21">
        <f t="shared" si="0"/>
        <v>66.123205192722523</v>
      </c>
      <c r="M2" s="21">
        <f t="shared" si="0"/>
        <v>71.475131098849374</v>
      </c>
      <c r="N2" s="21">
        <f t="shared" si="0"/>
        <v>80.454728081694427</v>
      </c>
      <c r="O2" s="21">
        <f t="shared" si="0"/>
        <v>90.234732600000001</v>
      </c>
      <c r="P2" s="21">
        <f t="shared" si="0"/>
        <v>95.382491040000019</v>
      </c>
      <c r="Q2" s="21">
        <f t="shared" si="0"/>
        <v>102.13257645348445</v>
      </c>
      <c r="R2" s="21">
        <f t="shared" si="0"/>
        <v>97.609496219106219</v>
      </c>
      <c r="S2" s="21">
        <f t="shared" si="0"/>
        <v>103.05965518118761</v>
      </c>
      <c r="T2" s="21">
        <f t="shared" si="0"/>
        <v>109.24853740801359</v>
      </c>
      <c r="U2" s="21">
        <f t="shared" si="0"/>
        <v>111.27933053638522</v>
      </c>
      <c r="V2" s="21">
        <f t="shared" si="0"/>
        <v>102.61816163580156</v>
      </c>
      <c r="W2" s="21">
        <f t="shared" si="0"/>
        <v>91.622240792629157</v>
      </c>
      <c r="X2" s="21">
        <f t="shared" si="0"/>
        <v>90.539182806940204</v>
      </c>
      <c r="Y2" s="21">
        <f t="shared" ref="Y2:Z2" si="1">SUM(Y3,Y17,Y22,Y25,Y26,Y51,Y52)</f>
        <v>73.285965206961805</v>
      </c>
      <c r="Z2" s="21">
        <f t="shared" si="1"/>
        <v>70.240800778780653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3.1351428000195334</v>
      </c>
      <c r="D3" s="24">
        <f t="shared" ref="D3:W3" si="3">SUM(D4,D8,D11)</f>
        <v>3.1351428000195334</v>
      </c>
      <c r="E3" s="24">
        <f t="shared" si="3"/>
        <v>3.1351428000195334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  <c r="Y5" s="8">
        <f>FC_IND_IS_BF_E!Y5+FC_IND_IS_EA_E!Y5</f>
        <v>0</v>
      </c>
      <c r="Z5" s="8">
        <f>FC_IND_IS_BF_E!Z5+FC_IND_IS_EA_E!Z5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  <c r="Y6" s="8">
        <f>FC_IND_IS_BF_E!Y6+FC_IND_IS_EA_E!Y6</f>
        <v>0</v>
      </c>
      <c r="Z6" s="8">
        <f>FC_IND_IS_BF_E!Z6+FC_IND_IS_EA_E!Z6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  <c r="Y7" s="8">
        <f>FC_IND_IS_BF_E!Y7+FC_IND_IS_EA_E!Y7</f>
        <v>0</v>
      </c>
      <c r="Z7" s="8">
        <f>FC_IND_IS_BF_E!Z7+FC_IND_IS_EA_E!Z7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  <c r="Y9" s="8">
        <f>FC_IND_IS_BF_E!Y9+FC_IND_IS_EA_E!Y9</f>
        <v>0</v>
      </c>
      <c r="Z9" s="8">
        <f>FC_IND_IS_BF_E!Z9+FC_IND_IS_EA_E!Z9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  <c r="Y10" s="8">
        <f>FC_IND_IS_BF_E!Y10+FC_IND_IS_EA_E!Y10</f>
        <v>0</v>
      </c>
      <c r="Z10" s="8">
        <f>FC_IND_IS_BF_E!Z10+FC_IND_IS_EA_E!Z10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3.1351428000195334</v>
      </c>
      <c r="D11" s="19">
        <f t="shared" ref="D11:W11" si="12">SUM(D12:D16)</f>
        <v>3.1351428000195334</v>
      </c>
      <c r="E11" s="19">
        <f t="shared" si="12"/>
        <v>3.1351428000195334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  <c r="Y12" s="8">
        <f>FC_IND_IS_BF_E!Y12+FC_IND_IS_EA_E!Y12</f>
        <v>0</v>
      </c>
      <c r="Z12" s="8">
        <f>FC_IND_IS_BF_E!Z12+FC_IND_IS_EA_E!Z12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FC_IND_IS_BF_E!C13+FC_IND_IS_EA_E!C13</f>
        <v>3.1351428000195334</v>
      </c>
      <c r="D13" s="8">
        <f>FC_IND_IS_BF_E!D13+FC_IND_IS_EA_E!D13</f>
        <v>3.1351428000195334</v>
      </c>
      <c r="E13" s="8">
        <f>FC_IND_IS_BF_E!E13+FC_IND_IS_EA_E!E13</f>
        <v>3.1351428000195334</v>
      </c>
      <c r="F13" s="8">
        <f>FC_IND_IS_BF_E!F13+FC_IND_IS_EA_E!F13</f>
        <v>0</v>
      </c>
      <c r="G13" s="8">
        <f>FC_IND_IS_BF_E!G13+FC_IND_IS_EA_E!G13</f>
        <v>0</v>
      </c>
      <c r="H13" s="8">
        <f>FC_IND_IS_BF_E!H13+FC_IND_IS_EA_E!H13</f>
        <v>0</v>
      </c>
      <c r="I13" s="8">
        <f>FC_IND_IS_BF_E!I13+FC_IND_IS_EA_E!I13</f>
        <v>0</v>
      </c>
      <c r="J13" s="8">
        <f>FC_IND_IS_BF_E!J13+FC_IND_IS_EA_E!J13</f>
        <v>0</v>
      </c>
      <c r="K13" s="8">
        <f>FC_IND_IS_BF_E!K13+FC_IND_IS_EA_E!K13</f>
        <v>0</v>
      </c>
      <c r="L13" s="8">
        <f>FC_IND_IS_BF_E!L13+FC_IND_IS_EA_E!L13</f>
        <v>0</v>
      </c>
      <c r="M13" s="8">
        <f>FC_IND_IS_BF_E!M13+FC_IND_IS_EA_E!M13</f>
        <v>0</v>
      </c>
      <c r="N13" s="8">
        <f>FC_IND_IS_BF_E!N13+FC_IND_IS_EA_E!N13</f>
        <v>0</v>
      </c>
      <c r="O13" s="8">
        <f>FC_IND_IS_BF_E!O13+FC_IND_IS_EA_E!O13</f>
        <v>0</v>
      </c>
      <c r="P13" s="8">
        <f>FC_IND_IS_BF_E!P13+FC_IND_IS_EA_E!P13</f>
        <v>0</v>
      </c>
      <c r="Q13" s="8">
        <f>FC_IND_IS_BF_E!Q13+FC_IND_IS_EA_E!Q13</f>
        <v>0</v>
      </c>
      <c r="R13" s="8">
        <f>FC_IND_IS_BF_E!R13+FC_IND_IS_EA_E!R13</f>
        <v>0</v>
      </c>
      <c r="S13" s="8">
        <f>FC_IND_IS_BF_E!S13+FC_IND_IS_EA_E!S13</f>
        <v>0</v>
      </c>
      <c r="T13" s="8">
        <f>FC_IND_IS_BF_E!T13+FC_IND_IS_EA_E!T13</f>
        <v>0</v>
      </c>
      <c r="U13" s="8">
        <f>FC_IND_IS_BF_E!U13+FC_IND_IS_EA_E!U13</f>
        <v>0</v>
      </c>
      <c r="V13" s="8">
        <f>FC_IND_IS_BF_E!V13+FC_IND_IS_EA_E!V13</f>
        <v>0</v>
      </c>
      <c r="W13" s="8">
        <f>FC_IND_IS_BF_E!W13+FC_IND_IS_EA_E!W13</f>
        <v>0</v>
      </c>
      <c r="X13" s="8">
        <f>FC_IND_IS_BF_E!X13+FC_IND_IS_EA_E!X13</f>
        <v>0</v>
      </c>
      <c r="Y13" s="8">
        <f>FC_IND_IS_BF_E!Y13+FC_IND_IS_EA_E!Y13</f>
        <v>0</v>
      </c>
      <c r="Z13" s="8">
        <f>FC_IND_IS_BF_E!Z13+FC_IND_IS_EA_E!Z13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  <c r="Y14" s="8">
        <f>FC_IND_IS_BF_E!Y14+FC_IND_IS_EA_E!Y14</f>
        <v>0</v>
      </c>
      <c r="Z14" s="8">
        <f>FC_IND_IS_BF_E!Z14+FC_IND_IS_EA_E!Z14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  <c r="Y15" s="8">
        <f>FC_IND_IS_BF_E!Y15+FC_IND_IS_EA_E!Y15</f>
        <v>0</v>
      </c>
      <c r="Z15" s="8">
        <f>FC_IND_IS_BF_E!Z15+FC_IND_IS_EA_E!Z15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  <c r="Y16" s="8">
        <f>FC_IND_IS_BF_E!Y16+FC_IND_IS_EA_E!Y16</f>
        <v>0</v>
      </c>
      <c r="Z16" s="8">
        <f>FC_IND_IS_BF_E!Z16+FC_IND_IS_EA_E!Z16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  <c r="Y18" s="8">
        <f>FC_IND_IS_BF_E!Y18+FC_IND_IS_EA_E!Y18</f>
        <v>0</v>
      </c>
      <c r="Z18" s="8">
        <f>FC_IND_IS_BF_E!Z18+FC_IND_IS_EA_E!Z18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  <c r="Y19" s="8">
        <f>FC_IND_IS_BF_E!Y19+FC_IND_IS_EA_E!Y19</f>
        <v>0</v>
      </c>
      <c r="Z19" s="8">
        <f>FC_IND_IS_BF_E!Z19+FC_IND_IS_EA_E!Z19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  <c r="Y20" s="8">
        <f>FC_IND_IS_BF_E!Y20+FC_IND_IS_EA_E!Y20</f>
        <v>0</v>
      </c>
      <c r="Z20" s="8">
        <f>FC_IND_IS_BF_E!Z20+FC_IND_IS_EA_E!Z20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  <c r="Y21" s="8">
        <f>FC_IND_IS_BF_E!Y21+FC_IND_IS_EA_E!Y21</f>
        <v>0</v>
      </c>
      <c r="Z21" s="8">
        <f>FC_IND_IS_BF_E!Z21+FC_IND_IS_EA_E!Z21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  <c r="Y23" s="8">
        <f>FC_IND_IS_BF_E!Y23+FC_IND_IS_EA_E!Y23</f>
        <v>0</v>
      </c>
      <c r="Z23" s="8">
        <f>FC_IND_IS_BF_E!Z23+FC_IND_IS_EA_E!Z23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  <c r="Y24" s="8">
        <f>FC_IND_IS_BF_E!Y24+FC_IND_IS_EA_E!Y24</f>
        <v>0</v>
      </c>
      <c r="Z24" s="8">
        <f>FC_IND_IS_BF_E!Z24+FC_IND_IS_EA_E!Z24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  <c r="Y25" s="27">
        <f>FC_IND_IS_BF_E!Y25+FC_IND_IS_EA_E!Y25</f>
        <v>0</v>
      </c>
      <c r="Z25" s="27">
        <f>FC_IND_IS_BF_E!Z25+FC_IND_IS_EA_E!Z25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30.577246199999998</v>
      </c>
      <c r="D26" s="27">
        <f t="shared" ref="D26:W26" si="21">SUM(D27,D33)</f>
        <v>33.479896679999996</v>
      </c>
      <c r="E26" s="27">
        <f t="shared" si="21"/>
        <v>30.577246199999998</v>
      </c>
      <c r="F26" s="27">
        <f t="shared" si="21"/>
        <v>27.953850240000001</v>
      </c>
      <c r="G26" s="27">
        <f t="shared" si="21"/>
        <v>27.953850240000001</v>
      </c>
      <c r="H26" s="27">
        <f t="shared" si="21"/>
        <v>15.541174439999997</v>
      </c>
      <c r="I26" s="27">
        <f t="shared" si="21"/>
        <v>18.443824919999997</v>
      </c>
      <c r="J26" s="27">
        <f t="shared" si="21"/>
        <v>24.753989520000005</v>
      </c>
      <c r="K26" s="27">
        <f t="shared" si="21"/>
        <v>12.357629279999999</v>
      </c>
      <c r="L26" s="27">
        <f t="shared" si="21"/>
        <v>9.1935889199999998</v>
      </c>
      <c r="M26" s="27">
        <f t="shared" si="21"/>
        <v>9.1935889199999998</v>
      </c>
      <c r="N26" s="27">
        <f t="shared" si="21"/>
        <v>6.0666908400000006</v>
      </c>
      <c r="O26" s="27">
        <f t="shared" si="21"/>
        <v>6.0666908400000006</v>
      </c>
      <c r="P26" s="27">
        <f t="shared" si="21"/>
        <v>6.0666908400000006</v>
      </c>
      <c r="Q26" s="27">
        <f t="shared" si="21"/>
        <v>6.0666908400000006</v>
      </c>
      <c r="R26" s="27">
        <f t="shared" si="21"/>
        <v>5.6644862399999996</v>
      </c>
      <c r="S26" s="27">
        <f t="shared" si="21"/>
        <v>7.3358596800000013</v>
      </c>
      <c r="T26" s="27">
        <f t="shared" si="21"/>
        <v>7.1604446400000024</v>
      </c>
      <c r="U26" s="27">
        <f t="shared" si="21"/>
        <v>6.9268122000000014</v>
      </c>
      <c r="V26" s="27">
        <f t="shared" si="21"/>
        <v>6.2304299999999992</v>
      </c>
      <c r="W26" s="27">
        <f t="shared" si="21"/>
        <v>5.5829296799999995</v>
      </c>
      <c r="X26" s="27">
        <f t="shared" ref="X26:Z26" si="22">SUM(X27,X33)</f>
        <v>9.2126278800000012</v>
      </c>
      <c r="Y26" s="27">
        <f t="shared" si="22"/>
        <v>12.952163879999999</v>
      </c>
      <c r="Z26" s="27">
        <f t="shared" si="22"/>
        <v>11.107327319999998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  <c r="Y28" s="8">
        <f>FC_IND_IS_BF_E!Y28+FC_IND_IS_EA_E!Y28</f>
        <v>0</v>
      </c>
      <c r="Z28" s="8">
        <f>FC_IND_IS_BF_E!Z28+FC_IND_IS_EA_E!Z28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  <c r="Y29" s="8">
        <f>FC_IND_IS_BF_E!Y29+FC_IND_IS_EA_E!Y29</f>
        <v>0</v>
      </c>
      <c r="Z29" s="8">
        <f>FC_IND_IS_BF_E!Z29+FC_IND_IS_EA_E!Z29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  <c r="Y30" s="8">
        <f>FC_IND_IS_BF_E!Y30+FC_IND_IS_EA_E!Y30</f>
        <v>0</v>
      </c>
      <c r="Z30" s="8">
        <f>FC_IND_IS_BF_E!Z30+FC_IND_IS_EA_E!Z30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  <c r="Y31" s="8">
        <f>FC_IND_IS_BF_E!Y31+FC_IND_IS_EA_E!Y31</f>
        <v>0</v>
      </c>
      <c r="Z31" s="8">
        <f>FC_IND_IS_BF_E!Z31+FC_IND_IS_EA_E!Z31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  <c r="Y32" s="8">
        <f>FC_IND_IS_BF_E!Y32+FC_IND_IS_EA_E!Y32</f>
        <v>0</v>
      </c>
      <c r="Z32" s="8">
        <f>FC_IND_IS_BF_E!Z32+FC_IND_IS_EA_E!Z32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30.577246199999998</v>
      </c>
      <c r="D33" s="19">
        <f t="shared" ref="D33:W33" si="27">SUM(D34:D50)</f>
        <v>33.479896679999996</v>
      </c>
      <c r="E33" s="19">
        <f t="shared" si="27"/>
        <v>30.577246199999998</v>
      </c>
      <c r="F33" s="19">
        <f t="shared" si="27"/>
        <v>27.953850240000001</v>
      </c>
      <c r="G33" s="19">
        <f t="shared" si="27"/>
        <v>27.953850240000001</v>
      </c>
      <c r="H33" s="19">
        <f t="shared" si="27"/>
        <v>15.541174439999997</v>
      </c>
      <c r="I33" s="19">
        <f t="shared" si="27"/>
        <v>18.443824919999997</v>
      </c>
      <c r="J33" s="19">
        <f t="shared" si="27"/>
        <v>24.753989520000005</v>
      </c>
      <c r="K33" s="19">
        <f t="shared" si="27"/>
        <v>12.357629279999999</v>
      </c>
      <c r="L33" s="19">
        <f t="shared" si="27"/>
        <v>9.1935889199999998</v>
      </c>
      <c r="M33" s="19">
        <f t="shared" si="27"/>
        <v>9.1935889199999998</v>
      </c>
      <c r="N33" s="19">
        <f t="shared" si="27"/>
        <v>6.0666908400000006</v>
      </c>
      <c r="O33" s="19">
        <f t="shared" si="27"/>
        <v>6.0666908400000006</v>
      </c>
      <c r="P33" s="19">
        <f t="shared" si="27"/>
        <v>6.0666908400000006</v>
      </c>
      <c r="Q33" s="19">
        <f t="shared" si="27"/>
        <v>6.0666908400000006</v>
      </c>
      <c r="R33" s="19">
        <f t="shared" si="27"/>
        <v>5.6644862399999996</v>
      </c>
      <c r="S33" s="19">
        <f t="shared" si="27"/>
        <v>7.3358596800000013</v>
      </c>
      <c r="T33" s="19">
        <f t="shared" si="27"/>
        <v>7.1604446400000024</v>
      </c>
      <c r="U33" s="19">
        <f t="shared" si="27"/>
        <v>6.9268122000000014</v>
      </c>
      <c r="V33" s="19">
        <f t="shared" si="27"/>
        <v>6.2304299999999992</v>
      </c>
      <c r="W33" s="19">
        <f t="shared" si="27"/>
        <v>5.5829296799999995</v>
      </c>
      <c r="X33" s="19">
        <f t="shared" ref="X33:Z33" si="28">SUM(X34:X50)</f>
        <v>9.2126278800000012</v>
      </c>
      <c r="Y33" s="19">
        <f t="shared" si="28"/>
        <v>12.952163879999999</v>
      </c>
      <c r="Z33" s="19">
        <f t="shared" si="28"/>
        <v>11.107327319999998</v>
      </c>
    </row>
    <row r="34" spans="1:26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  <c r="Y34" s="8">
        <f>FC_IND_IS_BF_E!Y34+FC_IND_IS_EA_E!Y34</f>
        <v>0</v>
      </c>
      <c r="Z34" s="8">
        <f>FC_IND_IS_BF_E!Z34+FC_IND_IS_EA_E!Z34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  <c r="Y35" s="8">
        <f>FC_IND_IS_BF_E!Y35+FC_IND_IS_EA_E!Y35</f>
        <v>0</v>
      </c>
      <c r="Z35" s="8">
        <f>FC_IND_IS_BF_E!Z35+FC_IND_IS_EA_E!Z35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FC_IND_IS_BF_E!C36+FC_IND_IS_EA_E!C36</f>
        <v>11.610374759999999</v>
      </c>
      <c r="D36" s="8">
        <f>FC_IND_IS_BF_E!D36+FC_IND_IS_EA_E!D36</f>
        <v>14.513025240000001</v>
      </c>
      <c r="E36" s="8">
        <f>FC_IND_IS_BF_E!E36+FC_IND_IS_EA_E!E36</f>
        <v>11.610374759999999</v>
      </c>
      <c r="F36" s="8">
        <f>FC_IND_IS_BF_E!F36+FC_IND_IS_EA_E!F36</f>
        <v>5.8053009600000003</v>
      </c>
      <c r="G36" s="8">
        <f>FC_IND_IS_BF_E!G36+FC_IND_IS_EA_E!G36</f>
        <v>5.8053009600000003</v>
      </c>
      <c r="H36" s="8">
        <f>FC_IND_IS_BF_E!H36+FC_IND_IS_EA_E!H36</f>
        <v>2.9026504799999988</v>
      </c>
      <c r="I36" s="8">
        <f>FC_IND_IS_BF_E!I36+FC_IND_IS_EA_E!I36</f>
        <v>5.8053009600000003</v>
      </c>
      <c r="J36" s="8">
        <f>FC_IND_IS_BF_E!J36+FC_IND_IS_EA_E!J36</f>
        <v>5.8053009600000003</v>
      </c>
      <c r="K36" s="8">
        <f>FC_IND_IS_BF_E!K36+FC_IND_IS_EA_E!K36</f>
        <v>2.9026504799999988</v>
      </c>
      <c r="L36" s="8">
        <f>FC_IND_IS_BF_E!L36+FC_IND_IS_EA_E!L36</f>
        <v>2.9026504799999988</v>
      </c>
      <c r="M36" s="8">
        <f>FC_IND_IS_BF_E!M36+FC_IND_IS_EA_E!M36</f>
        <v>2.9026504799999988</v>
      </c>
      <c r="N36" s="8">
        <f>FC_IND_IS_BF_E!N36+FC_IND_IS_EA_E!N36</f>
        <v>2.9026504799999988</v>
      </c>
      <c r="O36" s="8">
        <f>FC_IND_IS_BF_E!O36+FC_IND_IS_EA_E!O36</f>
        <v>2.9026504799999988</v>
      </c>
      <c r="P36" s="8">
        <f>FC_IND_IS_BF_E!P36+FC_IND_IS_EA_E!P36</f>
        <v>2.9026504799999988</v>
      </c>
      <c r="Q36" s="8">
        <f>FC_IND_IS_BF_E!Q36+FC_IND_IS_EA_E!Q36</f>
        <v>2.9026504799999988</v>
      </c>
      <c r="R36" s="8">
        <f>FC_IND_IS_BF_E!R36+FC_IND_IS_EA_E!R36</f>
        <v>1.8111466800000002</v>
      </c>
      <c r="S36" s="8">
        <f>FC_IND_IS_BF_E!S36+FC_IND_IS_EA_E!S36</f>
        <v>3.5121207599999997</v>
      </c>
      <c r="T36" s="8">
        <f>FC_IND_IS_BF_E!T36+FC_IND_IS_EA_E!T36</f>
        <v>3.7442782800000018</v>
      </c>
      <c r="U36" s="8">
        <f>FC_IND_IS_BF_E!U36+FC_IND_IS_EA_E!U36</f>
        <v>2.0928250799999999</v>
      </c>
      <c r="V36" s="8">
        <f>FC_IND_IS_BF_E!V36+FC_IND_IS_EA_E!V36</f>
        <v>2.2029976800000002</v>
      </c>
      <c r="W36" s="8">
        <f>FC_IND_IS_BF_E!W36+FC_IND_IS_EA_E!W36</f>
        <v>2.2668296400000001</v>
      </c>
      <c r="X36" s="8">
        <f>FC_IND_IS_BF_E!X36+FC_IND_IS_EA_E!X36</f>
        <v>2.6093869200000004</v>
      </c>
      <c r="Y36" s="8">
        <f>FC_IND_IS_BF_E!Y36+FC_IND_IS_EA_E!Y36</f>
        <v>3.9126038399999992</v>
      </c>
      <c r="Z36" s="8">
        <f>FC_IND_IS_BF_E!Z36+FC_IND_IS_EA_E!Z36</f>
        <v>4.3712398799999992</v>
      </c>
    </row>
    <row r="37" spans="1:26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  <c r="Y37" s="8">
        <f>FC_IND_IS_BF_E!Y37+FC_IND_IS_EA_E!Y37</f>
        <v>0</v>
      </c>
      <c r="Z37" s="8">
        <f>FC_IND_IS_BF_E!Z37+FC_IND_IS_EA_E!Z37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  <c r="Y38" s="8">
        <f>FC_IND_IS_BF_E!Y38+FC_IND_IS_EA_E!Y38</f>
        <v>0</v>
      </c>
      <c r="Z38" s="8">
        <f>FC_IND_IS_BF_E!Z38+FC_IND_IS_EA_E!Z38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  <c r="Y39" s="8">
        <f>FC_IND_IS_BF_E!Y39+FC_IND_IS_EA_E!Y39</f>
        <v>0</v>
      </c>
      <c r="Z39" s="8">
        <f>FC_IND_IS_BF_E!Z39+FC_IND_IS_EA_E!Z39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  <c r="Y40" s="8">
        <f>FC_IND_IS_BF_E!Y40+FC_IND_IS_EA_E!Y40</f>
        <v>0</v>
      </c>
      <c r="Z40" s="8">
        <f>FC_IND_IS_BF_E!Z40+FC_IND_IS_EA_E!Z40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  <c r="Y41" s="8">
        <f>FC_IND_IS_BF_E!Y41+FC_IND_IS_EA_E!Y41</f>
        <v>0</v>
      </c>
      <c r="Z41" s="8">
        <f>FC_IND_IS_BF_E!Z41+FC_IND_IS_EA_E!Z41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  <c r="Y42" s="8">
        <f>FC_IND_IS_BF_E!Y42+FC_IND_IS_EA_E!Y42</f>
        <v>0</v>
      </c>
      <c r="Z42" s="8">
        <f>FC_IND_IS_BF_E!Z42+FC_IND_IS_EA_E!Z42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FC_IND_IS_BF_E!C43+FC_IND_IS_EA_E!C43</f>
        <v>15.820468559999998</v>
      </c>
      <c r="D43" s="8">
        <f>FC_IND_IS_BF_E!D43+FC_IND_IS_EA_E!D43</f>
        <v>15.820468559999998</v>
      </c>
      <c r="E43" s="8">
        <f>FC_IND_IS_BF_E!E43+FC_IND_IS_EA_E!E43</f>
        <v>15.820468559999998</v>
      </c>
      <c r="F43" s="8">
        <f>FC_IND_IS_BF_E!F43+FC_IND_IS_EA_E!F43</f>
        <v>22.148549280000001</v>
      </c>
      <c r="G43" s="8">
        <f>FC_IND_IS_BF_E!G43+FC_IND_IS_EA_E!G43</f>
        <v>22.148549280000001</v>
      </c>
      <c r="H43" s="8">
        <f>FC_IND_IS_BF_E!H43+FC_IND_IS_EA_E!H43</f>
        <v>9.4921210799999987</v>
      </c>
      <c r="I43" s="8">
        <f>FC_IND_IS_BF_E!I43+FC_IND_IS_EA_E!I43</f>
        <v>9.4921210799999987</v>
      </c>
      <c r="J43" s="8">
        <f>FC_IND_IS_BF_E!J43+FC_IND_IS_EA_E!J43</f>
        <v>12.656161440000002</v>
      </c>
      <c r="K43" s="8">
        <f>FC_IND_IS_BF_E!K43+FC_IND_IS_EA_E!K43</f>
        <v>6.3280807200000009</v>
      </c>
      <c r="L43" s="8">
        <f>FC_IND_IS_BF_E!L43+FC_IND_IS_EA_E!L43</f>
        <v>3.1640403600000018</v>
      </c>
      <c r="M43" s="8">
        <f>FC_IND_IS_BF_E!M43+FC_IND_IS_EA_E!M43</f>
        <v>3.1640403600000018</v>
      </c>
      <c r="N43" s="8">
        <f>FC_IND_IS_BF_E!N43+FC_IND_IS_EA_E!N43</f>
        <v>3.1640403600000018</v>
      </c>
      <c r="O43" s="8">
        <f>FC_IND_IS_BF_E!O43+FC_IND_IS_EA_E!O43</f>
        <v>3.1640403600000018</v>
      </c>
      <c r="P43" s="8">
        <f>FC_IND_IS_BF_E!P43+FC_IND_IS_EA_E!P43</f>
        <v>3.1640403600000018</v>
      </c>
      <c r="Q43" s="8">
        <f>FC_IND_IS_BF_E!Q43+FC_IND_IS_EA_E!Q43</f>
        <v>3.1640403600000018</v>
      </c>
      <c r="R43" s="8">
        <f>FC_IND_IS_BF_E!R43+FC_IND_IS_EA_E!R43</f>
        <v>3.5407054799999989</v>
      </c>
      <c r="S43" s="8">
        <f>FC_IND_IS_BF_E!S43+FC_IND_IS_EA_E!S43</f>
        <v>3.6735519600000011</v>
      </c>
      <c r="T43" s="8">
        <f>FC_IND_IS_BF_E!T43+FC_IND_IS_EA_E!T43</f>
        <v>3.2526046800000006</v>
      </c>
      <c r="U43" s="8">
        <f>FC_IND_IS_BF_E!U43+FC_IND_IS_EA_E!U43</f>
        <v>4.7019117600000015</v>
      </c>
      <c r="V43" s="8">
        <f>FC_IND_IS_BF_E!V43+FC_IND_IS_EA_E!V43</f>
        <v>3.9299083199999991</v>
      </c>
      <c r="W43" s="8">
        <f>FC_IND_IS_BF_E!W43+FC_IND_IS_EA_E!W43</f>
        <v>3.3096913199999998</v>
      </c>
      <c r="X43" s="8">
        <f>FC_IND_IS_BF_E!X43+FC_IND_IS_EA_E!X43</f>
        <v>6.6001759200000016</v>
      </c>
      <c r="Y43" s="8">
        <f>FC_IND_IS_BF_E!Y43+FC_IND_IS_EA_E!Y43</f>
        <v>9.0364950000000004</v>
      </c>
      <c r="Z43" s="8">
        <f>FC_IND_IS_BF_E!Z43+FC_IND_IS_EA_E!Z43</f>
        <v>6.7330223999999994</v>
      </c>
    </row>
    <row r="44" spans="1:26" ht="11.25" customHeight="1" x14ac:dyDescent="0.2">
      <c r="A44" s="28" t="s">
        <v>74</v>
      </c>
      <c r="B44" s="7" t="s">
        <v>75</v>
      </c>
      <c r="C44" s="8">
        <f>FC_IND_IS_BF_E!C44+FC_IND_IS_EA_E!C44</f>
        <v>3.1464028800000001</v>
      </c>
      <c r="D44" s="8">
        <f>FC_IND_IS_BF_E!D44+FC_IND_IS_EA_E!D44</f>
        <v>3.1464028800000001</v>
      </c>
      <c r="E44" s="8">
        <f>FC_IND_IS_BF_E!E44+FC_IND_IS_EA_E!E44</f>
        <v>3.1464028800000001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3.1464028800000001</v>
      </c>
      <c r="I44" s="8">
        <f>FC_IND_IS_BF_E!I44+FC_IND_IS_EA_E!I44</f>
        <v>3.1464028800000001</v>
      </c>
      <c r="J44" s="8">
        <f>FC_IND_IS_BF_E!J44+FC_IND_IS_EA_E!J44</f>
        <v>6.2925271200000017</v>
      </c>
      <c r="K44" s="8">
        <f>FC_IND_IS_BF_E!K44+FC_IND_IS_EA_E!K44</f>
        <v>3.1268980800000001</v>
      </c>
      <c r="L44" s="8">
        <f>FC_IND_IS_BF_E!L44+FC_IND_IS_EA_E!L44</f>
        <v>3.1268980800000001</v>
      </c>
      <c r="M44" s="8">
        <f>FC_IND_IS_BF_E!M44+FC_IND_IS_EA_E!M44</f>
        <v>3.1268980800000001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0.31263408000000009</v>
      </c>
      <c r="S44" s="8">
        <f>FC_IND_IS_BF_E!S44+FC_IND_IS_EA_E!S44</f>
        <v>0.15018696000000004</v>
      </c>
      <c r="T44" s="8">
        <f>FC_IND_IS_BF_E!T44+FC_IND_IS_EA_E!T44</f>
        <v>0.16356167999999999</v>
      </c>
      <c r="U44" s="8">
        <f>FC_IND_IS_BF_E!U44+FC_IND_IS_EA_E!U44</f>
        <v>0.13207536</v>
      </c>
      <c r="V44" s="8">
        <f>FC_IND_IS_BF_E!V44+FC_IND_IS_EA_E!V44</f>
        <v>9.7524000000000013E-2</v>
      </c>
      <c r="W44" s="8">
        <f>FC_IND_IS_BF_E!W44+FC_IND_IS_EA_E!W44</f>
        <v>6.4087200000000006E-3</v>
      </c>
      <c r="X44" s="8">
        <f>FC_IND_IS_BF_E!X44+FC_IND_IS_EA_E!X44</f>
        <v>3.0650400000000002E-3</v>
      </c>
      <c r="Y44" s="8">
        <f>FC_IND_IS_BF_E!Y44+FC_IND_IS_EA_E!Y44</f>
        <v>3.0650400000000002E-3</v>
      </c>
      <c r="Z44" s="8">
        <f>FC_IND_IS_BF_E!Z44+FC_IND_IS_EA_E!Z44</f>
        <v>3.0650400000000002E-3</v>
      </c>
    </row>
    <row r="45" spans="1:26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  <c r="Y45" s="8">
        <f>FC_IND_IS_BF_E!Y45+FC_IND_IS_EA_E!Y45</f>
        <v>0</v>
      </c>
      <c r="Z45" s="8">
        <f>FC_IND_IS_BF_E!Z45+FC_IND_IS_EA_E!Z45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  <c r="Y46" s="8">
        <f>FC_IND_IS_BF_E!Y46+FC_IND_IS_EA_E!Y46</f>
        <v>0</v>
      </c>
      <c r="Z46" s="8">
        <f>FC_IND_IS_BF_E!Z46+FC_IND_IS_EA_E!Z46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  <c r="Y47" s="8">
        <f>FC_IND_IS_BF_E!Y47+FC_IND_IS_EA_E!Y47</f>
        <v>0</v>
      </c>
      <c r="Z47" s="8">
        <f>FC_IND_IS_BF_E!Z47+FC_IND_IS_EA_E!Z47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  <c r="Y48" s="8">
        <f>FC_IND_IS_BF_E!Y48+FC_IND_IS_EA_E!Y48</f>
        <v>0</v>
      </c>
      <c r="Z48" s="8">
        <f>FC_IND_IS_BF_E!Z48+FC_IND_IS_EA_E!Z48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  <c r="Y49" s="8">
        <f>FC_IND_IS_BF_E!Y49+FC_IND_IS_EA_E!Y49</f>
        <v>0</v>
      </c>
      <c r="Z49" s="8">
        <f>FC_IND_IS_BF_E!Z49+FC_IND_IS_EA_E!Z49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  <c r="Y50" s="8">
        <f>FC_IND_IS_BF_E!Y50+FC_IND_IS_EA_E!Y50</f>
        <v>0</v>
      </c>
      <c r="Z50" s="8">
        <f>FC_IND_IS_BF_E!Z50+FC_IND_IS_EA_E!Z50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FC_IND_IS_BF_E!C51+FC_IND_IS_EA_E!C51</f>
        <v>116.48002608000002</v>
      </c>
      <c r="D51" s="27">
        <f>FC_IND_IS_BF_E!D51+FC_IND_IS_EA_E!D51</f>
        <v>124.10482392000002</v>
      </c>
      <c r="E51" s="27">
        <f>FC_IND_IS_BF_E!E51+FC_IND_IS_EA_E!E51</f>
        <v>74.524249800000007</v>
      </c>
      <c r="F51" s="27">
        <f>FC_IND_IS_BF_E!F51+FC_IND_IS_EA_E!F51</f>
        <v>100.77743412000001</v>
      </c>
      <c r="G51" s="27">
        <f>FC_IND_IS_BF_E!G51+FC_IND_IS_EA_E!G51</f>
        <v>97.243538040000018</v>
      </c>
      <c r="H51" s="27">
        <f>FC_IND_IS_BF_E!H51+FC_IND_IS_EA_E!H51</f>
        <v>99.365329800000012</v>
      </c>
      <c r="I51" s="27">
        <f>FC_IND_IS_BF_E!I51+FC_IND_IS_EA_E!I51</f>
        <v>109.20906216</v>
      </c>
      <c r="J51" s="27">
        <f>FC_IND_IS_BF_E!J51+FC_IND_IS_EA_E!J51</f>
        <v>117.38925</v>
      </c>
      <c r="K51" s="27">
        <f>FC_IND_IS_BF_E!K51+FC_IND_IS_EA_E!K51</f>
        <v>114.41155175999999</v>
      </c>
      <c r="L51" s="27">
        <f>FC_IND_IS_BF_E!L51+FC_IND_IS_EA_E!L51</f>
        <v>56.599693920000014</v>
      </c>
      <c r="M51" s="27">
        <f>FC_IND_IS_BF_E!M51+FC_IND_IS_EA_E!M51</f>
        <v>61.951633920000006</v>
      </c>
      <c r="N51" s="27">
        <f>FC_IND_IS_BF_E!N51+FC_IND_IS_EA_E!N51</f>
        <v>74.2213098</v>
      </c>
      <c r="O51" s="27">
        <f>FC_IND_IS_BF_E!O51+FC_IND_IS_EA_E!O51</f>
        <v>84.168041759999994</v>
      </c>
      <c r="P51" s="27">
        <f>FC_IND_IS_BF_E!P51+FC_IND_IS_EA_E!P51</f>
        <v>89.315800200000012</v>
      </c>
      <c r="Q51" s="27">
        <f>FC_IND_IS_BF_E!Q51+FC_IND_IS_EA_E!Q51</f>
        <v>96.06588561348444</v>
      </c>
      <c r="R51" s="27">
        <f>FC_IND_IS_BF_E!R51+FC_IND_IS_EA_E!R51</f>
        <v>91.928811368827439</v>
      </c>
      <c r="S51" s="27">
        <f>FC_IND_IS_BF_E!S51+FC_IND_IS_EA_E!S51</f>
        <v>95.721375324701626</v>
      </c>
      <c r="T51" s="27">
        <f>FC_IND_IS_BF_E!T51+FC_IND_IS_EA_E!T51</f>
        <v>102.08577175376985</v>
      </c>
      <c r="U51" s="27">
        <f>FC_IND_IS_BF_E!U51+FC_IND_IS_EA_E!U51</f>
        <v>104.35251833638522</v>
      </c>
      <c r="V51" s="27">
        <f>FC_IND_IS_BF_E!V51+FC_IND_IS_EA_E!V51</f>
        <v>96.387731635801558</v>
      </c>
      <c r="W51" s="27">
        <f>FC_IND_IS_BF_E!W51+FC_IND_IS_EA_E!W51</f>
        <v>86.039311112629164</v>
      </c>
      <c r="X51" s="27">
        <f>FC_IND_IS_BF_E!X51+FC_IND_IS_EA_E!X51</f>
        <v>81.326554926940204</v>
      </c>
      <c r="Y51" s="27">
        <f>FC_IND_IS_BF_E!Y51+FC_IND_IS_EA_E!Y51</f>
        <v>60.333801326961805</v>
      </c>
      <c r="Z51" s="27">
        <f>FC_IND_IS_BF_E!Z51+FC_IND_IS_EA_E!Z51</f>
        <v>59.133473458780649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8.2985177343815983E-2</v>
      </c>
      <c r="E52" s="27">
        <f t="shared" si="30"/>
        <v>8.3125757474020789E-2</v>
      </c>
      <c r="F52" s="27">
        <f t="shared" si="30"/>
        <v>8.2920932966731198E-2</v>
      </c>
      <c r="G52" s="27">
        <f t="shared" si="30"/>
        <v>8.3134047610495199E-2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0.33019056965413202</v>
      </c>
      <c r="L52" s="27">
        <f t="shared" si="30"/>
        <v>0.32992235272250764</v>
      </c>
      <c r="M52" s="27">
        <f t="shared" si="30"/>
        <v>0.32990825884936925</v>
      </c>
      <c r="N52" s="27">
        <f t="shared" si="30"/>
        <v>0.16672744169442241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1.6198610278778398E-2</v>
      </c>
      <c r="S52" s="27">
        <f t="shared" si="30"/>
        <v>2.4201764859888E-3</v>
      </c>
      <c r="T52" s="27">
        <f t="shared" si="30"/>
        <v>2.3210142437328002E-3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  <c r="Y53" s="8">
        <f>FC_IND_IS_BF_E!Y53+FC_IND_IS_EA_E!Y53</f>
        <v>0</v>
      </c>
      <c r="Z53" s="8">
        <f>FC_IND_IS_BF_E!Z53+FC_IND_IS_EA_E!Z53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8.2985177343815983E-2</v>
      </c>
      <c r="E54" s="45">
        <f>FC_IND_IS_BF_E!E54+FC_IND_IS_EA_E!E54</f>
        <v>8.3125757474020789E-2</v>
      </c>
      <c r="F54" s="45">
        <f>FC_IND_IS_BF_E!F54+FC_IND_IS_EA_E!F54</f>
        <v>8.2920932966731198E-2</v>
      </c>
      <c r="G54" s="45">
        <f>FC_IND_IS_BF_E!G54+FC_IND_IS_EA_E!G54</f>
        <v>8.3134047610495199E-2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0.33019056965413202</v>
      </c>
      <c r="L54" s="45">
        <f>FC_IND_IS_BF_E!L54+FC_IND_IS_EA_E!L54</f>
        <v>0.32992235272250764</v>
      </c>
      <c r="M54" s="45">
        <f>FC_IND_IS_BF_E!M54+FC_IND_IS_EA_E!M54</f>
        <v>0.32990825884936925</v>
      </c>
      <c r="N54" s="45">
        <f>FC_IND_IS_BF_E!N54+FC_IND_IS_EA_E!N54</f>
        <v>0.16672744169442241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1.6198610278778398E-2</v>
      </c>
      <c r="S54" s="45">
        <f>FC_IND_IS_BF_E!S54+FC_IND_IS_EA_E!S54</f>
        <v>2.4201764859888E-3</v>
      </c>
      <c r="T54" s="45">
        <f>FC_IND_IS_BF_E!T54+FC_IND_IS_EA_E!T54</f>
        <v>2.3210142437328002E-3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  <c r="Y54" s="45">
        <f>FC_IND_IS_BF_E!Y54+FC_IND_IS_EA_E!Y54</f>
        <v>0</v>
      </c>
      <c r="Z54" s="45">
        <f>FC_IND_IS_BF_E!Z54+FC_IND_IS_EA_E!Z54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0.10007999999999997</v>
      </c>
      <c r="D61" s="49">
        <f t="shared" si="32"/>
        <v>0.10007999999999997</v>
      </c>
      <c r="E61" s="49">
        <f t="shared" si="32"/>
        <v>0.10007999999999997</v>
      </c>
      <c r="F61" s="49">
        <f t="shared" si="32"/>
        <v>0.10007999999999997</v>
      </c>
      <c r="G61" s="49">
        <f t="shared" si="32"/>
        <v>0.10007999999999997</v>
      </c>
      <c r="H61" s="49">
        <f t="shared" si="32"/>
        <v>0</v>
      </c>
      <c r="I61" s="49">
        <f t="shared" si="32"/>
        <v>0</v>
      </c>
      <c r="J61" s="49">
        <f t="shared" si="32"/>
        <v>0.22417920000000002</v>
      </c>
      <c r="K61" s="49">
        <f t="shared" si="32"/>
        <v>0.50004000000000004</v>
      </c>
      <c r="L61" s="49">
        <f t="shared" si="32"/>
        <v>0.39995999999999998</v>
      </c>
      <c r="M61" s="49">
        <f t="shared" si="32"/>
        <v>0.55003679999999999</v>
      </c>
      <c r="N61" s="49">
        <f t="shared" si="32"/>
        <v>0.32729759999999991</v>
      </c>
      <c r="O61" s="49">
        <f t="shared" si="32"/>
        <v>7.6607999999999989E-3</v>
      </c>
      <c r="P61" s="49">
        <f t="shared" si="32"/>
        <v>2.9030399999999998E-2</v>
      </c>
      <c r="Q61" s="49">
        <f t="shared" si="32"/>
        <v>0.37166759372103064</v>
      </c>
      <c r="R61" s="49">
        <f t="shared" si="32"/>
        <v>1.0686144799647488</v>
      </c>
      <c r="S61" s="49">
        <f t="shared" si="32"/>
        <v>2.9129081374561752</v>
      </c>
      <c r="T61" s="49">
        <f t="shared" si="32"/>
        <v>5.3688952159031444</v>
      </c>
      <c r="U61" s="49">
        <f t="shared" si="32"/>
        <v>7.7965637906839422</v>
      </c>
      <c r="V61" s="49">
        <f t="shared" si="32"/>
        <v>10.595469400022026</v>
      </c>
      <c r="W61" s="49">
        <f t="shared" si="32"/>
        <v>17.308966587280732</v>
      </c>
      <c r="X61" s="49">
        <f t="shared" si="32"/>
        <v>21.932666529288149</v>
      </c>
      <c r="Y61" s="49">
        <f t="shared" ref="Y61:Z61" si="33">SUM(Y62:Y72)</f>
        <v>28.531403117074618</v>
      </c>
      <c r="Z61" s="49">
        <f t="shared" si="33"/>
        <v>33.20292553722954</v>
      </c>
    </row>
    <row r="62" spans="1:26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0.22417920000000002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4.9996800000000008E-2</v>
      </c>
      <c r="N62" s="52">
        <f>FC_IND_IS_BF_E!N62+FC_IND_IS_EA_E!N62</f>
        <v>2.7417600000000004E-2</v>
      </c>
      <c r="O62" s="52">
        <f>FC_IND_IS_BF_E!O62+FC_IND_IS_EA_E!O62</f>
        <v>7.6607999999999989E-3</v>
      </c>
      <c r="P62" s="52">
        <f>FC_IND_IS_BF_E!P62+FC_IND_IS_EA_E!P62</f>
        <v>2.9030399999999998E-2</v>
      </c>
      <c r="Q62" s="52">
        <f>FC_IND_IS_BF_E!Q62+FC_IND_IS_EA_E!Q62</f>
        <v>4.5158400000000001E-2</v>
      </c>
      <c r="R62" s="52">
        <f>FC_IND_IS_BF_E!R62+FC_IND_IS_EA_E!R62</f>
        <v>0.11491199999999999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  <c r="Y62" s="52">
        <f>FC_IND_IS_BF_E!Y62+FC_IND_IS_EA_E!Y62</f>
        <v>0</v>
      </c>
      <c r="Z62" s="52">
        <f>FC_IND_IS_BF_E!Z62+FC_IND_IS_EA_E!Z62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  <c r="Y63" s="52">
        <f>FC_IND_IS_BF_E!Y63+FC_IND_IS_EA_E!Y63</f>
        <v>0</v>
      </c>
      <c r="Z63" s="52">
        <f>FC_IND_IS_BF_E!Z63+FC_IND_IS_EA_E!Z63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0.32650919372103065</v>
      </c>
      <c r="R64" s="52">
        <f>FC_IND_IS_BF_E!R64+FC_IND_IS_EA_E!R64</f>
        <v>0.93282247996474887</v>
      </c>
      <c r="S64" s="52">
        <f>FC_IND_IS_BF_E!S64+FC_IND_IS_EA_E!S64</f>
        <v>2.9096681374561753</v>
      </c>
      <c r="T64" s="52">
        <f>FC_IND_IS_BF_E!T64+FC_IND_IS_EA_E!T64</f>
        <v>5.3656552159031445</v>
      </c>
      <c r="U64" s="52">
        <f>FC_IND_IS_BF_E!U64+FC_IND_IS_EA_E!U64</f>
        <v>7.7965637906839422</v>
      </c>
      <c r="V64" s="52">
        <f>FC_IND_IS_BF_E!V64+FC_IND_IS_EA_E!V64</f>
        <v>10.595469400022026</v>
      </c>
      <c r="W64" s="52">
        <f>FC_IND_IS_BF_E!W64+FC_IND_IS_EA_E!W64</f>
        <v>17.308966587280732</v>
      </c>
      <c r="X64" s="52">
        <f>FC_IND_IS_BF_E!X64+FC_IND_IS_EA_E!X64</f>
        <v>21.932666529288149</v>
      </c>
      <c r="Y64" s="52">
        <f>FC_IND_IS_BF_E!Y64+FC_IND_IS_EA_E!Y64</f>
        <v>28.531403117074618</v>
      </c>
      <c r="Z64" s="52">
        <f>FC_IND_IS_BF_E!Z64+FC_IND_IS_EA_E!Z64</f>
        <v>33.20292553722954</v>
      </c>
    </row>
    <row r="65" spans="1:26" ht="11.25" customHeight="1" x14ac:dyDescent="0.2">
      <c r="A65" s="50" t="s">
        <v>98</v>
      </c>
      <c r="B65" s="51" t="s">
        <v>99</v>
      </c>
      <c r="C65" s="52">
        <f>FC_IND_IS_BF_E!C65+FC_IND_IS_EA_E!C65</f>
        <v>0.10007999999999997</v>
      </c>
      <c r="D65" s="52">
        <f>FC_IND_IS_BF_E!D65+FC_IND_IS_EA_E!D65</f>
        <v>0.10007999999999997</v>
      </c>
      <c r="E65" s="52">
        <f>FC_IND_IS_BF_E!E65+FC_IND_IS_EA_E!E65</f>
        <v>0.10007999999999997</v>
      </c>
      <c r="F65" s="52">
        <f>FC_IND_IS_BF_E!F65+FC_IND_IS_EA_E!F65</f>
        <v>0.10007999999999997</v>
      </c>
      <c r="G65" s="52">
        <f>FC_IND_IS_BF_E!G65+FC_IND_IS_EA_E!G65</f>
        <v>0.10007999999999997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0.50004000000000004</v>
      </c>
      <c r="L65" s="52">
        <f>FC_IND_IS_BF_E!L65+FC_IND_IS_EA_E!L65</f>
        <v>0.39995999999999998</v>
      </c>
      <c r="M65" s="52">
        <f>FC_IND_IS_BF_E!M65+FC_IND_IS_EA_E!M65</f>
        <v>0.50004000000000004</v>
      </c>
      <c r="N65" s="52">
        <f>FC_IND_IS_BF_E!N65+FC_IND_IS_EA_E!N65</f>
        <v>0.29987999999999992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2.0879999999999999E-2</v>
      </c>
      <c r="S65" s="52">
        <f>FC_IND_IS_BF_E!S65+FC_IND_IS_EA_E!S65</f>
        <v>3.2399999999999994E-3</v>
      </c>
      <c r="T65" s="52">
        <f>FC_IND_IS_BF_E!T65+FC_IND_IS_EA_E!T65</f>
        <v>3.2399999999999994E-3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  <c r="Y65" s="52">
        <f>FC_IND_IS_BF_E!Y65+FC_IND_IS_EA_E!Y65</f>
        <v>0</v>
      </c>
      <c r="Z65" s="52">
        <f>FC_IND_IS_BF_E!Z65+FC_IND_IS_EA_E!Z65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  <c r="Y66" s="52">
        <f>FC_IND_IS_BF_E!Y66+FC_IND_IS_EA_E!Y66</f>
        <v>0</v>
      </c>
      <c r="Z66" s="52">
        <f>FC_IND_IS_BF_E!Z66+FC_IND_IS_EA_E!Z66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  <c r="Y67" s="52">
        <f>FC_IND_IS_BF_E!Y67+FC_IND_IS_EA_E!Y67</f>
        <v>0</v>
      </c>
      <c r="Z67" s="52">
        <f>FC_IND_IS_BF_E!Z67+FC_IND_IS_EA_E!Z67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  <c r="Y68" s="52">
        <f>FC_IND_IS_BF_E!Y68+FC_IND_IS_EA_E!Y68</f>
        <v>0</v>
      </c>
      <c r="Z68" s="52">
        <f>FC_IND_IS_BF_E!Z68+FC_IND_IS_EA_E!Z68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  <c r="Y69" s="52">
        <f>FC_IND_IS_BF_E!Y69+FC_IND_IS_EA_E!Y69</f>
        <v>0</v>
      </c>
      <c r="Z69" s="52">
        <f>FC_IND_IS_BF_E!Z69+FC_IND_IS_EA_E!Z69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  <c r="Y70" s="52">
        <f>FC_IND_IS_BF_E!Y70+FC_IND_IS_EA_E!Y70</f>
        <v>0</v>
      </c>
      <c r="Z70" s="52">
        <f>FC_IND_IS_BF_E!Z70+FC_IND_IS_EA_E!Z70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  <c r="Y71" s="52">
        <f>FC_IND_IS_BF_E!Y71+FC_IND_IS_EA_E!Y71</f>
        <v>0</v>
      </c>
      <c r="Z71" s="52">
        <f>FC_IND_IS_BF_E!Z71+FC_IND_IS_EA_E!Z71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  <c r="Y72" s="55">
        <f>FC_IND_IS_BF_E!Y72+FC_IND_IS_EA_E!Y72</f>
        <v>0</v>
      </c>
      <c r="Z72" s="55">
        <f>FC_IND_IS_BF_E!Z72+FC_IND_IS_EA_E!Z72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150.19241508001954</v>
      </c>
      <c r="D2" s="21">
        <f t="shared" ref="D2:X2" si="0">SUM(D3,D17,D22,D25,D26,D51,D52)</f>
        <v>160.80284857736339</v>
      </c>
      <c r="E2" s="21">
        <f t="shared" si="0"/>
        <v>108.31976455749356</v>
      </c>
      <c r="F2" s="21">
        <f t="shared" si="0"/>
        <v>128.81420529296676</v>
      </c>
      <c r="G2" s="21">
        <f t="shared" si="0"/>
        <v>125.28052232761051</v>
      </c>
      <c r="H2" s="21">
        <f t="shared" si="0"/>
        <v>114.90650424</v>
      </c>
      <c r="I2" s="21">
        <f t="shared" si="0"/>
        <v>127.65288708</v>
      </c>
      <c r="J2" s="21">
        <f t="shared" si="0"/>
        <v>142.14323952000001</v>
      </c>
      <c r="K2" s="21">
        <f t="shared" si="0"/>
        <v>127.09937160965413</v>
      </c>
      <c r="L2" s="21">
        <f t="shared" si="0"/>
        <v>66.123205192722523</v>
      </c>
      <c r="M2" s="21">
        <f t="shared" si="0"/>
        <v>71.475131098849374</v>
      </c>
      <c r="N2" s="21">
        <f t="shared" si="0"/>
        <v>80.454728081694427</v>
      </c>
      <c r="O2" s="21">
        <f t="shared" si="0"/>
        <v>90.234732600000001</v>
      </c>
      <c r="P2" s="21">
        <f t="shared" si="0"/>
        <v>95.382491040000019</v>
      </c>
      <c r="Q2" s="21">
        <f t="shared" si="0"/>
        <v>102.13257645348445</v>
      </c>
      <c r="R2" s="21">
        <f t="shared" si="0"/>
        <v>97.609496219106219</v>
      </c>
      <c r="S2" s="21">
        <f t="shared" si="0"/>
        <v>103.05965518118761</v>
      </c>
      <c r="T2" s="21">
        <f t="shared" si="0"/>
        <v>109.24853740801359</v>
      </c>
      <c r="U2" s="21">
        <f t="shared" si="0"/>
        <v>111.27933053638522</v>
      </c>
      <c r="V2" s="21">
        <f t="shared" si="0"/>
        <v>102.61816163580156</v>
      </c>
      <c r="W2" s="21">
        <f t="shared" si="0"/>
        <v>91.622240792629157</v>
      </c>
      <c r="X2" s="21">
        <f t="shared" si="0"/>
        <v>90.539182806940204</v>
      </c>
      <c r="Y2" s="21">
        <f t="shared" ref="Y2:Z2" si="1">SUM(Y3,Y17,Y22,Y25,Y26,Y51,Y52)</f>
        <v>73.285965206961805</v>
      </c>
      <c r="Z2" s="21">
        <f t="shared" si="1"/>
        <v>70.240800778780653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3.1351428000195334</v>
      </c>
      <c r="D3" s="24">
        <f t="shared" ref="D3:X3" si="3">SUM(D4,D8,D11)</f>
        <v>3.1351428000195334</v>
      </c>
      <c r="E3" s="24">
        <f t="shared" si="3"/>
        <v>3.1351428000195334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3.1351428000195334</v>
      </c>
      <c r="D11" s="19">
        <f t="shared" si="10"/>
        <v>3.1351428000195334</v>
      </c>
      <c r="E11" s="19">
        <f t="shared" si="10"/>
        <v>3.1351428000195334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3.1351428000195334</v>
      </c>
      <c r="D13" s="8">
        <v>3.1351428000195334</v>
      </c>
      <c r="E13" s="8">
        <v>3.1351428000195334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30.577246199999998</v>
      </c>
      <c r="D26" s="27">
        <f t="shared" si="16"/>
        <v>33.479896679999996</v>
      </c>
      <c r="E26" s="27">
        <f t="shared" si="16"/>
        <v>30.577246199999998</v>
      </c>
      <c r="F26" s="27">
        <f t="shared" si="16"/>
        <v>27.953850240000001</v>
      </c>
      <c r="G26" s="27">
        <f t="shared" si="16"/>
        <v>27.953850240000001</v>
      </c>
      <c r="H26" s="27">
        <f t="shared" si="16"/>
        <v>15.541174439999997</v>
      </c>
      <c r="I26" s="27">
        <f t="shared" si="16"/>
        <v>18.443824919999997</v>
      </c>
      <c r="J26" s="27">
        <f t="shared" si="16"/>
        <v>24.753989520000005</v>
      </c>
      <c r="K26" s="27">
        <f t="shared" si="16"/>
        <v>12.357629279999999</v>
      </c>
      <c r="L26" s="27">
        <f t="shared" si="16"/>
        <v>9.1935889199999998</v>
      </c>
      <c r="M26" s="27">
        <f t="shared" si="16"/>
        <v>9.1935889199999998</v>
      </c>
      <c r="N26" s="27">
        <f t="shared" si="16"/>
        <v>6.0666908400000006</v>
      </c>
      <c r="O26" s="27">
        <f t="shared" si="16"/>
        <v>6.0666908400000006</v>
      </c>
      <c r="P26" s="27">
        <f t="shared" si="16"/>
        <v>6.0666908400000006</v>
      </c>
      <c r="Q26" s="27">
        <f t="shared" si="16"/>
        <v>6.0666908400000006</v>
      </c>
      <c r="R26" s="27">
        <f t="shared" si="16"/>
        <v>5.6644862399999996</v>
      </c>
      <c r="S26" s="27">
        <f t="shared" si="16"/>
        <v>7.3358596800000013</v>
      </c>
      <c r="T26" s="27">
        <f t="shared" si="16"/>
        <v>7.1604446400000024</v>
      </c>
      <c r="U26" s="27">
        <f t="shared" si="16"/>
        <v>6.9268122000000014</v>
      </c>
      <c r="V26" s="27">
        <f t="shared" si="16"/>
        <v>6.2304299999999992</v>
      </c>
      <c r="W26" s="27">
        <f t="shared" si="16"/>
        <v>5.5829296799999995</v>
      </c>
      <c r="X26" s="27">
        <f t="shared" si="16"/>
        <v>9.2126278800000012</v>
      </c>
      <c r="Y26" s="27">
        <f t="shared" ref="Y26:Z26" si="17">SUM(Y27,Y33)</f>
        <v>12.952163879999999</v>
      </c>
      <c r="Z26" s="27">
        <f t="shared" si="17"/>
        <v>11.107327319999998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30.577246199999998</v>
      </c>
      <c r="D33" s="19">
        <f t="shared" si="20"/>
        <v>33.479896679999996</v>
      </c>
      <c r="E33" s="19">
        <f t="shared" si="20"/>
        <v>30.577246199999998</v>
      </c>
      <c r="F33" s="19">
        <f t="shared" si="20"/>
        <v>27.953850240000001</v>
      </c>
      <c r="G33" s="19">
        <f t="shared" si="20"/>
        <v>27.953850240000001</v>
      </c>
      <c r="H33" s="19">
        <f t="shared" si="20"/>
        <v>15.541174439999997</v>
      </c>
      <c r="I33" s="19">
        <f t="shared" si="20"/>
        <v>18.443824919999997</v>
      </c>
      <c r="J33" s="19">
        <f t="shared" si="20"/>
        <v>24.753989520000005</v>
      </c>
      <c r="K33" s="19">
        <f t="shared" si="20"/>
        <v>12.357629279999999</v>
      </c>
      <c r="L33" s="19">
        <f t="shared" si="20"/>
        <v>9.1935889199999998</v>
      </c>
      <c r="M33" s="19">
        <f t="shared" si="20"/>
        <v>9.1935889199999998</v>
      </c>
      <c r="N33" s="19">
        <f t="shared" si="20"/>
        <v>6.0666908400000006</v>
      </c>
      <c r="O33" s="19">
        <f t="shared" si="20"/>
        <v>6.0666908400000006</v>
      </c>
      <c r="P33" s="19">
        <f t="shared" si="20"/>
        <v>6.0666908400000006</v>
      </c>
      <c r="Q33" s="19">
        <f t="shared" si="20"/>
        <v>6.0666908400000006</v>
      </c>
      <c r="R33" s="19">
        <f t="shared" si="20"/>
        <v>5.6644862399999996</v>
      </c>
      <c r="S33" s="19">
        <f t="shared" si="20"/>
        <v>7.3358596800000013</v>
      </c>
      <c r="T33" s="19">
        <f t="shared" si="20"/>
        <v>7.1604446400000024</v>
      </c>
      <c r="U33" s="19">
        <f t="shared" si="20"/>
        <v>6.9268122000000014</v>
      </c>
      <c r="V33" s="19">
        <f t="shared" si="20"/>
        <v>6.2304299999999992</v>
      </c>
      <c r="W33" s="19">
        <f t="shared" si="20"/>
        <v>5.5829296799999995</v>
      </c>
      <c r="X33" s="19">
        <f t="shared" si="20"/>
        <v>9.2126278800000012</v>
      </c>
      <c r="Y33" s="19">
        <f t="shared" ref="Y33:Z33" si="21">SUM(Y34:Y50)</f>
        <v>12.952163879999999</v>
      </c>
      <c r="Z33" s="19">
        <f t="shared" si="21"/>
        <v>11.107327319999998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11.610374759999999</v>
      </c>
      <c r="D36" s="8">
        <v>14.513025240000001</v>
      </c>
      <c r="E36" s="8">
        <v>11.610374759999999</v>
      </c>
      <c r="F36" s="8">
        <v>5.8053009600000003</v>
      </c>
      <c r="G36" s="8">
        <v>5.8053009600000003</v>
      </c>
      <c r="H36" s="8">
        <v>2.9026504799999988</v>
      </c>
      <c r="I36" s="8">
        <v>5.8053009600000003</v>
      </c>
      <c r="J36" s="8">
        <v>5.8053009600000003</v>
      </c>
      <c r="K36" s="8">
        <v>2.9026504799999988</v>
      </c>
      <c r="L36" s="8">
        <v>2.9026504799999988</v>
      </c>
      <c r="M36" s="8">
        <v>2.9026504799999988</v>
      </c>
      <c r="N36" s="8">
        <v>2.9026504799999988</v>
      </c>
      <c r="O36" s="8">
        <v>2.9026504799999988</v>
      </c>
      <c r="P36" s="8">
        <v>2.9026504799999988</v>
      </c>
      <c r="Q36" s="8">
        <v>2.9026504799999988</v>
      </c>
      <c r="R36" s="8">
        <v>1.8111466800000002</v>
      </c>
      <c r="S36" s="8">
        <v>3.5121207599999997</v>
      </c>
      <c r="T36" s="8">
        <v>3.7442782800000018</v>
      </c>
      <c r="U36" s="8">
        <v>2.0928250799999999</v>
      </c>
      <c r="V36" s="8">
        <v>2.2029976800000002</v>
      </c>
      <c r="W36" s="8">
        <v>2.2668296400000001</v>
      </c>
      <c r="X36" s="8">
        <v>2.6093869200000004</v>
      </c>
      <c r="Y36" s="8">
        <v>3.9126038399999992</v>
      </c>
      <c r="Z36" s="8">
        <v>4.3712398799999992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15.820468559999998</v>
      </c>
      <c r="D43" s="8">
        <v>15.820468559999998</v>
      </c>
      <c r="E43" s="8">
        <v>15.820468559999998</v>
      </c>
      <c r="F43" s="8">
        <v>22.148549280000001</v>
      </c>
      <c r="G43" s="8">
        <v>22.148549280000001</v>
      </c>
      <c r="H43" s="8">
        <v>9.4921210799999987</v>
      </c>
      <c r="I43" s="8">
        <v>9.4921210799999987</v>
      </c>
      <c r="J43" s="8">
        <v>12.656161440000002</v>
      </c>
      <c r="K43" s="8">
        <v>6.3280807200000009</v>
      </c>
      <c r="L43" s="8">
        <v>3.1640403600000018</v>
      </c>
      <c r="M43" s="8">
        <v>3.1640403600000018</v>
      </c>
      <c r="N43" s="8">
        <v>3.1640403600000018</v>
      </c>
      <c r="O43" s="8">
        <v>3.1640403600000018</v>
      </c>
      <c r="P43" s="8">
        <v>3.1640403600000018</v>
      </c>
      <c r="Q43" s="8">
        <v>3.1640403600000018</v>
      </c>
      <c r="R43" s="8">
        <v>3.5407054799999989</v>
      </c>
      <c r="S43" s="8">
        <v>3.6735519600000011</v>
      </c>
      <c r="T43" s="8">
        <v>3.2526046800000006</v>
      </c>
      <c r="U43" s="8">
        <v>4.7019117600000015</v>
      </c>
      <c r="V43" s="8">
        <v>3.9299083199999991</v>
      </c>
      <c r="W43" s="8">
        <v>3.3096913199999998</v>
      </c>
      <c r="X43" s="8">
        <v>6.6001759200000016</v>
      </c>
      <c r="Y43" s="8">
        <v>9.0364950000000004</v>
      </c>
      <c r="Z43" s="8">
        <v>6.7330223999999994</v>
      </c>
    </row>
    <row r="44" spans="1:26" ht="11.25" customHeight="1" x14ac:dyDescent="0.2">
      <c r="A44" s="28" t="s">
        <v>74</v>
      </c>
      <c r="B44" s="7" t="s">
        <v>75</v>
      </c>
      <c r="C44" s="8">
        <v>3.1464028800000001</v>
      </c>
      <c r="D44" s="8">
        <v>3.1464028800000001</v>
      </c>
      <c r="E44" s="8">
        <v>3.1464028800000001</v>
      </c>
      <c r="F44" s="8">
        <v>0</v>
      </c>
      <c r="G44" s="8">
        <v>0</v>
      </c>
      <c r="H44" s="8">
        <v>3.1464028800000001</v>
      </c>
      <c r="I44" s="8">
        <v>3.1464028800000001</v>
      </c>
      <c r="J44" s="8">
        <v>6.2925271200000017</v>
      </c>
      <c r="K44" s="8">
        <v>3.1268980800000001</v>
      </c>
      <c r="L44" s="8">
        <v>3.1268980800000001</v>
      </c>
      <c r="M44" s="8">
        <v>3.1268980800000001</v>
      </c>
      <c r="N44" s="8">
        <v>0</v>
      </c>
      <c r="O44" s="8">
        <v>0</v>
      </c>
      <c r="P44" s="8">
        <v>0</v>
      </c>
      <c r="Q44" s="8">
        <v>0</v>
      </c>
      <c r="R44" s="8">
        <v>0.31263408000000009</v>
      </c>
      <c r="S44" s="8">
        <v>0.15018696000000004</v>
      </c>
      <c r="T44" s="8">
        <v>0.16356167999999999</v>
      </c>
      <c r="U44" s="8">
        <v>0.13207536</v>
      </c>
      <c r="V44" s="8">
        <v>9.7524000000000013E-2</v>
      </c>
      <c r="W44" s="8">
        <v>6.4087200000000006E-3</v>
      </c>
      <c r="X44" s="8">
        <v>3.0650400000000002E-3</v>
      </c>
      <c r="Y44" s="8">
        <v>3.0650400000000002E-3</v>
      </c>
      <c r="Z44" s="8">
        <v>3.0650400000000002E-3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116.48002608000002</v>
      </c>
      <c r="D51" s="27">
        <v>124.10482392000002</v>
      </c>
      <c r="E51" s="27">
        <v>74.524249800000007</v>
      </c>
      <c r="F51" s="27">
        <v>100.77743412000001</v>
      </c>
      <c r="G51" s="27">
        <v>97.243538040000018</v>
      </c>
      <c r="H51" s="27">
        <v>99.365329800000012</v>
      </c>
      <c r="I51" s="27">
        <v>109.20906216</v>
      </c>
      <c r="J51" s="27">
        <v>117.38925</v>
      </c>
      <c r="K51" s="27">
        <v>114.41155175999999</v>
      </c>
      <c r="L51" s="27">
        <v>56.599693920000014</v>
      </c>
      <c r="M51" s="27">
        <v>61.951633920000006</v>
      </c>
      <c r="N51" s="27">
        <v>74.2213098</v>
      </c>
      <c r="O51" s="27">
        <v>84.168041759999994</v>
      </c>
      <c r="P51" s="27">
        <v>89.315800200000012</v>
      </c>
      <c r="Q51" s="27">
        <v>96.06588561348444</v>
      </c>
      <c r="R51" s="27">
        <v>91.928811368827439</v>
      </c>
      <c r="S51" s="27">
        <v>95.721375324701626</v>
      </c>
      <c r="T51" s="27">
        <v>102.08577175376985</v>
      </c>
      <c r="U51" s="27">
        <v>104.35251833638522</v>
      </c>
      <c r="V51" s="27">
        <v>96.387731635801558</v>
      </c>
      <c r="W51" s="27">
        <v>86.039311112629164</v>
      </c>
      <c r="X51" s="27">
        <v>81.326554926940204</v>
      </c>
      <c r="Y51" s="27">
        <v>60.333801326961805</v>
      </c>
      <c r="Z51" s="27">
        <v>59.133473458780649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8.2985177343815983E-2</v>
      </c>
      <c r="E52" s="27">
        <f t="shared" si="22"/>
        <v>8.3125757474020789E-2</v>
      </c>
      <c r="F52" s="27">
        <f t="shared" si="22"/>
        <v>8.2920932966731198E-2</v>
      </c>
      <c r="G52" s="27">
        <f t="shared" si="22"/>
        <v>8.3134047610495199E-2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0.33019056965413202</v>
      </c>
      <c r="L52" s="27">
        <f t="shared" si="22"/>
        <v>0.32992235272250764</v>
      </c>
      <c r="M52" s="27">
        <f t="shared" si="22"/>
        <v>0.32990825884936925</v>
      </c>
      <c r="N52" s="27">
        <f t="shared" si="22"/>
        <v>0.16672744169442241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1.6198610278778398E-2</v>
      </c>
      <c r="S52" s="27">
        <f t="shared" si="22"/>
        <v>2.4201764859888E-3</v>
      </c>
      <c r="T52" s="27">
        <f t="shared" si="22"/>
        <v>2.3210142437328002E-3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8.2985177343815983E-2</v>
      </c>
      <c r="E54" s="45">
        <v>8.3125757474020789E-2</v>
      </c>
      <c r="F54" s="45">
        <v>8.2920932966731198E-2</v>
      </c>
      <c r="G54" s="45">
        <v>8.3134047610495199E-2</v>
      </c>
      <c r="H54" s="45">
        <v>0</v>
      </c>
      <c r="I54" s="45">
        <v>0</v>
      </c>
      <c r="J54" s="45">
        <v>0</v>
      </c>
      <c r="K54" s="45">
        <v>0.33019056965413202</v>
      </c>
      <c r="L54" s="45">
        <v>0.32992235272250764</v>
      </c>
      <c r="M54" s="45">
        <v>0.32990825884936925</v>
      </c>
      <c r="N54" s="45">
        <v>0.16672744169442241</v>
      </c>
      <c r="O54" s="45">
        <v>0</v>
      </c>
      <c r="P54" s="45">
        <v>0</v>
      </c>
      <c r="Q54" s="45">
        <v>0</v>
      </c>
      <c r="R54" s="45">
        <v>1.6198610278778398E-2</v>
      </c>
      <c r="S54" s="45">
        <v>2.4201764859888E-3</v>
      </c>
      <c r="T54" s="45">
        <v>2.3210142437328002E-3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0.10007999999999997</v>
      </c>
      <c r="D61" s="49">
        <f t="shared" si="24"/>
        <v>0.10007999999999997</v>
      </c>
      <c r="E61" s="49">
        <f t="shared" si="24"/>
        <v>0.10007999999999997</v>
      </c>
      <c r="F61" s="49">
        <f t="shared" si="24"/>
        <v>0.10007999999999997</v>
      </c>
      <c r="G61" s="49">
        <f t="shared" si="24"/>
        <v>0.10007999999999997</v>
      </c>
      <c r="H61" s="49">
        <f t="shared" si="24"/>
        <v>0</v>
      </c>
      <c r="I61" s="49">
        <f t="shared" si="24"/>
        <v>0</v>
      </c>
      <c r="J61" s="49">
        <f t="shared" si="24"/>
        <v>0.22417920000000002</v>
      </c>
      <c r="K61" s="49">
        <f t="shared" si="24"/>
        <v>0.50004000000000004</v>
      </c>
      <c r="L61" s="49">
        <f t="shared" si="24"/>
        <v>0.39995999999999998</v>
      </c>
      <c r="M61" s="49">
        <f t="shared" si="24"/>
        <v>0.55003679999999999</v>
      </c>
      <c r="N61" s="49">
        <f t="shared" si="24"/>
        <v>0.32729759999999991</v>
      </c>
      <c r="O61" s="49">
        <f t="shared" si="24"/>
        <v>7.6607999999999989E-3</v>
      </c>
      <c r="P61" s="49">
        <f t="shared" si="24"/>
        <v>2.9030399999999998E-2</v>
      </c>
      <c r="Q61" s="49">
        <f t="shared" si="24"/>
        <v>0.37166759372103064</v>
      </c>
      <c r="R61" s="49">
        <f t="shared" si="24"/>
        <v>1.0686144799647488</v>
      </c>
      <c r="S61" s="49">
        <f t="shared" si="24"/>
        <v>2.9129081374561752</v>
      </c>
      <c r="T61" s="49">
        <f t="shared" si="24"/>
        <v>5.3688952159031444</v>
      </c>
      <c r="U61" s="49">
        <f t="shared" si="24"/>
        <v>7.7965637906839422</v>
      </c>
      <c r="V61" s="49">
        <f t="shared" si="24"/>
        <v>10.595469400022026</v>
      </c>
      <c r="W61" s="49">
        <f t="shared" si="24"/>
        <v>17.308966587280732</v>
      </c>
      <c r="X61" s="49">
        <f t="shared" si="24"/>
        <v>21.932666529288149</v>
      </c>
      <c r="Y61" s="49">
        <f t="shared" ref="Y61:Z61" si="25">SUM(Y62:Y72)</f>
        <v>28.531403117074618</v>
      </c>
      <c r="Z61" s="49">
        <f t="shared" si="25"/>
        <v>33.20292553722954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0.22417920000000002</v>
      </c>
      <c r="K62" s="52">
        <v>0</v>
      </c>
      <c r="L62" s="52">
        <v>0</v>
      </c>
      <c r="M62" s="52">
        <v>4.9996800000000008E-2</v>
      </c>
      <c r="N62" s="52">
        <v>2.7417600000000004E-2</v>
      </c>
      <c r="O62" s="52">
        <v>7.6607999999999989E-3</v>
      </c>
      <c r="P62" s="52">
        <v>2.9030399999999998E-2</v>
      </c>
      <c r="Q62" s="52">
        <v>4.5158400000000001E-2</v>
      </c>
      <c r="R62" s="52">
        <v>0.11491199999999999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0.32650919372103065</v>
      </c>
      <c r="R64" s="52">
        <v>0.93282247996474887</v>
      </c>
      <c r="S64" s="52">
        <v>2.9096681374561753</v>
      </c>
      <c r="T64" s="52">
        <v>5.3656552159031445</v>
      </c>
      <c r="U64" s="52">
        <v>7.7965637906839422</v>
      </c>
      <c r="V64" s="52">
        <v>10.595469400022026</v>
      </c>
      <c r="W64" s="52">
        <v>17.308966587280732</v>
      </c>
      <c r="X64" s="52">
        <v>21.932666529288149</v>
      </c>
      <c r="Y64" s="52">
        <v>28.531403117074618</v>
      </c>
      <c r="Z64" s="52">
        <v>33.20292553722954</v>
      </c>
    </row>
    <row r="65" spans="1:26" ht="11.25" customHeight="1" x14ac:dyDescent="0.2">
      <c r="A65" s="50" t="s">
        <v>98</v>
      </c>
      <c r="B65" s="51" t="s">
        <v>99</v>
      </c>
      <c r="C65" s="52">
        <v>0.10007999999999997</v>
      </c>
      <c r="D65" s="52">
        <v>0.10007999999999997</v>
      </c>
      <c r="E65" s="52">
        <v>0.10007999999999997</v>
      </c>
      <c r="F65" s="52">
        <v>0.10007999999999997</v>
      </c>
      <c r="G65" s="52">
        <v>0.10007999999999997</v>
      </c>
      <c r="H65" s="52">
        <v>0</v>
      </c>
      <c r="I65" s="52">
        <v>0</v>
      </c>
      <c r="J65" s="52">
        <v>0</v>
      </c>
      <c r="K65" s="52">
        <v>0.50004000000000004</v>
      </c>
      <c r="L65" s="52">
        <v>0.39995999999999998</v>
      </c>
      <c r="M65" s="52">
        <v>0.50004000000000004</v>
      </c>
      <c r="N65" s="52">
        <v>0.29987999999999992</v>
      </c>
      <c r="O65" s="52">
        <v>0</v>
      </c>
      <c r="P65" s="52">
        <v>0</v>
      </c>
      <c r="Q65" s="52">
        <v>0</v>
      </c>
      <c r="R65" s="52">
        <v>2.0879999999999999E-2</v>
      </c>
      <c r="S65" s="52">
        <v>3.2399999999999994E-3</v>
      </c>
      <c r="T65" s="52">
        <v>3.2399999999999994E-3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  <c r="Y5" s="8">
        <f>FC_IND_NFM_AM_E!Y5+FC_IND_NFM_PA_E!Y5+FC_IND_NFM_SA_E!Y5+FC_IND_NFM_OM_E!Y5</f>
        <v>0</v>
      </c>
      <c r="Z5" s="8">
        <f>FC_IND_NFM_AM_E!Z5+FC_IND_NFM_PA_E!Z5+FC_IND_NFM_SA_E!Z5+FC_IND_NFM_OM_E!Z5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  <c r="Y6" s="8">
        <f>FC_IND_NFM_AM_E!Y6+FC_IND_NFM_PA_E!Y6+FC_IND_NFM_SA_E!Y6+FC_IND_NFM_OM_E!Y6</f>
        <v>0</v>
      </c>
      <c r="Z6" s="8">
        <f>FC_IND_NFM_AM_E!Z6+FC_IND_NFM_PA_E!Z6+FC_IND_NFM_SA_E!Z6+FC_IND_NFM_OM_E!Z6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  <c r="Y7" s="8">
        <f>FC_IND_NFM_AM_E!Y7+FC_IND_NFM_PA_E!Y7+FC_IND_NFM_SA_E!Y7+FC_IND_NFM_OM_E!Y7</f>
        <v>0</v>
      </c>
      <c r="Z7" s="8">
        <f>FC_IND_NFM_AM_E!Z7+FC_IND_NFM_PA_E!Z7+FC_IND_NFM_SA_E!Z7+FC_IND_NFM_OM_E!Z7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  <c r="Y9" s="8">
        <f>FC_IND_NFM_AM_E!Y9+FC_IND_NFM_PA_E!Y9+FC_IND_NFM_SA_E!Y9+FC_IND_NFM_OM_E!Y9</f>
        <v>0</v>
      </c>
      <c r="Z9" s="8">
        <f>FC_IND_NFM_AM_E!Z9+FC_IND_NFM_PA_E!Z9+FC_IND_NFM_SA_E!Z9+FC_IND_NFM_OM_E!Z9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  <c r="Y10" s="8">
        <f>FC_IND_NFM_AM_E!Y10+FC_IND_NFM_PA_E!Y10+FC_IND_NFM_SA_E!Y10+FC_IND_NFM_OM_E!Y10</f>
        <v>0</v>
      </c>
      <c r="Z10" s="8">
        <f>FC_IND_NFM_AM_E!Z10+FC_IND_NFM_PA_E!Z10+FC_IND_NFM_SA_E!Z10+FC_IND_NFM_OM_E!Z10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  <c r="Y12" s="8">
        <f>FC_IND_NFM_AM_E!Y12+FC_IND_NFM_PA_E!Y12+FC_IND_NFM_SA_E!Y12+FC_IND_NFM_OM_E!Y12</f>
        <v>0</v>
      </c>
      <c r="Z12" s="8">
        <f>FC_IND_NFM_AM_E!Z12+FC_IND_NFM_PA_E!Z12+FC_IND_NFM_SA_E!Z12+FC_IND_NFM_OM_E!Z12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  <c r="Y13" s="8">
        <f>FC_IND_NFM_AM_E!Y13+FC_IND_NFM_PA_E!Y13+FC_IND_NFM_SA_E!Y13+FC_IND_NFM_OM_E!Y13</f>
        <v>0</v>
      </c>
      <c r="Z13" s="8">
        <f>FC_IND_NFM_AM_E!Z13+FC_IND_NFM_PA_E!Z13+FC_IND_NFM_SA_E!Z13+FC_IND_NFM_OM_E!Z13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  <c r="Y14" s="8">
        <f>FC_IND_NFM_AM_E!Y14+FC_IND_NFM_PA_E!Y14+FC_IND_NFM_SA_E!Y14+FC_IND_NFM_OM_E!Y14</f>
        <v>0</v>
      </c>
      <c r="Z14" s="8">
        <f>FC_IND_NFM_AM_E!Z14+FC_IND_NFM_PA_E!Z14+FC_IND_NFM_SA_E!Z14+FC_IND_NFM_OM_E!Z14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  <c r="Y15" s="8">
        <f>FC_IND_NFM_AM_E!Y15+FC_IND_NFM_PA_E!Y15+FC_IND_NFM_SA_E!Y15+FC_IND_NFM_OM_E!Y15</f>
        <v>0</v>
      </c>
      <c r="Z15" s="8">
        <f>FC_IND_NFM_AM_E!Z15+FC_IND_NFM_PA_E!Z15+FC_IND_NFM_SA_E!Z15+FC_IND_NFM_OM_E!Z15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  <c r="Y16" s="8">
        <f>FC_IND_NFM_AM_E!Y16+FC_IND_NFM_PA_E!Y16+FC_IND_NFM_SA_E!Y16+FC_IND_NFM_OM_E!Y16</f>
        <v>0</v>
      </c>
      <c r="Z16" s="8">
        <f>FC_IND_NFM_AM_E!Z16+FC_IND_NFM_PA_E!Z16+FC_IND_NFM_SA_E!Z16+FC_IND_NFM_OM_E!Z16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  <c r="Y18" s="8">
        <f>FC_IND_NFM_AM_E!Y18+FC_IND_NFM_PA_E!Y18+FC_IND_NFM_SA_E!Y18+FC_IND_NFM_OM_E!Y18</f>
        <v>0</v>
      </c>
      <c r="Z18" s="8">
        <f>FC_IND_NFM_AM_E!Z18+FC_IND_NFM_PA_E!Z18+FC_IND_NFM_SA_E!Z18+FC_IND_NFM_OM_E!Z18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  <c r="Y19" s="8">
        <f>FC_IND_NFM_AM_E!Y19+FC_IND_NFM_PA_E!Y19+FC_IND_NFM_SA_E!Y19+FC_IND_NFM_OM_E!Y19</f>
        <v>0</v>
      </c>
      <c r="Z19" s="8">
        <f>FC_IND_NFM_AM_E!Z19+FC_IND_NFM_PA_E!Z19+FC_IND_NFM_SA_E!Z19+FC_IND_NFM_OM_E!Z19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  <c r="Y20" s="8">
        <f>FC_IND_NFM_AM_E!Y20+FC_IND_NFM_PA_E!Y20+FC_IND_NFM_SA_E!Y20+FC_IND_NFM_OM_E!Y20</f>
        <v>0</v>
      </c>
      <c r="Z20" s="8">
        <f>FC_IND_NFM_AM_E!Z20+FC_IND_NFM_PA_E!Z20+FC_IND_NFM_SA_E!Z20+FC_IND_NFM_OM_E!Z20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  <c r="Y21" s="8">
        <f>FC_IND_NFM_AM_E!Y21+FC_IND_NFM_PA_E!Y21+FC_IND_NFM_SA_E!Y21+FC_IND_NFM_OM_E!Y21</f>
        <v>0</v>
      </c>
      <c r="Z21" s="8">
        <f>FC_IND_NFM_AM_E!Z21+FC_IND_NFM_PA_E!Z21+FC_IND_NFM_SA_E!Z21+FC_IND_NFM_OM_E!Z21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  <c r="Y23" s="8">
        <f>FC_IND_NFM_AM_E!Y23+FC_IND_NFM_PA_E!Y23+FC_IND_NFM_SA_E!Y23+FC_IND_NFM_OM_E!Y23</f>
        <v>0</v>
      </c>
      <c r="Z23" s="8">
        <f>FC_IND_NFM_AM_E!Z23+FC_IND_NFM_PA_E!Z23+FC_IND_NFM_SA_E!Z23+FC_IND_NFM_OM_E!Z23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  <c r="Y24" s="8">
        <f>FC_IND_NFM_AM_E!Y24+FC_IND_NFM_PA_E!Y24+FC_IND_NFM_SA_E!Y24+FC_IND_NFM_OM_E!Y24</f>
        <v>0</v>
      </c>
      <c r="Z24" s="8">
        <f>FC_IND_NFM_AM_E!Z24+FC_IND_NFM_PA_E!Z24+FC_IND_NFM_SA_E!Z24+FC_IND_NFM_OM_E!Z24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  <c r="Y25" s="27">
        <f>FC_IND_NFM_AM_E!Y25+FC_IND_NFM_PA_E!Y25+FC_IND_NFM_SA_E!Y25+FC_IND_NFM_OM_E!Y25</f>
        <v>0</v>
      </c>
      <c r="Z25" s="27">
        <f>FC_IND_NFM_AM_E!Z25+FC_IND_NFM_PA_E!Z25+FC_IND_NFM_SA_E!Z25+FC_IND_NFM_OM_E!Z25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  <c r="Y28" s="8">
        <f>FC_IND_NFM_AM_E!Y28+FC_IND_NFM_PA_E!Y28+FC_IND_NFM_SA_E!Y28+FC_IND_NFM_OM_E!Y28</f>
        <v>0</v>
      </c>
      <c r="Z28" s="8">
        <f>FC_IND_NFM_AM_E!Z28+FC_IND_NFM_PA_E!Z28+FC_IND_NFM_SA_E!Z28+FC_IND_NFM_OM_E!Z28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  <c r="Y29" s="8">
        <f>FC_IND_NFM_AM_E!Y29+FC_IND_NFM_PA_E!Y29+FC_IND_NFM_SA_E!Y29+FC_IND_NFM_OM_E!Y29</f>
        <v>0</v>
      </c>
      <c r="Z29" s="8">
        <f>FC_IND_NFM_AM_E!Z29+FC_IND_NFM_PA_E!Z29+FC_IND_NFM_SA_E!Z29+FC_IND_NFM_OM_E!Z29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  <c r="Y30" s="8">
        <f>FC_IND_NFM_AM_E!Y30+FC_IND_NFM_PA_E!Y30+FC_IND_NFM_SA_E!Y30+FC_IND_NFM_OM_E!Y30</f>
        <v>0</v>
      </c>
      <c r="Z30" s="8">
        <f>FC_IND_NFM_AM_E!Z30+FC_IND_NFM_PA_E!Z30+FC_IND_NFM_SA_E!Z30+FC_IND_NFM_OM_E!Z30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  <c r="Y31" s="8">
        <f>FC_IND_NFM_AM_E!Y31+FC_IND_NFM_PA_E!Y31+FC_IND_NFM_SA_E!Y31+FC_IND_NFM_OM_E!Y31</f>
        <v>0</v>
      </c>
      <c r="Z31" s="8">
        <f>FC_IND_NFM_AM_E!Z31+FC_IND_NFM_PA_E!Z31+FC_IND_NFM_SA_E!Z31+FC_IND_NFM_OM_E!Z31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  <c r="Y32" s="8">
        <f>FC_IND_NFM_AM_E!Y32+FC_IND_NFM_PA_E!Y32+FC_IND_NFM_SA_E!Y32+FC_IND_NFM_OM_E!Y32</f>
        <v>0</v>
      </c>
      <c r="Z32" s="8">
        <f>FC_IND_NFM_AM_E!Z32+FC_IND_NFM_PA_E!Z32+FC_IND_NFM_SA_E!Z32+FC_IND_NFM_OM_E!Z32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  <c r="Y34" s="8">
        <f>FC_IND_NFM_AM_E!Y34+FC_IND_NFM_PA_E!Y34+FC_IND_NFM_SA_E!Y34+FC_IND_NFM_OM_E!Y34</f>
        <v>0</v>
      </c>
      <c r="Z34" s="8">
        <f>FC_IND_NFM_AM_E!Z34+FC_IND_NFM_PA_E!Z34+FC_IND_NFM_SA_E!Z34+FC_IND_NFM_OM_E!Z34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  <c r="Y35" s="8">
        <f>FC_IND_NFM_AM_E!Y35+FC_IND_NFM_PA_E!Y35+FC_IND_NFM_SA_E!Y35+FC_IND_NFM_OM_E!Y35</f>
        <v>0</v>
      </c>
      <c r="Z35" s="8">
        <f>FC_IND_NFM_AM_E!Z35+FC_IND_NFM_PA_E!Z35+FC_IND_NFM_SA_E!Z35+FC_IND_NFM_OM_E!Z35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0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  <c r="Y36" s="8">
        <f>FC_IND_NFM_AM_E!Y36+FC_IND_NFM_PA_E!Y36+FC_IND_NFM_SA_E!Y36+FC_IND_NFM_OM_E!Y36</f>
        <v>0</v>
      </c>
      <c r="Z36" s="8">
        <f>FC_IND_NFM_AM_E!Z36+FC_IND_NFM_PA_E!Z36+FC_IND_NFM_SA_E!Z36+FC_IND_NFM_OM_E!Z36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  <c r="Y37" s="8">
        <f>FC_IND_NFM_AM_E!Y37+FC_IND_NFM_PA_E!Y37+FC_IND_NFM_SA_E!Y37+FC_IND_NFM_OM_E!Y37</f>
        <v>0</v>
      </c>
      <c r="Z37" s="8">
        <f>FC_IND_NFM_AM_E!Z37+FC_IND_NFM_PA_E!Z37+FC_IND_NFM_SA_E!Z37+FC_IND_NFM_OM_E!Z37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  <c r="Y38" s="8">
        <f>FC_IND_NFM_AM_E!Y38+FC_IND_NFM_PA_E!Y38+FC_IND_NFM_SA_E!Y38+FC_IND_NFM_OM_E!Y38</f>
        <v>0</v>
      </c>
      <c r="Z38" s="8">
        <f>FC_IND_NFM_AM_E!Z38+FC_IND_NFM_PA_E!Z38+FC_IND_NFM_SA_E!Z38+FC_IND_NFM_OM_E!Z38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  <c r="Y39" s="8">
        <f>FC_IND_NFM_AM_E!Y39+FC_IND_NFM_PA_E!Y39+FC_IND_NFM_SA_E!Y39+FC_IND_NFM_OM_E!Y39</f>
        <v>0</v>
      </c>
      <c r="Z39" s="8">
        <f>FC_IND_NFM_AM_E!Z39+FC_IND_NFM_PA_E!Z39+FC_IND_NFM_SA_E!Z39+FC_IND_NFM_OM_E!Z39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  <c r="Y40" s="8">
        <f>FC_IND_NFM_AM_E!Y40+FC_IND_NFM_PA_E!Y40+FC_IND_NFM_SA_E!Y40+FC_IND_NFM_OM_E!Y40</f>
        <v>0</v>
      </c>
      <c r="Z40" s="8">
        <f>FC_IND_NFM_AM_E!Z40+FC_IND_NFM_PA_E!Z40+FC_IND_NFM_SA_E!Z40+FC_IND_NFM_OM_E!Z40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  <c r="Y41" s="8">
        <f>FC_IND_NFM_AM_E!Y41+FC_IND_NFM_PA_E!Y41+FC_IND_NFM_SA_E!Y41+FC_IND_NFM_OM_E!Y41</f>
        <v>0</v>
      </c>
      <c r="Z41" s="8">
        <f>FC_IND_NFM_AM_E!Z41+FC_IND_NFM_PA_E!Z41+FC_IND_NFM_SA_E!Z41+FC_IND_NFM_OM_E!Z41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  <c r="Y42" s="8">
        <f>FC_IND_NFM_AM_E!Y42+FC_IND_NFM_PA_E!Y42+FC_IND_NFM_SA_E!Y42+FC_IND_NFM_OM_E!Y42</f>
        <v>0</v>
      </c>
      <c r="Z42" s="8">
        <f>FC_IND_NFM_AM_E!Z42+FC_IND_NFM_PA_E!Z42+FC_IND_NFM_SA_E!Z42+FC_IND_NFM_OM_E!Z42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0</v>
      </c>
      <c r="D43" s="8">
        <f>FC_IND_NFM_AM_E!D43+FC_IND_NFM_PA_E!D43+FC_IND_NFM_SA_E!D43+FC_IND_NFM_OM_E!D43</f>
        <v>0</v>
      </c>
      <c r="E43" s="8">
        <f>FC_IND_NFM_AM_E!E43+FC_IND_NFM_PA_E!E43+FC_IND_NFM_SA_E!E43+FC_IND_NFM_OM_E!E43</f>
        <v>0</v>
      </c>
      <c r="F43" s="8">
        <f>FC_IND_NFM_AM_E!F43+FC_IND_NFM_PA_E!F43+FC_IND_NFM_SA_E!F43+FC_IND_NFM_OM_E!F43</f>
        <v>0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</v>
      </c>
      <c r="U43" s="8">
        <f>FC_IND_NFM_AM_E!U43+FC_IND_NFM_PA_E!U43+FC_IND_NFM_SA_E!U43+FC_IND_NFM_OM_E!U43</f>
        <v>0</v>
      </c>
      <c r="V43" s="8">
        <f>FC_IND_NFM_AM_E!V43+FC_IND_NFM_PA_E!V43+FC_IND_NFM_SA_E!V43+FC_IND_NFM_OM_E!V43</f>
        <v>0</v>
      </c>
      <c r="W43" s="8">
        <f>FC_IND_NFM_AM_E!W43+FC_IND_NFM_PA_E!W43+FC_IND_NFM_SA_E!W43+FC_IND_NFM_OM_E!W43</f>
        <v>0</v>
      </c>
      <c r="X43" s="8">
        <f>FC_IND_NFM_AM_E!X43+FC_IND_NFM_PA_E!X43+FC_IND_NFM_SA_E!X43+FC_IND_NFM_OM_E!X43</f>
        <v>0</v>
      </c>
      <c r="Y43" s="8">
        <f>FC_IND_NFM_AM_E!Y43+FC_IND_NFM_PA_E!Y43+FC_IND_NFM_SA_E!Y43+FC_IND_NFM_OM_E!Y43</f>
        <v>0</v>
      </c>
      <c r="Z43" s="8">
        <f>FC_IND_NFM_AM_E!Z43+FC_IND_NFM_PA_E!Z43+FC_IND_NFM_SA_E!Z43+FC_IND_NFM_OM_E!Z43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</v>
      </c>
      <c r="D44" s="8">
        <f>FC_IND_NFM_AM_E!D44+FC_IND_NFM_PA_E!D44+FC_IND_NFM_SA_E!D44+FC_IND_NFM_OM_E!D44</f>
        <v>0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  <c r="Y44" s="8">
        <f>FC_IND_NFM_AM_E!Y44+FC_IND_NFM_PA_E!Y44+FC_IND_NFM_SA_E!Y44+FC_IND_NFM_OM_E!Y44</f>
        <v>0</v>
      </c>
      <c r="Z44" s="8">
        <f>FC_IND_NFM_AM_E!Z44+FC_IND_NFM_PA_E!Z44+FC_IND_NFM_SA_E!Z44+FC_IND_NFM_OM_E!Z44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  <c r="Y45" s="8">
        <f>FC_IND_NFM_AM_E!Y45+FC_IND_NFM_PA_E!Y45+FC_IND_NFM_SA_E!Y45+FC_IND_NFM_OM_E!Y45</f>
        <v>0</v>
      </c>
      <c r="Z45" s="8">
        <f>FC_IND_NFM_AM_E!Z45+FC_IND_NFM_PA_E!Z45+FC_IND_NFM_SA_E!Z45+FC_IND_NFM_OM_E!Z45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  <c r="Y46" s="8">
        <f>FC_IND_NFM_AM_E!Y46+FC_IND_NFM_PA_E!Y46+FC_IND_NFM_SA_E!Y46+FC_IND_NFM_OM_E!Y46</f>
        <v>0</v>
      </c>
      <c r="Z46" s="8">
        <f>FC_IND_NFM_AM_E!Z46+FC_IND_NFM_PA_E!Z46+FC_IND_NFM_SA_E!Z46+FC_IND_NFM_OM_E!Z46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  <c r="Y47" s="8">
        <f>FC_IND_NFM_AM_E!Y47+FC_IND_NFM_PA_E!Y47+FC_IND_NFM_SA_E!Y47+FC_IND_NFM_OM_E!Y47</f>
        <v>0</v>
      </c>
      <c r="Z47" s="8">
        <f>FC_IND_NFM_AM_E!Z47+FC_IND_NFM_PA_E!Z47+FC_IND_NFM_SA_E!Z47+FC_IND_NFM_OM_E!Z47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  <c r="Y48" s="8">
        <f>FC_IND_NFM_AM_E!Y48+FC_IND_NFM_PA_E!Y48+FC_IND_NFM_SA_E!Y48+FC_IND_NFM_OM_E!Y48</f>
        <v>0</v>
      </c>
      <c r="Z48" s="8">
        <f>FC_IND_NFM_AM_E!Z48+FC_IND_NFM_PA_E!Z48+FC_IND_NFM_SA_E!Z48+FC_IND_NFM_OM_E!Z48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  <c r="Y49" s="8">
        <f>FC_IND_NFM_AM_E!Y49+FC_IND_NFM_PA_E!Y49+FC_IND_NFM_SA_E!Y49+FC_IND_NFM_OM_E!Y49</f>
        <v>0</v>
      </c>
      <c r="Z49" s="8">
        <f>FC_IND_NFM_AM_E!Z49+FC_IND_NFM_PA_E!Z49+FC_IND_NFM_SA_E!Z49+FC_IND_NFM_OM_E!Z49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  <c r="Y50" s="8">
        <f>FC_IND_NFM_AM_E!Y50+FC_IND_NFM_PA_E!Y50+FC_IND_NFM_SA_E!Y50+FC_IND_NFM_OM_E!Y50</f>
        <v>0</v>
      </c>
      <c r="Z50" s="8">
        <f>FC_IND_NFM_AM_E!Z50+FC_IND_NFM_PA_E!Z50+FC_IND_NFM_SA_E!Z50+FC_IND_NFM_OM_E!Z50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0</v>
      </c>
      <c r="D51" s="27">
        <f>FC_IND_NFM_AM_E!D51+FC_IND_NFM_PA_E!D51+FC_IND_NFM_SA_E!D51+FC_IND_NFM_OM_E!D51</f>
        <v>0</v>
      </c>
      <c r="E51" s="27">
        <f>FC_IND_NFM_AM_E!E51+FC_IND_NFM_PA_E!E51+FC_IND_NFM_SA_E!E51+FC_IND_NFM_OM_E!E51</f>
        <v>0</v>
      </c>
      <c r="F51" s="27">
        <f>FC_IND_NFM_AM_E!F51+FC_IND_NFM_PA_E!F51+FC_IND_NFM_SA_E!F51+FC_IND_NFM_OM_E!F51</f>
        <v>0</v>
      </c>
      <c r="G51" s="27">
        <f>FC_IND_NFM_AM_E!G51+FC_IND_NFM_PA_E!G51+FC_IND_NFM_SA_E!G51+FC_IND_NFM_OM_E!G51</f>
        <v>0</v>
      </c>
      <c r="H51" s="27">
        <f>FC_IND_NFM_AM_E!H51+FC_IND_NFM_PA_E!H51+FC_IND_NFM_SA_E!H51+FC_IND_NFM_OM_E!H51</f>
        <v>0</v>
      </c>
      <c r="I51" s="27">
        <f>FC_IND_NFM_AM_E!I51+FC_IND_NFM_PA_E!I51+FC_IND_NFM_SA_E!I51+FC_IND_NFM_OM_E!I51</f>
        <v>0</v>
      </c>
      <c r="J51" s="27">
        <f>FC_IND_NFM_AM_E!J51+FC_IND_NFM_PA_E!J51+FC_IND_NFM_SA_E!J51+FC_IND_NFM_OM_E!J51</f>
        <v>0</v>
      </c>
      <c r="K51" s="27">
        <f>FC_IND_NFM_AM_E!K51+FC_IND_NFM_PA_E!K51+FC_IND_NFM_SA_E!K51+FC_IND_NFM_OM_E!K51</f>
        <v>0</v>
      </c>
      <c r="L51" s="27">
        <f>FC_IND_NFM_AM_E!L51+FC_IND_NFM_PA_E!L51+FC_IND_NFM_SA_E!L51+FC_IND_NFM_OM_E!L51</f>
        <v>0</v>
      </c>
      <c r="M51" s="27">
        <f>FC_IND_NFM_AM_E!M51+FC_IND_NFM_PA_E!M51+FC_IND_NFM_SA_E!M51+FC_IND_NFM_OM_E!M51</f>
        <v>0</v>
      </c>
      <c r="N51" s="27">
        <f>FC_IND_NFM_AM_E!N51+FC_IND_NFM_PA_E!N51+FC_IND_NFM_SA_E!N51+FC_IND_NFM_OM_E!N51</f>
        <v>0</v>
      </c>
      <c r="O51" s="27">
        <f>FC_IND_NFM_AM_E!O51+FC_IND_NFM_PA_E!O51+FC_IND_NFM_SA_E!O51+FC_IND_NFM_OM_E!O51</f>
        <v>0</v>
      </c>
      <c r="P51" s="27">
        <f>FC_IND_NFM_AM_E!P51+FC_IND_NFM_PA_E!P51+FC_IND_NFM_SA_E!P51+FC_IND_NFM_OM_E!P51</f>
        <v>0</v>
      </c>
      <c r="Q51" s="27">
        <f>FC_IND_NFM_AM_E!Q51+FC_IND_NFM_PA_E!Q51+FC_IND_NFM_SA_E!Q51+FC_IND_NFM_OM_E!Q51</f>
        <v>0</v>
      </c>
      <c r="R51" s="27">
        <f>FC_IND_NFM_AM_E!R51+FC_IND_NFM_PA_E!R51+FC_IND_NFM_SA_E!R51+FC_IND_NFM_OM_E!R51</f>
        <v>0</v>
      </c>
      <c r="S51" s="27">
        <f>FC_IND_NFM_AM_E!S51+FC_IND_NFM_PA_E!S51+FC_IND_NFM_SA_E!S51+FC_IND_NFM_OM_E!S51</f>
        <v>0</v>
      </c>
      <c r="T51" s="27">
        <f>FC_IND_NFM_AM_E!T51+FC_IND_NFM_PA_E!T51+FC_IND_NFM_SA_E!T51+FC_IND_NFM_OM_E!T51</f>
        <v>0</v>
      </c>
      <c r="U51" s="27">
        <f>FC_IND_NFM_AM_E!U51+FC_IND_NFM_PA_E!U51+FC_IND_NFM_SA_E!U51+FC_IND_NFM_OM_E!U51</f>
        <v>0</v>
      </c>
      <c r="V51" s="27">
        <f>FC_IND_NFM_AM_E!V51+FC_IND_NFM_PA_E!V51+FC_IND_NFM_SA_E!V51+FC_IND_NFM_OM_E!V51</f>
        <v>0</v>
      </c>
      <c r="W51" s="27">
        <f>FC_IND_NFM_AM_E!W51+FC_IND_NFM_PA_E!W51+FC_IND_NFM_SA_E!W51+FC_IND_NFM_OM_E!W51</f>
        <v>0</v>
      </c>
      <c r="X51" s="27">
        <f>FC_IND_NFM_AM_E!X51+FC_IND_NFM_PA_E!X51+FC_IND_NFM_SA_E!X51+FC_IND_NFM_OM_E!X51</f>
        <v>0</v>
      </c>
      <c r="Y51" s="27">
        <f>FC_IND_NFM_AM_E!Y51+FC_IND_NFM_PA_E!Y51+FC_IND_NFM_SA_E!Y51+FC_IND_NFM_OM_E!Y51</f>
        <v>0</v>
      </c>
      <c r="Z51" s="27">
        <f>FC_IND_NFM_AM_E!Z51+FC_IND_NFM_PA_E!Z51+FC_IND_NFM_SA_E!Z51+FC_IND_NFM_OM_E!Z51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  <c r="Y53" s="8">
        <f>FC_IND_NFM_AM_E!Y53+FC_IND_NFM_PA_E!Y53+FC_IND_NFM_SA_E!Y53+FC_IND_NFM_OM_E!Y53</f>
        <v>0</v>
      </c>
      <c r="Z53" s="8">
        <f>FC_IND_NFM_AM_E!Z53+FC_IND_NFM_PA_E!Z53+FC_IND_NFM_SA_E!Z53+FC_IND_NFM_OM_E!Z53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  <c r="Y54" s="45">
        <f>FC_IND_NFM_AM_E!Y54+FC_IND_NFM_PA_E!Y54+FC_IND_NFM_SA_E!Y54+FC_IND_NFM_OM_E!Y54</f>
        <v>0</v>
      </c>
      <c r="Z54" s="45">
        <f>FC_IND_NFM_AM_E!Z54+FC_IND_NFM_PA_E!Z54+FC_IND_NFM_SA_E!Z54+FC_IND_NFM_OM_E!Z54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  <c r="Y62" s="52">
        <f>FC_IND_NFM_AM_E!Y62+FC_IND_NFM_PA_E!Y62+FC_IND_NFM_SA_E!Y62+FC_IND_NFM_OM_E!Y62</f>
        <v>0</v>
      </c>
      <c r="Z62" s="52">
        <f>FC_IND_NFM_AM_E!Z62+FC_IND_NFM_PA_E!Z62+FC_IND_NFM_SA_E!Z62+FC_IND_NFM_OM_E!Z62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  <c r="Y63" s="52">
        <f>FC_IND_NFM_AM_E!Y63+FC_IND_NFM_PA_E!Y63+FC_IND_NFM_SA_E!Y63+FC_IND_NFM_OM_E!Y63</f>
        <v>0</v>
      </c>
      <c r="Z63" s="52">
        <f>FC_IND_NFM_AM_E!Z63+FC_IND_NFM_PA_E!Z63+FC_IND_NFM_SA_E!Z63+FC_IND_NFM_OM_E!Z63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  <c r="Y64" s="52">
        <f>FC_IND_NFM_AM_E!Y64+FC_IND_NFM_PA_E!Y64+FC_IND_NFM_SA_E!Y64+FC_IND_NFM_OM_E!Y64</f>
        <v>0</v>
      </c>
      <c r="Z64" s="52">
        <f>FC_IND_NFM_AM_E!Z64+FC_IND_NFM_PA_E!Z64+FC_IND_NFM_SA_E!Z64+FC_IND_NFM_OM_E!Z64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  <c r="Y65" s="52">
        <f>FC_IND_NFM_AM_E!Y65+FC_IND_NFM_PA_E!Y65+FC_IND_NFM_SA_E!Y65+FC_IND_NFM_OM_E!Y65</f>
        <v>0</v>
      </c>
      <c r="Z65" s="52">
        <f>FC_IND_NFM_AM_E!Z65+FC_IND_NFM_PA_E!Z65+FC_IND_NFM_SA_E!Z65+FC_IND_NFM_OM_E!Z65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  <c r="Y66" s="52">
        <f>FC_IND_NFM_AM_E!Y66+FC_IND_NFM_PA_E!Y66+FC_IND_NFM_SA_E!Y66+FC_IND_NFM_OM_E!Y66</f>
        <v>0</v>
      </c>
      <c r="Z66" s="52">
        <f>FC_IND_NFM_AM_E!Z66+FC_IND_NFM_PA_E!Z66+FC_IND_NFM_SA_E!Z66+FC_IND_NFM_OM_E!Z66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  <c r="Y67" s="52">
        <f>FC_IND_NFM_AM_E!Y67+FC_IND_NFM_PA_E!Y67+FC_IND_NFM_SA_E!Y67+FC_IND_NFM_OM_E!Y67</f>
        <v>0</v>
      </c>
      <c r="Z67" s="52">
        <f>FC_IND_NFM_AM_E!Z67+FC_IND_NFM_PA_E!Z67+FC_IND_NFM_SA_E!Z67+FC_IND_NFM_OM_E!Z67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  <c r="Y68" s="52">
        <f>FC_IND_NFM_AM_E!Y68+FC_IND_NFM_PA_E!Y68+FC_IND_NFM_SA_E!Y68+FC_IND_NFM_OM_E!Y68</f>
        <v>0</v>
      </c>
      <c r="Z68" s="52">
        <f>FC_IND_NFM_AM_E!Z68+FC_IND_NFM_PA_E!Z68+FC_IND_NFM_SA_E!Z68+FC_IND_NFM_OM_E!Z68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  <c r="Y69" s="52">
        <f>FC_IND_NFM_AM_E!Y69+FC_IND_NFM_PA_E!Y69+FC_IND_NFM_SA_E!Y69+FC_IND_NFM_OM_E!Y69</f>
        <v>0</v>
      </c>
      <c r="Z69" s="52">
        <f>FC_IND_NFM_AM_E!Z69+FC_IND_NFM_PA_E!Z69+FC_IND_NFM_SA_E!Z69+FC_IND_NFM_OM_E!Z69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  <c r="Y70" s="52">
        <f>FC_IND_NFM_AM_E!Y70+FC_IND_NFM_PA_E!Y70+FC_IND_NFM_SA_E!Y70+FC_IND_NFM_OM_E!Y70</f>
        <v>0</v>
      </c>
      <c r="Z70" s="52">
        <f>FC_IND_NFM_AM_E!Z70+FC_IND_NFM_PA_E!Z70+FC_IND_NFM_SA_E!Z70+FC_IND_NFM_OM_E!Z70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  <c r="Y71" s="52">
        <f>FC_IND_NFM_AM_E!Y71+FC_IND_NFM_PA_E!Y71+FC_IND_NFM_SA_E!Y71+FC_IND_NFM_OM_E!Y71</f>
        <v>0</v>
      </c>
      <c r="Z71" s="52">
        <f>FC_IND_NFM_AM_E!Z71+FC_IND_NFM_PA_E!Z71+FC_IND_NFM_SA_E!Z71+FC_IND_NFM_OM_E!Z71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  <c r="Y72" s="55">
        <f>FC_IND_NFM_AM_E!Y72+FC_IND_NFM_PA_E!Y72+FC_IND_NFM_SA_E!Y72+FC_IND_NFM_OM_E!Y72</f>
        <v>0</v>
      </c>
      <c r="Z72" s="55">
        <f>FC_IND_NFM_AM_E!Z72+FC_IND_NFM_PA_E!Z72+FC_IND_NFM_SA_E!Z72+FC_IND_NFM_OM_E!Z72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364.66917868874492</v>
      </c>
      <c r="D2" s="21">
        <f t="shared" ref="D2:X2" si="0">SUM(D3,D17,D22,D25,D26,D51,D52)</f>
        <v>393.68705953674305</v>
      </c>
      <c r="E2" s="21">
        <f t="shared" si="0"/>
        <v>361.56836767697939</v>
      </c>
      <c r="F2" s="21">
        <f t="shared" si="0"/>
        <v>360.65248210948192</v>
      </c>
      <c r="G2" s="21">
        <f t="shared" si="0"/>
        <v>331.15055498858356</v>
      </c>
      <c r="H2" s="21">
        <f t="shared" si="0"/>
        <v>309.52200974685752</v>
      </c>
      <c r="I2" s="21">
        <f t="shared" si="0"/>
        <v>278.55505461441703</v>
      </c>
      <c r="J2" s="21">
        <f t="shared" si="0"/>
        <v>236.56402595687649</v>
      </c>
      <c r="K2" s="21">
        <f t="shared" si="0"/>
        <v>283.5202716</v>
      </c>
      <c r="L2" s="21">
        <f t="shared" si="0"/>
        <v>290.17816272000005</v>
      </c>
      <c r="M2" s="21">
        <f t="shared" si="0"/>
        <v>326.55437928000003</v>
      </c>
      <c r="N2" s="21">
        <f t="shared" si="0"/>
        <v>353.63382249522812</v>
      </c>
      <c r="O2" s="21">
        <f t="shared" si="0"/>
        <v>354.80408562109039</v>
      </c>
      <c r="P2" s="21">
        <f t="shared" si="0"/>
        <v>341.90273898058769</v>
      </c>
      <c r="Q2" s="21">
        <f t="shared" si="0"/>
        <v>341.27750566917337</v>
      </c>
      <c r="R2" s="21">
        <f t="shared" si="0"/>
        <v>326.02995308401546</v>
      </c>
      <c r="S2" s="21">
        <f t="shared" si="0"/>
        <v>298.07803230100552</v>
      </c>
      <c r="T2" s="21">
        <f t="shared" si="0"/>
        <v>292.78854674970313</v>
      </c>
      <c r="U2" s="21">
        <f t="shared" si="0"/>
        <v>244.75922672338993</v>
      </c>
      <c r="V2" s="21">
        <f t="shared" si="0"/>
        <v>237.08574127046671</v>
      </c>
      <c r="W2" s="21">
        <f t="shared" si="0"/>
        <v>221.92612365320412</v>
      </c>
      <c r="X2" s="21">
        <f t="shared" si="0"/>
        <v>280.21990391595449</v>
      </c>
      <c r="Y2" s="21">
        <f t="shared" ref="Y2:Z2" si="1">SUM(Y3,Y17,Y22,Y25,Y26,Y51,Y52)</f>
        <v>189.20583114045718</v>
      </c>
      <c r="Z2" s="21">
        <f t="shared" si="1"/>
        <v>174.41868999300473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47.32896239932866</v>
      </c>
      <c r="D3" s="24">
        <f t="shared" ref="D3:W3" si="3">SUM(D4,D8,D11)</f>
        <v>42.347037599399343</v>
      </c>
      <c r="E3" s="24">
        <f t="shared" si="3"/>
        <v>34.874150399505325</v>
      </c>
      <c r="F3" s="24">
        <f t="shared" si="3"/>
        <v>54.801849599222656</v>
      </c>
      <c r="G3" s="24">
        <f t="shared" si="3"/>
        <v>59.78411279915202</v>
      </c>
      <c r="H3" s="24">
        <f t="shared" si="3"/>
        <v>49.819924799293318</v>
      </c>
      <c r="I3" s="24">
        <f t="shared" si="3"/>
        <v>20.012837759646668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43.880754815227981</v>
      </c>
      <c r="O3" s="24">
        <f t="shared" si="3"/>
        <v>61.659292501090349</v>
      </c>
      <c r="P3" s="24">
        <f t="shared" si="3"/>
        <v>55.220164740587734</v>
      </c>
      <c r="Q3" s="24">
        <f t="shared" si="3"/>
        <v>46.519904664494007</v>
      </c>
      <c r="R3" s="24">
        <f t="shared" si="3"/>
        <v>46.597533624328861</v>
      </c>
      <c r="S3" s="24">
        <f t="shared" si="3"/>
        <v>21.16891259962842</v>
      </c>
      <c r="T3" s="24">
        <f t="shared" si="3"/>
        <v>23.887915847746868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47.32896239932866</v>
      </c>
      <c r="D4" s="19">
        <f t="shared" ref="D4:W4" si="6">SUM(D5:D7)</f>
        <v>42.347037599399343</v>
      </c>
      <c r="E4" s="19">
        <f t="shared" si="6"/>
        <v>34.874150399505325</v>
      </c>
      <c r="F4" s="19">
        <f t="shared" si="6"/>
        <v>54.801849599222656</v>
      </c>
      <c r="G4" s="19">
        <f t="shared" si="6"/>
        <v>59.78411279915202</v>
      </c>
      <c r="H4" s="19">
        <f t="shared" si="6"/>
        <v>49.819924799293318</v>
      </c>
      <c r="I4" s="19">
        <f t="shared" si="6"/>
        <v>20.012837759646668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43.880754815227981</v>
      </c>
      <c r="O4" s="19">
        <f t="shared" si="6"/>
        <v>61.659292501090349</v>
      </c>
      <c r="P4" s="19">
        <f t="shared" si="6"/>
        <v>55.220164740587734</v>
      </c>
      <c r="Q4" s="19">
        <f t="shared" si="6"/>
        <v>46.519904664494007</v>
      </c>
      <c r="R4" s="19">
        <f t="shared" si="6"/>
        <v>46.597533624328861</v>
      </c>
      <c r="S4" s="19">
        <f t="shared" si="6"/>
        <v>21.16891259962842</v>
      </c>
      <c r="T4" s="19">
        <f t="shared" si="6"/>
        <v>23.887915847746868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  <c r="Y5" s="8">
        <f>FC_IND_CPC_BC_E!Y5+FC_IND_CPC_OC_E!Y5+FC_IND_CPC_PH_E!Y5</f>
        <v>0</v>
      </c>
      <c r="Z5" s="8">
        <f>FC_IND_CPC_BC_E!Z5+FC_IND_CPC_OC_E!Z5+FC_IND_CPC_PH_E!Z5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  <c r="Y6" s="8">
        <f>FC_IND_CPC_BC_E!Y6+FC_IND_CPC_OC_E!Y6+FC_IND_CPC_PH_E!Y6</f>
        <v>0</v>
      </c>
      <c r="Z6" s="8">
        <f>FC_IND_CPC_BC_E!Z6+FC_IND_CPC_OC_E!Z6+FC_IND_CPC_PH_E!Z6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FC_IND_CPC_BC_E!C7+FC_IND_CPC_OC_E!C7+FC_IND_CPC_PH_E!C7</f>
        <v>47.32896239932866</v>
      </c>
      <c r="D7" s="8">
        <f>FC_IND_CPC_BC_E!D7+FC_IND_CPC_OC_E!D7+FC_IND_CPC_PH_E!D7</f>
        <v>42.347037599399343</v>
      </c>
      <c r="E7" s="8">
        <f>FC_IND_CPC_BC_E!E7+FC_IND_CPC_OC_E!E7+FC_IND_CPC_PH_E!E7</f>
        <v>34.874150399505325</v>
      </c>
      <c r="F7" s="8">
        <f>FC_IND_CPC_BC_E!F7+FC_IND_CPC_OC_E!F7+FC_IND_CPC_PH_E!F7</f>
        <v>54.801849599222656</v>
      </c>
      <c r="G7" s="8">
        <f>FC_IND_CPC_BC_E!G7+FC_IND_CPC_OC_E!G7+FC_IND_CPC_PH_E!G7</f>
        <v>59.78411279915202</v>
      </c>
      <c r="H7" s="8">
        <f>FC_IND_CPC_BC_E!H7+FC_IND_CPC_OC_E!H7+FC_IND_CPC_PH_E!H7</f>
        <v>49.819924799293318</v>
      </c>
      <c r="I7" s="8">
        <f>FC_IND_CPC_BC_E!I7+FC_IND_CPC_OC_E!I7+FC_IND_CPC_PH_E!I7</f>
        <v>20.012837759646668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43.880754815227981</v>
      </c>
      <c r="O7" s="8">
        <f>FC_IND_CPC_BC_E!O7+FC_IND_CPC_OC_E!O7+FC_IND_CPC_PH_E!O7</f>
        <v>61.659292501090349</v>
      </c>
      <c r="P7" s="8">
        <f>FC_IND_CPC_BC_E!P7+FC_IND_CPC_OC_E!P7+FC_IND_CPC_PH_E!P7</f>
        <v>55.220164740587734</v>
      </c>
      <c r="Q7" s="8">
        <f>FC_IND_CPC_BC_E!Q7+FC_IND_CPC_OC_E!Q7+FC_IND_CPC_PH_E!Q7</f>
        <v>46.519904664494007</v>
      </c>
      <c r="R7" s="8">
        <f>FC_IND_CPC_BC_E!R7+FC_IND_CPC_OC_E!R7+FC_IND_CPC_PH_E!R7</f>
        <v>46.597533624328861</v>
      </c>
      <c r="S7" s="8">
        <f>FC_IND_CPC_BC_E!S7+FC_IND_CPC_OC_E!S7+FC_IND_CPC_PH_E!S7</f>
        <v>21.16891259962842</v>
      </c>
      <c r="T7" s="8">
        <f>FC_IND_CPC_BC_E!T7+FC_IND_CPC_OC_E!T7+FC_IND_CPC_PH_E!T7</f>
        <v>23.887915847746868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  <c r="Y7" s="8">
        <f>FC_IND_CPC_BC_E!Y7+FC_IND_CPC_OC_E!Y7+FC_IND_CPC_PH_E!Y7</f>
        <v>0</v>
      </c>
      <c r="Z7" s="8">
        <f>FC_IND_CPC_BC_E!Z7+FC_IND_CPC_OC_E!Z7+FC_IND_CPC_PH_E!Z7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  <c r="Y9" s="8">
        <f>FC_IND_CPC_BC_E!Y9+FC_IND_CPC_OC_E!Y9+FC_IND_CPC_PH_E!Y9</f>
        <v>0</v>
      </c>
      <c r="Z9" s="8">
        <f>FC_IND_CPC_BC_E!Z9+FC_IND_CPC_OC_E!Z9+FC_IND_CPC_PH_E!Z9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  <c r="Y10" s="8">
        <f>FC_IND_CPC_BC_E!Y10+FC_IND_CPC_OC_E!Y10+FC_IND_CPC_PH_E!Y10</f>
        <v>0</v>
      </c>
      <c r="Z10" s="8">
        <f>FC_IND_CPC_BC_E!Z10+FC_IND_CPC_OC_E!Z10+FC_IND_CPC_PH_E!Z10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  <c r="Y12" s="8">
        <f>FC_IND_CPC_BC_E!Y12+FC_IND_CPC_OC_E!Y12+FC_IND_CPC_PH_E!Y12</f>
        <v>0</v>
      </c>
      <c r="Z12" s="8">
        <f>FC_IND_CPC_BC_E!Z12+FC_IND_CPC_OC_E!Z12+FC_IND_CPC_PH_E!Z12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  <c r="Y13" s="8">
        <f>FC_IND_CPC_BC_E!Y13+FC_IND_CPC_OC_E!Y13+FC_IND_CPC_PH_E!Y13</f>
        <v>0</v>
      </c>
      <c r="Z13" s="8">
        <f>FC_IND_CPC_BC_E!Z13+FC_IND_CPC_OC_E!Z13+FC_IND_CPC_PH_E!Z13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  <c r="Y14" s="8">
        <f>FC_IND_CPC_BC_E!Y14+FC_IND_CPC_OC_E!Y14+FC_IND_CPC_PH_E!Y14</f>
        <v>0</v>
      </c>
      <c r="Z14" s="8">
        <f>FC_IND_CPC_BC_E!Z14+FC_IND_CPC_OC_E!Z14+FC_IND_CPC_PH_E!Z14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  <c r="Y15" s="8">
        <f>FC_IND_CPC_BC_E!Y15+FC_IND_CPC_OC_E!Y15+FC_IND_CPC_PH_E!Y15</f>
        <v>0</v>
      </c>
      <c r="Z15" s="8">
        <f>FC_IND_CPC_BC_E!Z15+FC_IND_CPC_OC_E!Z15+FC_IND_CPC_PH_E!Z15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  <c r="Y16" s="8">
        <f>FC_IND_CPC_BC_E!Y16+FC_IND_CPC_OC_E!Y16+FC_IND_CPC_PH_E!Y16</f>
        <v>0</v>
      </c>
      <c r="Z16" s="8">
        <f>FC_IND_CPC_BC_E!Z16+FC_IND_CPC_OC_E!Z16+FC_IND_CPC_PH_E!Z16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  <c r="Y18" s="8">
        <f>FC_IND_CPC_BC_E!Y18+FC_IND_CPC_OC_E!Y18+FC_IND_CPC_PH_E!Y18</f>
        <v>0</v>
      </c>
      <c r="Z18" s="8">
        <f>FC_IND_CPC_BC_E!Z18+FC_IND_CPC_OC_E!Z18+FC_IND_CPC_PH_E!Z18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  <c r="Y19" s="8">
        <f>FC_IND_CPC_BC_E!Y19+FC_IND_CPC_OC_E!Y19+FC_IND_CPC_PH_E!Y19</f>
        <v>0</v>
      </c>
      <c r="Z19" s="8">
        <f>FC_IND_CPC_BC_E!Z19+FC_IND_CPC_OC_E!Z19+FC_IND_CPC_PH_E!Z19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  <c r="Y20" s="8">
        <f>FC_IND_CPC_BC_E!Y20+FC_IND_CPC_OC_E!Y20+FC_IND_CPC_PH_E!Y20</f>
        <v>0</v>
      </c>
      <c r="Z20" s="8">
        <f>FC_IND_CPC_BC_E!Z20+FC_IND_CPC_OC_E!Z20+FC_IND_CPC_PH_E!Z20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  <c r="Y21" s="8">
        <f>FC_IND_CPC_BC_E!Y21+FC_IND_CPC_OC_E!Y21+FC_IND_CPC_PH_E!Y21</f>
        <v>0</v>
      </c>
      <c r="Z21" s="8">
        <f>FC_IND_CPC_BC_E!Z21+FC_IND_CPC_OC_E!Z21+FC_IND_CPC_PH_E!Z21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  <c r="Y23" s="8">
        <f>FC_IND_CPC_BC_E!Y23+FC_IND_CPC_OC_E!Y23+FC_IND_CPC_PH_E!Y23</f>
        <v>0</v>
      </c>
      <c r="Z23" s="8">
        <f>FC_IND_CPC_BC_E!Z23+FC_IND_CPC_OC_E!Z23+FC_IND_CPC_PH_E!Z23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  <c r="Y24" s="8">
        <f>FC_IND_CPC_BC_E!Y24+FC_IND_CPC_OC_E!Y24+FC_IND_CPC_PH_E!Y24</f>
        <v>0</v>
      </c>
      <c r="Z24" s="8">
        <f>FC_IND_CPC_BC_E!Z24+FC_IND_CPC_OC_E!Z24+FC_IND_CPC_PH_E!Z24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  <c r="Y25" s="27">
        <f>FC_IND_CPC_BC_E!Y25+FC_IND_CPC_OC_E!Y25+FC_IND_CPC_PH_E!Y25</f>
        <v>0</v>
      </c>
      <c r="Z25" s="27">
        <f>FC_IND_CPC_BC_E!Z25+FC_IND_CPC_OC_E!Z25+FC_IND_CPC_PH_E!Z25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100.52308980000002</v>
      </c>
      <c r="D26" s="27">
        <f t="shared" ref="D26:W26" si="21">SUM(D27,D33)</f>
        <v>110.01521088000001</v>
      </c>
      <c r="E26" s="27">
        <f t="shared" si="21"/>
        <v>106.92627408000003</v>
      </c>
      <c r="F26" s="27">
        <f t="shared" si="21"/>
        <v>81.720333359999984</v>
      </c>
      <c r="G26" s="27">
        <f t="shared" si="21"/>
        <v>84.884373719999999</v>
      </c>
      <c r="H26" s="27">
        <f t="shared" si="21"/>
        <v>72.299040840000004</v>
      </c>
      <c r="I26" s="27">
        <f t="shared" si="21"/>
        <v>78.817682880000007</v>
      </c>
      <c r="J26" s="27">
        <f t="shared" si="21"/>
        <v>53.611742159999999</v>
      </c>
      <c r="K26" s="27">
        <f t="shared" si="21"/>
        <v>59.746168079999997</v>
      </c>
      <c r="L26" s="27">
        <f t="shared" si="21"/>
        <v>44.037393119999997</v>
      </c>
      <c r="M26" s="27">
        <f t="shared" si="21"/>
        <v>56.582127720000003</v>
      </c>
      <c r="N26" s="27">
        <f t="shared" si="21"/>
        <v>37.709312400000002</v>
      </c>
      <c r="O26" s="27">
        <f t="shared" si="21"/>
        <v>25.089747840000001</v>
      </c>
      <c r="P26" s="27">
        <f t="shared" si="21"/>
        <v>18.835951680000008</v>
      </c>
      <c r="Q26" s="27">
        <f t="shared" si="21"/>
        <v>21.999992040000002</v>
      </c>
      <c r="R26" s="27">
        <f t="shared" si="21"/>
        <v>18.26912016</v>
      </c>
      <c r="S26" s="27">
        <f t="shared" si="21"/>
        <v>26.115454079999999</v>
      </c>
      <c r="T26" s="27">
        <f t="shared" si="21"/>
        <v>26.271382319999997</v>
      </c>
      <c r="U26" s="27">
        <f t="shared" si="21"/>
        <v>21.225758040000002</v>
      </c>
      <c r="V26" s="27">
        <f t="shared" si="21"/>
        <v>23.688479520000005</v>
      </c>
      <c r="W26" s="27">
        <f t="shared" si="21"/>
        <v>25.301374560000006</v>
      </c>
      <c r="X26" s="27">
        <f t="shared" ref="X26:Z26" si="22">SUM(X27,X33)</f>
        <v>35.599929839999994</v>
      </c>
      <c r="Y26" s="27">
        <f t="shared" si="22"/>
        <v>44.285506920000003</v>
      </c>
      <c r="Z26" s="27">
        <f t="shared" si="22"/>
        <v>32.632983719999999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  <c r="Y28" s="8">
        <f>FC_IND_CPC_BC_E!Y28+FC_IND_CPC_OC_E!Y28+FC_IND_CPC_PH_E!Y28</f>
        <v>0</v>
      </c>
      <c r="Z28" s="8">
        <f>FC_IND_CPC_BC_E!Z28+FC_IND_CPC_OC_E!Z28+FC_IND_CPC_PH_E!Z28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  <c r="Y29" s="8">
        <f>FC_IND_CPC_BC_E!Y29+FC_IND_CPC_OC_E!Y29+FC_IND_CPC_PH_E!Y29</f>
        <v>0</v>
      </c>
      <c r="Z29" s="8">
        <f>FC_IND_CPC_BC_E!Z29+FC_IND_CPC_OC_E!Z29+FC_IND_CPC_PH_E!Z29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  <c r="Y30" s="8">
        <f>FC_IND_CPC_BC_E!Y30+FC_IND_CPC_OC_E!Y30+FC_IND_CPC_PH_E!Y30</f>
        <v>0</v>
      </c>
      <c r="Z30" s="8">
        <f>FC_IND_CPC_BC_E!Z30+FC_IND_CPC_OC_E!Z30+FC_IND_CPC_PH_E!Z30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  <c r="Y31" s="8">
        <f>FC_IND_CPC_BC_E!Y31+FC_IND_CPC_OC_E!Y31+FC_IND_CPC_PH_E!Y31</f>
        <v>0</v>
      </c>
      <c r="Z31" s="8">
        <f>FC_IND_CPC_BC_E!Z31+FC_IND_CPC_OC_E!Z31+FC_IND_CPC_PH_E!Z31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  <c r="Y32" s="8">
        <f>FC_IND_CPC_BC_E!Y32+FC_IND_CPC_OC_E!Y32+FC_IND_CPC_PH_E!Y32</f>
        <v>0</v>
      </c>
      <c r="Z32" s="8">
        <f>FC_IND_CPC_BC_E!Z32+FC_IND_CPC_OC_E!Z32+FC_IND_CPC_PH_E!Z32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100.52308980000002</v>
      </c>
      <c r="D33" s="19">
        <f t="shared" ref="D33:W33" si="27">SUM(D34:D50)</f>
        <v>110.01521088000001</v>
      </c>
      <c r="E33" s="19">
        <f t="shared" si="27"/>
        <v>106.92627408000003</v>
      </c>
      <c r="F33" s="19">
        <f t="shared" si="27"/>
        <v>81.720333359999984</v>
      </c>
      <c r="G33" s="19">
        <f t="shared" si="27"/>
        <v>84.884373719999999</v>
      </c>
      <c r="H33" s="19">
        <f t="shared" si="27"/>
        <v>72.299040840000004</v>
      </c>
      <c r="I33" s="19">
        <f t="shared" si="27"/>
        <v>78.817682880000007</v>
      </c>
      <c r="J33" s="19">
        <f t="shared" si="27"/>
        <v>53.611742159999999</v>
      </c>
      <c r="K33" s="19">
        <f t="shared" si="27"/>
        <v>59.746168079999997</v>
      </c>
      <c r="L33" s="19">
        <f t="shared" si="27"/>
        <v>44.037393119999997</v>
      </c>
      <c r="M33" s="19">
        <f t="shared" si="27"/>
        <v>56.582127720000003</v>
      </c>
      <c r="N33" s="19">
        <f t="shared" si="27"/>
        <v>37.709312400000002</v>
      </c>
      <c r="O33" s="19">
        <f t="shared" si="27"/>
        <v>25.089747840000001</v>
      </c>
      <c r="P33" s="19">
        <f t="shared" si="27"/>
        <v>18.835951680000008</v>
      </c>
      <c r="Q33" s="19">
        <f t="shared" si="27"/>
        <v>21.999992040000002</v>
      </c>
      <c r="R33" s="19">
        <f t="shared" si="27"/>
        <v>18.26912016</v>
      </c>
      <c r="S33" s="19">
        <f t="shared" si="27"/>
        <v>26.115454079999999</v>
      </c>
      <c r="T33" s="19">
        <f t="shared" si="27"/>
        <v>26.271382319999997</v>
      </c>
      <c r="U33" s="19">
        <f t="shared" si="27"/>
        <v>21.225758040000002</v>
      </c>
      <c r="V33" s="19">
        <f t="shared" si="27"/>
        <v>23.688479520000005</v>
      </c>
      <c r="W33" s="19">
        <f t="shared" si="27"/>
        <v>25.301374560000006</v>
      </c>
      <c r="X33" s="19">
        <f t="shared" ref="X33:Z33" si="28">SUM(X34:X50)</f>
        <v>35.599929839999994</v>
      </c>
      <c r="Y33" s="19">
        <f t="shared" si="28"/>
        <v>44.285506920000003</v>
      </c>
      <c r="Z33" s="19">
        <f t="shared" si="28"/>
        <v>32.632983719999999</v>
      </c>
    </row>
    <row r="34" spans="1:26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  <c r="Y34" s="8">
        <f>FC_IND_CPC_BC_E!Y34+FC_IND_CPC_OC_E!Y34+FC_IND_CPC_PH_E!Y34</f>
        <v>0</v>
      </c>
      <c r="Z34" s="8">
        <f>FC_IND_CPC_BC_E!Z34+FC_IND_CPC_OC_E!Z34+FC_IND_CPC_PH_E!Z34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  <c r="Y35" s="8">
        <f>FC_IND_CPC_BC_E!Y35+FC_IND_CPC_OC_E!Y35+FC_IND_CPC_PH_E!Y35</f>
        <v>0</v>
      </c>
      <c r="Z35" s="8">
        <f>FC_IND_CPC_BC_E!Z35+FC_IND_CPC_OC_E!Z35+FC_IND_CPC_PH_E!Z35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2.9026504799999988</v>
      </c>
      <c r="D36" s="8">
        <f>FC_IND_CPC_BC_E!D36+FC_IND_CPC_OC_E!D36+FC_IND_CPC_PH_E!D36</f>
        <v>2.9026504799999988</v>
      </c>
      <c r="E36" s="8">
        <f>FC_IND_CPC_BC_E!E36+FC_IND_CPC_OC_E!E36+FC_IND_CPC_PH_E!E36</f>
        <v>2.9026504799999988</v>
      </c>
      <c r="F36" s="8">
        <f>FC_IND_CPC_BC_E!F36+FC_IND_CPC_OC_E!F36+FC_IND_CPC_PH_E!F36</f>
        <v>2.9026504799999993</v>
      </c>
      <c r="G36" s="8">
        <f>FC_IND_CPC_BC_E!G36+FC_IND_CPC_OC_E!G36+FC_IND_CPC_PH_E!G36</f>
        <v>2.9026504799999988</v>
      </c>
      <c r="H36" s="8">
        <f>FC_IND_CPC_BC_E!H36+FC_IND_CPC_OC_E!H36+FC_IND_CPC_PH_E!H36</f>
        <v>2.9026504799999997</v>
      </c>
      <c r="I36" s="8">
        <f>FC_IND_CPC_BC_E!I36+FC_IND_CPC_OC_E!I36+FC_IND_CPC_PH_E!I36</f>
        <v>0</v>
      </c>
      <c r="J36" s="8">
        <f>FC_IND_CPC_BC_E!J36+FC_IND_CPC_OC_E!J36+FC_IND_CPC_PH_E!J36</f>
        <v>0</v>
      </c>
      <c r="K36" s="8">
        <f>FC_IND_CPC_BC_E!K36+FC_IND_CPC_OC_E!K36+FC_IND_CPC_PH_E!K36</f>
        <v>0</v>
      </c>
      <c r="L36" s="8">
        <f>FC_IND_CPC_BC_E!L36+FC_IND_CPC_OC_E!L36+FC_IND_CPC_PH_E!L36</f>
        <v>0</v>
      </c>
      <c r="M36" s="8">
        <f>FC_IND_CPC_BC_E!M36+FC_IND_CPC_OC_E!M36+FC_IND_CPC_PH_E!M36</f>
        <v>0</v>
      </c>
      <c r="N36" s="8">
        <f>FC_IND_CPC_BC_E!N36+FC_IND_CPC_OC_E!N36+FC_IND_CPC_PH_E!N36</f>
        <v>0</v>
      </c>
      <c r="O36" s="8">
        <f>FC_IND_CPC_BC_E!O36+FC_IND_CPC_OC_E!O36+FC_IND_CPC_PH_E!O36</f>
        <v>0</v>
      </c>
      <c r="P36" s="8">
        <f>FC_IND_CPC_BC_E!P36+FC_IND_CPC_OC_E!P36+FC_IND_CPC_PH_E!P36</f>
        <v>0</v>
      </c>
      <c r="Q36" s="8">
        <f>FC_IND_CPC_BC_E!Q36+FC_IND_CPC_OC_E!Q36+FC_IND_CPC_PH_E!Q36</f>
        <v>0</v>
      </c>
      <c r="R36" s="8">
        <f>FC_IND_CPC_BC_E!R36+FC_IND_CPC_OC_E!R36+FC_IND_CPC_PH_E!R36</f>
        <v>0.17991072</v>
      </c>
      <c r="S36" s="8">
        <f>FC_IND_CPC_BC_E!S36+FC_IND_CPC_OC_E!S36+FC_IND_CPC_PH_E!S36</f>
        <v>0.19149588000000001</v>
      </c>
      <c r="T36" s="8">
        <f>FC_IND_CPC_BC_E!T36+FC_IND_CPC_OC_E!T36+FC_IND_CPC_PH_E!T36</f>
        <v>0.20308104000000005</v>
      </c>
      <c r="U36" s="8">
        <f>FC_IND_CPC_BC_E!U36+FC_IND_CPC_OC_E!U36+FC_IND_CPC_PH_E!U36</f>
        <v>0.38889792000000006</v>
      </c>
      <c r="V36" s="8">
        <f>FC_IND_CPC_BC_E!V36+FC_IND_CPC_OC_E!V36+FC_IND_CPC_PH_E!V36</f>
        <v>0.65308500000000014</v>
      </c>
      <c r="W36" s="8">
        <f>FC_IND_CPC_BC_E!W36+FC_IND_CPC_OC_E!W36+FC_IND_CPC_PH_E!W36</f>
        <v>0.9143190000000001</v>
      </c>
      <c r="X36" s="8">
        <f>FC_IND_CPC_BC_E!X36+FC_IND_CPC_OC_E!X36+FC_IND_CPC_PH_E!X36</f>
        <v>1.0535680800000002</v>
      </c>
      <c r="Y36" s="8">
        <f>FC_IND_CPC_BC_E!Y36+FC_IND_CPC_OC_E!Y36+FC_IND_CPC_PH_E!Y36</f>
        <v>1.5789891600000003</v>
      </c>
      <c r="Z36" s="8">
        <f>FC_IND_CPC_BC_E!Z36+FC_IND_CPC_OC_E!Z36+FC_IND_CPC_PH_E!Z36</f>
        <v>1.7648060400000001</v>
      </c>
    </row>
    <row r="37" spans="1:26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  <c r="Y37" s="8">
        <f>FC_IND_CPC_BC_E!Y37+FC_IND_CPC_OC_E!Y37+FC_IND_CPC_PH_E!Y37</f>
        <v>0</v>
      </c>
      <c r="Z37" s="8">
        <f>FC_IND_CPC_BC_E!Z37+FC_IND_CPC_OC_E!Z37+FC_IND_CPC_PH_E!Z37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  <c r="Y38" s="8">
        <f>FC_IND_CPC_BC_E!Y38+FC_IND_CPC_OC_E!Y38+FC_IND_CPC_PH_E!Y38</f>
        <v>0</v>
      </c>
      <c r="Z38" s="8">
        <f>FC_IND_CPC_BC_E!Z38+FC_IND_CPC_OC_E!Z38+FC_IND_CPC_PH_E!Z38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  <c r="Y39" s="8">
        <f>FC_IND_CPC_BC_E!Y39+FC_IND_CPC_OC_E!Y39+FC_IND_CPC_PH_E!Y39</f>
        <v>0</v>
      </c>
      <c r="Z39" s="8">
        <f>FC_IND_CPC_BC_E!Z39+FC_IND_CPC_OC_E!Z39+FC_IND_CPC_PH_E!Z39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  <c r="Y40" s="8">
        <f>FC_IND_CPC_BC_E!Y40+FC_IND_CPC_OC_E!Y40+FC_IND_CPC_PH_E!Y40</f>
        <v>0</v>
      </c>
      <c r="Z40" s="8">
        <f>FC_IND_CPC_BC_E!Z40+FC_IND_CPC_OC_E!Z40+FC_IND_CPC_PH_E!Z40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  <c r="Y41" s="8">
        <f>FC_IND_CPC_BC_E!Y41+FC_IND_CPC_OC_E!Y41+FC_IND_CPC_PH_E!Y41</f>
        <v>0</v>
      </c>
      <c r="Z41" s="8">
        <f>FC_IND_CPC_BC_E!Z41+FC_IND_CPC_OC_E!Z41+FC_IND_CPC_PH_E!Z41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  <c r="Y42" s="8">
        <f>FC_IND_CPC_BC_E!Y42+FC_IND_CPC_OC_E!Y42+FC_IND_CPC_PH_E!Y42</f>
        <v>0</v>
      </c>
      <c r="Z42" s="8">
        <f>FC_IND_CPC_BC_E!Z42+FC_IND_CPC_OC_E!Z42+FC_IND_CPC_PH_E!Z42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28.47663</v>
      </c>
      <c r="D43" s="8">
        <f>FC_IND_CPC_BC_E!D43+FC_IND_CPC_OC_E!D43+FC_IND_CPC_PH_E!D43</f>
        <v>37.968751080000011</v>
      </c>
      <c r="E43" s="8">
        <f>FC_IND_CPC_BC_E!E43+FC_IND_CPC_OC_E!E43+FC_IND_CPC_PH_E!E43</f>
        <v>34.804710719999996</v>
      </c>
      <c r="F43" s="8">
        <f>FC_IND_CPC_BC_E!F43+FC_IND_CPC_OC_E!F43+FC_IND_CPC_PH_E!F43</f>
        <v>28.47663</v>
      </c>
      <c r="G43" s="8">
        <f>FC_IND_CPC_BC_E!G43+FC_IND_CPC_OC_E!G43+FC_IND_CPC_PH_E!G43</f>
        <v>31.640670359999994</v>
      </c>
      <c r="H43" s="8">
        <f>FC_IND_CPC_BC_E!H43+FC_IND_CPC_OC_E!H43+FC_IND_CPC_PH_E!H43</f>
        <v>31.640670359999994</v>
      </c>
      <c r="I43" s="8">
        <f>FC_IND_CPC_BC_E!I43+FC_IND_CPC_OC_E!I43+FC_IND_CPC_PH_E!I43</f>
        <v>28.47663</v>
      </c>
      <c r="J43" s="8">
        <f>FC_IND_CPC_BC_E!J43+FC_IND_CPC_OC_E!J43+FC_IND_CPC_PH_E!J43</f>
        <v>22.148549280000001</v>
      </c>
      <c r="K43" s="8">
        <f>FC_IND_CPC_BC_E!K43+FC_IND_CPC_OC_E!K43+FC_IND_CPC_PH_E!K43</f>
        <v>28.476629999999993</v>
      </c>
      <c r="L43" s="8">
        <f>FC_IND_CPC_BC_E!L43+FC_IND_CPC_OC_E!L43+FC_IND_CPC_PH_E!L43</f>
        <v>22.148549280000001</v>
      </c>
      <c r="M43" s="8">
        <f>FC_IND_CPC_BC_E!M43+FC_IND_CPC_OC_E!M43+FC_IND_CPC_PH_E!M43</f>
        <v>25.312589639999999</v>
      </c>
      <c r="N43" s="8">
        <f>FC_IND_CPC_BC_E!N43+FC_IND_CPC_OC_E!N43+FC_IND_CPC_PH_E!N43</f>
        <v>15.820468559999998</v>
      </c>
      <c r="O43" s="8">
        <f>FC_IND_CPC_BC_E!O43+FC_IND_CPC_OC_E!O43+FC_IND_CPC_PH_E!O43</f>
        <v>6.32808072</v>
      </c>
      <c r="P43" s="8">
        <f>FC_IND_CPC_BC_E!P43+FC_IND_CPC_OC_E!P43+FC_IND_CPC_PH_E!P43</f>
        <v>6.3280807200000009</v>
      </c>
      <c r="Q43" s="8">
        <f>FC_IND_CPC_BC_E!Q43+FC_IND_CPC_OC_E!Q43+FC_IND_CPC_PH_E!Q43</f>
        <v>9.4921210799999987</v>
      </c>
      <c r="R43" s="8">
        <f>FC_IND_CPC_BC_E!R43+FC_IND_CPC_OC_E!R43+FC_IND_CPC_PH_E!R43</f>
        <v>8.5176467999999996</v>
      </c>
      <c r="S43" s="8">
        <f>FC_IND_CPC_BC_E!S43+FC_IND_CPC_OC_E!S43+FC_IND_CPC_PH_E!S43</f>
        <v>9.7263363599999977</v>
      </c>
      <c r="T43" s="8">
        <f>FC_IND_CPC_BC_E!T43+FC_IND_CPC_OC_E!T43+FC_IND_CPC_PH_E!T43</f>
        <v>8.6062111199999975</v>
      </c>
      <c r="U43" s="8">
        <f>FC_IND_CPC_BC_E!U43+FC_IND_CPC_OC_E!U43+FC_IND_CPC_PH_E!U43</f>
        <v>13.27317732</v>
      </c>
      <c r="V43" s="8">
        <f>FC_IND_CPC_BC_E!V43+FC_IND_CPC_OC_E!V43+FC_IND_CPC_PH_E!V43</f>
        <v>13.140330840000001</v>
      </c>
      <c r="W43" s="8">
        <f>FC_IND_CPC_BC_E!W43+FC_IND_CPC_OC_E!W43+FC_IND_CPC_PH_E!W43</f>
        <v>13.459909320000003</v>
      </c>
      <c r="X43" s="8">
        <f>FC_IND_CPC_BC_E!X43+FC_IND_CPC_OC_E!X43+FC_IND_CPC_PH_E!X43</f>
        <v>26.847259919999992</v>
      </c>
      <c r="Y43" s="8">
        <f>FC_IND_CPC_BC_E!Y43+FC_IND_CPC_OC_E!Y43+FC_IND_CPC_PH_E!Y43</f>
        <v>36.760061520000001</v>
      </c>
      <c r="Z43" s="8">
        <f>FC_IND_CPC_BC_E!Z43+FC_IND_CPC_OC_E!Z43+FC_IND_CPC_PH_E!Z43</f>
        <v>27.394651440000001</v>
      </c>
    </row>
    <row r="44" spans="1:26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66.072510000000023</v>
      </c>
      <c r="D44" s="8">
        <f>FC_IND_CPC_BC_E!D44+FC_IND_CPC_OC_E!D44+FC_IND_CPC_PH_E!D44</f>
        <v>66.072510000000008</v>
      </c>
      <c r="E44" s="8">
        <f>FC_IND_CPC_BC_E!E44+FC_IND_CPC_OC_E!E44+FC_IND_CPC_PH_E!E44</f>
        <v>69.218912880000033</v>
      </c>
      <c r="F44" s="8">
        <f>FC_IND_CPC_BC_E!F44+FC_IND_CPC_OC_E!F44+FC_IND_CPC_PH_E!F44</f>
        <v>50.341052879999992</v>
      </c>
      <c r="G44" s="8">
        <f>FC_IND_CPC_BC_E!G44+FC_IND_CPC_OC_E!G44+FC_IND_CPC_PH_E!G44</f>
        <v>50.341052880000007</v>
      </c>
      <c r="H44" s="8">
        <f>FC_IND_CPC_BC_E!H44+FC_IND_CPC_OC_E!H44+FC_IND_CPC_PH_E!H44</f>
        <v>37.755720000000011</v>
      </c>
      <c r="I44" s="8">
        <f>FC_IND_CPC_BC_E!I44+FC_IND_CPC_OC_E!I44+FC_IND_CPC_PH_E!I44</f>
        <v>50.341052880000007</v>
      </c>
      <c r="J44" s="8">
        <f>FC_IND_CPC_BC_E!J44+FC_IND_CPC_OC_E!J44+FC_IND_CPC_PH_E!J44</f>
        <v>31.463192879999998</v>
      </c>
      <c r="K44" s="8">
        <f>FC_IND_CPC_BC_E!K44+FC_IND_CPC_OC_E!K44+FC_IND_CPC_PH_E!K44</f>
        <v>31.269538080000004</v>
      </c>
      <c r="L44" s="8">
        <f>FC_IND_CPC_BC_E!L44+FC_IND_CPC_OC_E!L44+FC_IND_CPC_PH_E!L44</f>
        <v>21.888843839999996</v>
      </c>
      <c r="M44" s="8">
        <f>FC_IND_CPC_BC_E!M44+FC_IND_CPC_OC_E!M44+FC_IND_CPC_PH_E!M44</f>
        <v>31.269538080000004</v>
      </c>
      <c r="N44" s="8">
        <f>FC_IND_CPC_BC_E!N44+FC_IND_CPC_OC_E!N44+FC_IND_CPC_PH_E!N44</f>
        <v>21.888843840000003</v>
      </c>
      <c r="O44" s="8">
        <f>FC_IND_CPC_BC_E!O44+FC_IND_CPC_OC_E!O44+FC_IND_CPC_PH_E!O44</f>
        <v>18.761667120000002</v>
      </c>
      <c r="P44" s="8">
        <f>FC_IND_CPC_BC_E!P44+FC_IND_CPC_OC_E!P44+FC_IND_CPC_PH_E!P44</f>
        <v>12.507870960000005</v>
      </c>
      <c r="Q44" s="8">
        <f>FC_IND_CPC_BC_E!Q44+FC_IND_CPC_OC_E!Q44+FC_IND_CPC_PH_E!Q44</f>
        <v>12.507870960000004</v>
      </c>
      <c r="R44" s="8">
        <f>FC_IND_CPC_BC_E!R44+FC_IND_CPC_OC_E!R44+FC_IND_CPC_PH_E!R44</f>
        <v>9.5715626400000016</v>
      </c>
      <c r="S44" s="8">
        <f>FC_IND_CPC_BC_E!S44+FC_IND_CPC_OC_E!S44+FC_IND_CPC_PH_E!S44</f>
        <v>16.19762184</v>
      </c>
      <c r="T44" s="8">
        <f>FC_IND_CPC_BC_E!T44+FC_IND_CPC_OC_E!T44+FC_IND_CPC_PH_E!T44</f>
        <v>17.462090159999999</v>
      </c>
      <c r="U44" s="8">
        <f>FC_IND_CPC_BC_E!U44+FC_IND_CPC_OC_E!U44+FC_IND_CPC_PH_E!U44</f>
        <v>7.5636828000000023</v>
      </c>
      <c r="V44" s="8">
        <f>FC_IND_CPC_BC_E!V44+FC_IND_CPC_OC_E!V44+FC_IND_CPC_PH_E!V44</f>
        <v>9.8950636800000034</v>
      </c>
      <c r="W44" s="8">
        <f>FC_IND_CPC_BC_E!W44+FC_IND_CPC_OC_E!W44+FC_IND_CPC_PH_E!W44</f>
        <v>10.927146240000003</v>
      </c>
      <c r="X44" s="8">
        <f>FC_IND_CPC_BC_E!X44+FC_IND_CPC_OC_E!X44+FC_IND_CPC_PH_E!X44</f>
        <v>7.6991018399999991</v>
      </c>
      <c r="Y44" s="8">
        <f>FC_IND_CPC_BC_E!Y44+FC_IND_CPC_OC_E!Y44+FC_IND_CPC_PH_E!Y44</f>
        <v>5.9464562400000025</v>
      </c>
      <c r="Z44" s="8">
        <f>FC_IND_CPC_BC_E!Z44+FC_IND_CPC_OC_E!Z44+FC_IND_CPC_PH_E!Z44</f>
        <v>3.4735262400000004</v>
      </c>
    </row>
    <row r="45" spans="1:26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  <c r="Y45" s="8">
        <f>FC_IND_CPC_BC_E!Y45+FC_IND_CPC_OC_E!Y45+FC_IND_CPC_PH_E!Y45</f>
        <v>0</v>
      </c>
      <c r="Z45" s="8">
        <f>FC_IND_CPC_BC_E!Z45+FC_IND_CPC_OC_E!Z45+FC_IND_CPC_PH_E!Z45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  <c r="Y46" s="8">
        <f>FC_IND_CPC_BC_E!Y46+FC_IND_CPC_OC_E!Y46+FC_IND_CPC_PH_E!Y46</f>
        <v>0</v>
      </c>
      <c r="Z46" s="8">
        <f>FC_IND_CPC_BC_E!Z46+FC_IND_CPC_OC_E!Z46+FC_IND_CPC_PH_E!Z46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  <c r="Y47" s="8">
        <f>FC_IND_CPC_BC_E!Y47+FC_IND_CPC_OC_E!Y47+FC_IND_CPC_PH_E!Y47</f>
        <v>0</v>
      </c>
      <c r="Z47" s="8">
        <f>FC_IND_CPC_BC_E!Z47+FC_IND_CPC_OC_E!Z47+FC_IND_CPC_PH_E!Z47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  <c r="Y48" s="8">
        <f>FC_IND_CPC_BC_E!Y48+FC_IND_CPC_OC_E!Y48+FC_IND_CPC_PH_E!Y48</f>
        <v>0</v>
      </c>
      <c r="Z48" s="8">
        <f>FC_IND_CPC_BC_E!Z48+FC_IND_CPC_OC_E!Z48+FC_IND_CPC_PH_E!Z48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  <c r="Y49" s="8">
        <f>FC_IND_CPC_BC_E!Y49+FC_IND_CPC_OC_E!Y49+FC_IND_CPC_PH_E!Y49</f>
        <v>0</v>
      </c>
      <c r="Z49" s="8">
        <f>FC_IND_CPC_BC_E!Z49+FC_IND_CPC_OC_E!Z49+FC_IND_CPC_PH_E!Z49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3.0712993199999996</v>
      </c>
      <c r="D50" s="8">
        <f>FC_IND_CPC_BC_E!D50+FC_IND_CPC_OC_E!D50+FC_IND_CPC_PH_E!D50</f>
        <v>3.0712993199999992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  <c r="Y50" s="8">
        <f>FC_IND_CPC_BC_E!Y50+FC_IND_CPC_OC_E!Y50+FC_IND_CPC_PH_E!Y50</f>
        <v>0</v>
      </c>
      <c r="Z50" s="8">
        <f>FC_IND_CPC_BC_E!Z50+FC_IND_CPC_OC_E!Z50+FC_IND_CPC_PH_E!Z50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216.65198412000001</v>
      </c>
      <c r="D51" s="27">
        <f>FC_IND_CPC_BC_E!D51+FC_IND_CPC_OC_E!D51+FC_IND_CPC_PH_E!D51</f>
        <v>241.24182587999991</v>
      </c>
      <c r="E51" s="27">
        <f>FC_IND_CPC_BC_E!E51+FC_IND_CPC_OC_E!E51+FC_IND_CPC_PH_E!E51</f>
        <v>219.68481744000002</v>
      </c>
      <c r="F51" s="27">
        <f>FC_IND_CPC_BC_E!F51+FC_IND_CPC_OC_E!F51+FC_IND_CPC_PH_E!F51</f>
        <v>223.46752824000001</v>
      </c>
      <c r="G51" s="27">
        <f>FC_IND_CPC_BC_E!G51+FC_IND_CPC_OC_E!G51+FC_IND_CPC_PH_E!G51</f>
        <v>185.65132608000002</v>
      </c>
      <c r="H51" s="27">
        <f>FC_IND_CPC_BC_E!H51+FC_IND_CPC_OC_E!H51+FC_IND_CPC_PH_E!H51</f>
        <v>187.31991959999999</v>
      </c>
      <c r="I51" s="27">
        <f>FC_IND_CPC_BC_E!I51+FC_IND_CPC_OC_E!I51+FC_IND_CPC_PH_E!I51</f>
        <v>179.64200628000003</v>
      </c>
      <c r="J51" s="27">
        <f>FC_IND_CPC_BC_E!J51+FC_IND_CPC_OC_E!J51+FC_IND_CPC_PH_E!J51</f>
        <v>182.62233000000003</v>
      </c>
      <c r="K51" s="27">
        <f>FC_IND_CPC_BC_E!K51+FC_IND_CPC_OC_E!K51+FC_IND_CPC_PH_E!K51</f>
        <v>223.77410351999998</v>
      </c>
      <c r="L51" s="27">
        <f>FC_IND_CPC_BC_E!L51+FC_IND_CPC_OC_E!L51+FC_IND_CPC_PH_E!L51</f>
        <v>246.14076960000003</v>
      </c>
      <c r="M51" s="27">
        <f>FC_IND_CPC_BC_E!M51+FC_IND_CPC_OC_E!M51+FC_IND_CPC_PH_E!M51</f>
        <v>269.97225156000002</v>
      </c>
      <c r="N51" s="27">
        <f>FC_IND_CPC_BC_E!N51+FC_IND_CPC_OC_E!N51+FC_IND_CPC_PH_E!N51</f>
        <v>272.04375528000014</v>
      </c>
      <c r="O51" s="27">
        <f>FC_IND_CPC_BC_E!O51+FC_IND_CPC_OC_E!O51+FC_IND_CPC_PH_E!O51</f>
        <v>268.05504528000006</v>
      </c>
      <c r="P51" s="27">
        <f>FC_IND_CPC_BC_E!P51+FC_IND_CPC_OC_E!P51+FC_IND_CPC_PH_E!P51</f>
        <v>267.84662255999996</v>
      </c>
      <c r="Q51" s="27">
        <f>FC_IND_CPC_BC_E!Q51+FC_IND_CPC_OC_E!Q51+FC_IND_CPC_PH_E!Q51</f>
        <v>272.75760896467938</v>
      </c>
      <c r="R51" s="27">
        <f>FC_IND_CPC_BC_E!R51+FC_IND_CPC_OC_E!R51+FC_IND_CPC_PH_E!R51</f>
        <v>261.16329929968663</v>
      </c>
      <c r="S51" s="27">
        <f>FC_IND_CPC_BC_E!S51+FC_IND_CPC_OC_E!S51+FC_IND_CPC_PH_E!S51</f>
        <v>250.7936656213771</v>
      </c>
      <c r="T51" s="27">
        <f>FC_IND_CPC_BC_E!T51+FC_IND_CPC_OC_E!T51+FC_IND_CPC_PH_E!T51</f>
        <v>242.62924858195626</v>
      </c>
      <c r="U51" s="27">
        <f>FC_IND_CPC_BC_E!U51+FC_IND_CPC_OC_E!U51+FC_IND_CPC_PH_E!U51</f>
        <v>223.53346868338991</v>
      </c>
      <c r="V51" s="27">
        <f>FC_IND_CPC_BC_E!V51+FC_IND_CPC_OC_E!V51+FC_IND_CPC_PH_E!V51</f>
        <v>213.3972617504667</v>
      </c>
      <c r="W51" s="27">
        <f>FC_IND_CPC_BC_E!W51+FC_IND_CPC_OC_E!W51+FC_IND_CPC_PH_E!W51</f>
        <v>196.62474909320412</v>
      </c>
      <c r="X51" s="27">
        <f>FC_IND_CPC_BC_E!X51+FC_IND_CPC_OC_E!X51+FC_IND_CPC_PH_E!X51</f>
        <v>244.6199740759545</v>
      </c>
      <c r="Y51" s="27">
        <f>FC_IND_CPC_BC_E!Y51+FC_IND_CPC_OC_E!Y51+FC_IND_CPC_PH_E!Y51</f>
        <v>144.92032422045719</v>
      </c>
      <c r="Z51" s="27">
        <f>FC_IND_CPC_BC_E!Z51+FC_IND_CPC_OC_E!Z51+FC_IND_CPC_PH_E!Z51</f>
        <v>141.78570627300473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0.16514236941623525</v>
      </c>
      <c r="D52" s="27">
        <f t="shared" ref="D52:W52" si="30">SUM(D53:D54)</f>
        <v>8.2985177343815997E-2</v>
      </c>
      <c r="E52" s="27">
        <f t="shared" si="30"/>
        <v>8.3125757474020803E-2</v>
      </c>
      <c r="F52" s="27">
        <f t="shared" si="30"/>
        <v>0.66277091025926915</v>
      </c>
      <c r="G52" s="27">
        <f t="shared" si="30"/>
        <v>0.83074238943149514</v>
      </c>
      <c r="H52" s="27">
        <f t="shared" si="30"/>
        <v>8.3124507564225583E-2</v>
      </c>
      <c r="I52" s="27">
        <f t="shared" si="30"/>
        <v>8.2527694770311993E-2</v>
      </c>
      <c r="J52" s="27">
        <f t="shared" si="30"/>
        <v>0.32995379687644444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  <c r="Y53" s="8">
        <f>FC_IND_CPC_BC_E!Y53+FC_IND_CPC_OC_E!Y53+FC_IND_CPC_PH_E!Y53</f>
        <v>0</v>
      </c>
      <c r="Z53" s="8">
        <f>FC_IND_CPC_BC_E!Z53+FC_IND_CPC_OC_E!Z53+FC_IND_CPC_PH_E!Z53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0.16514236941623525</v>
      </c>
      <c r="D54" s="45">
        <f>FC_IND_CPC_BC_E!D54+FC_IND_CPC_OC_E!D54+FC_IND_CPC_PH_E!D54</f>
        <v>8.2985177343815997E-2</v>
      </c>
      <c r="E54" s="45">
        <f>FC_IND_CPC_BC_E!E54+FC_IND_CPC_OC_E!E54+FC_IND_CPC_PH_E!E54</f>
        <v>8.3125757474020803E-2</v>
      </c>
      <c r="F54" s="45">
        <f>FC_IND_CPC_BC_E!F54+FC_IND_CPC_OC_E!F54+FC_IND_CPC_PH_E!F54</f>
        <v>0.66277091025926915</v>
      </c>
      <c r="G54" s="45">
        <f>FC_IND_CPC_BC_E!G54+FC_IND_CPC_OC_E!G54+FC_IND_CPC_PH_E!G54</f>
        <v>0.83074238943149514</v>
      </c>
      <c r="H54" s="45">
        <f>FC_IND_CPC_BC_E!H54+FC_IND_CPC_OC_E!H54+FC_IND_CPC_PH_E!H54</f>
        <v>8.3124507564225583E-2</v>
      </c>
      <c r="I54" s="45">
        <f>FC_IND_CPC_BC_E!I54+FC_IND_CPC_OC_E!I54+FC_IND_CPC_PH_E!I54</f>
        <v>8.2527694770311993E-2</v>
      </c>
      <c r="J54" s="45">
        <f>FC_IND_CPC_BC_E!J54+FC_IND_CPC_OC_E!J54+FC_IND_CPC_PH_E!J54</f>
        <v>0.32995379687644444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  <c r="Y54" s="45">
        <f>FC_IND_CPC_BC_E!Y54+FC_IND_CPC_OC_E!Y54+FC_IND_CPC_PH_E!Y54</f>
        <v>0</v>
      </c>
      <c r="Z54" s="45">
        <f>FC_IND_CPC_BC_E!Z54+FC_IND_CPC_OC_E!Z54+FC_IND_CPC_PH_E!Z54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0.20016000000000003</v>
      </c>
      <c r="D61" s="49">
        <f t="shared" si="32"/>
        <v>0.20016000000000003</v>
      </c>
      <c r="E61" s="49">
        <f t="shared" si="32"/>
        <v>0.10008</v>
      </c>
      <c r="F61" s="49">
        <f t="shared" si="32"/>
        <v>1.0000799999999999</v>
      </c>
      <c r="G61" s="49">
        <f t="shared" si="32"/>
        <v>1.2999599999999998</v>
      </c>
      <c r="H61" s="49">
        <f t="shared" si="32"/>
        <v>0.20015999999999998</v>
      </c>
      <c r="I61" s="49">
        <f t="shared" si="32"/>
        <v>0.20016</v>
      </c>
      <c r="J61" s="49">
        <f t="shared" si="32"/>
        <v>0.50004000000000015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1.7490816000000002</v>
      </c>
      <c r="O61" s="49">
        <f t="shared" si="32"/>
        <v>6.6741695999999981</v>
      </c>
      <c r="P61" s="49">
        <f t="shared" si="32"/>
        <v>4.6517184</v>
      </c>
      <c r="Q61" s="49">
        <f t="shared" si="32"/>
        <v>0.92704987223719371</v>
      </c>
      <c r="R61" s="49">
        <f t="shared" si="32"/>
        <v>2.6500831774174283</v>
      </c>
      <c r="S61" s="49">
        <f t="shared" si="32"/>
        <v>19.3984946431517</v>
      </c>
      <c r="T61" s="49">
        <f t="shared" si="32"/>
        <v>57.440926401732426</v>
      </c>
      <c r="U61" s="49">
        <f t="shared" si="32"/>
        <v>50.451273950069812</v>
      </c>
      <c r="V61" s="49">
        <f t="shared" si="32"/>
        <v>60.958625867246198</v>
      </c>
      <c r="W61" s="49">
        <f t="shared" si="32"/>
        <v>101.81290497923462</v>
      </c>
      <c r="X61" s="49">
        <f t="shared" si="32"/>
        <v>123.66134470211921</v>
      </c>
      <c r="Y61" s="49">
        <f t="shared" ref="Y61:Z61" si="33">SUM(Y62:Y72)</f>
        <v>126.93565995869943</v>
      </c>
      <c r="Z61" s="49">
        <f t="shared" si="33"/>
        <v>134.35671411204885</v>
      </c>
    </row>
    <row r="62" spans="1:26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</v>
      </c>
      <c r="M62" s="52">
        <f>FC_IND_CPC_BC_E!M62+FC_IND_CPC_OC_E!M62+FC_IND_CPC_PH_E!M62</f>
        <v>0</v>
      </c>
      <c r="N62" s="52">
        <f>FC_IND_CPC_BC_E!N62+FC_IND_CPC_OC_E!N62+FC_IND_CPC_PH_E!N62</f>
        <v>1.7490816000000002</v>
      </c>
      <c r="O62" s="52">
        <f>FC_IND_CPC_BC_E!O62+FC_IND_CPC_OC_E!O62+FC_IND_CPC_PH_E!O62</f>
        <v>6.6741695999999981</v>
      </c>
      <c r="P62" s="52">
        <f>FC_IND_CPC_BC_E!P62+FC_IND_CPC_OC_E!P62+FC_IND_CPC_PH_E!P62</f>
        <v>4.6517184</v>
      </c>
      <c r="Q62" s="52">
        <f>FC_IND_CPC_BC_E!Q62+FC_IND_CPC_OC_E!Q62+FC_IND_CPC_PH_E!Q62</f>
        <v>0</v>
      </c>
      <c r="R62" s="52">
        <f>FC_IND_CPC_BC_E!R62+FC_IND_CPC_OC_E!R62+FC_IND_CPC_PH_E!R62</f>
        <v>0</v>
      </c>
      <c r="S62" s="52">
        <f>FC_IND_CPC_BC_E!S62+FC_IND_CPC_OC_E!S62+FC_IND_CPC_PH_E!S62</f>
        <v>11.775052800000001</v>
      </c>
      <c r="T62" s="52">
        <f>FC_IND_CPC_BC_E!T62+FC_IND_CPC_OC_E!T62+FC_IND_CPC_PH_E!T62</f>
        <v>44.688268800000003</v>
      </c>
      <c r="U62" s="52">
        <f>FC_IND_CPC_BC_E!U62+FC_IND_CPC_OC_E!U62+FC_IND_CPC_PH_E!U62</f>
        <v>33.750259199999995</v>
      </c>
      <c r="V62" s="52">
        <f>FC_IND_CPC_BC_E!V62+FC_IND_CPC_OC_E!V62+FC_IND_CPC_PH_E!V62</f>
        <v>37.500825599999992</v>
      </c>
      <c r="W62" s="52">
        <f>FC_IND_CPC_BC_E!W62+FC_IND_CPC_OC_E!W62+FC_IND_CPC_PH_E!W62</f>
        <v>62.256902400000016</v>
      </c>
      <c r="X62" s="52">
        <f>FC_IND_CPC_BC_E!X62+FC_IND_CPC_OC_E!X62+FC_IND_CPC_PH_E!X62</f>
        <v>57.690662399999979</v>
      </c>
      <c r="Y62" s="52">
        <f>FC_IND_CPC_BC_E!Y62+FC_IND_CPC_OC_E!Y62+FC_IND_CPC_PH_E!Y62</f>
        <v>58.403923200000001</v>
      </c>
      <c r="Z62" s="52">
        <f>FC_IND_CPC_BC_E!Z62+FC_IND_CPC_OC_E!Z62+FC_IND_CPC_PH_E!Z62</f>
        <v>54.745286399999969</v>
      </c>
    </row>
    <row r="63" spans="1:26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  <c r="Y63" s="52">
        <f>FC_IND_CPC_BC_E!Y63+FC_IND_CPC_OC_E!Y63+FC_IND_CPC_PH_E!Y63</f>
        <v>0</v>
      </c>
      <c r="Z63" s="52">
        <f>FC_IND_CPC_BC_E!Z63+FC_IND_CPC_OC_E!Z63+FC_IND_CPC_PH_E!Z63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0.92704987223719371</v>
      </c>
      <c r="R64" s="52">
        <f>FC_IND_CPC_BC_E!R64+FC_IND_CPC_OC_E!R64+FC_IND_CPC_PH_E!R64</f>
        <v>2.6500831774174283</v>
      </c>
      <c r="S64" s="52">
        <f>FC_IND_CPC_BC_E!S64+FC_IND_CPC_OC_E!S64+FC_IND_CPC_PH_E!S64</f>
        <v>7.623441843151701</v>
      </c>
      <c r="T64" s="52">
        <f>FC_IND_CPC_BC_E!T64+FC_IND_CPC_OC_E!T64+FC_IND_CPC_PH_E!T64</f>
        <v>12.752657601732427</v>
      </c>
      <c r="U64" s="52">
        <f>FC_IND_CPC_BC_E!U64+FC_IND_CPC_OC_E!U64+FC_IND_CPC_PH_E!U64</f>
        <v>16.701014750069817</v>
      </c>
      <c r="V64" s="52">
        <f>FC_IND_CPC_BC_E!V64+FC_IND_CPC_OC_E!V64+FC_IND_CPC_PH_E!V64</f>
        <v>23.457800267246203</v>
      </c>
      <c r="W64" s="52">
        <f>FC_IND_CPC_BC_E!W64+FC_IND_CPC_OC_E!W64+FC_IND_CPC_PH_E!W64</f>
        <v>39.556002579234594</v>
      </c>
      <c r="X64" s="52">
        <f>FC_IND_CPC_BC_E!X64+FC_IND_CPC_OC_E!X64+FC_IND_CPC_PH_E!X64</f>
        <v>65.970682302119229</v>
      </c>
      <c r="Y64" s="52">
        <f>FC_IND_CPC_BC_E!Y64+FC_IND_CPC_OC_E!Y64+FC_IND_CPC_PH_E!Y64</f>
        <v>68.531736758699424</v>
      </c>
      <c r="Z64" s="52">
        <f>FC_IND_CPC_BC_E!Z64+FC_IND_CPC_OC_E!Z64+FC_IND_CPC_PH_E!Z64</f>
        <v>79.611427712048879</v>
      </c>
    </row>
    <row r="65" spans="1:26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0.20016000000000003</v>
      </c>
      <c r="D65" s="52">
        <f>FC_IND_CPC_BC_E!D65+FC_IND_CPC_OC_E!D65+FC_IND_CPC_PH_E!D65</f>
        <v>0.20016000000000003</v>
      </c>
      <c r="E65" s="52">
        <f>FC_IND_CPC_BC_E!E65+FC_IND_CPC_OC_E!E65+FC_IND_CPC_PH_E!E65</f>
        <v>0.10008</v>
      </c>
      <c r="F65" s="52">
        <f>FC_IND_CPC_BC_E!F65+FC_IND_CPC_OC_E!F65+FC_IND_CPC_PH_E!F65</f>
        <v>1.0000799999999999</v>
      </c>
      <c r="G65" s="52">
        <f>FC_IND_CPC_BC_E!G65+FC_IND_CPC_OC_E!G65+FC_IND_CPC_PH_E!G65</f>
        <v>1.2999599999999998</v>
      </c>
      <c r="H65" s="52">
        <f>FC_IND_CPC_BC_E!H65+FC_IND_CPC_OC_E!H65+FC_IND_CPC_PH_E!H65</f>
        <v>0.20015999999999998</v>
      </c>
      <c r="I65" s="52">
        <f>FC_IND_CPC_BC_E!I65+FC_IND_CPC_OC_E!I65+FC_IND_CPC_PH_E!I65</f>
        <v>0.20016</v>
      </c>
      <c r="J65" s="52">
        <f>FC_IND_CPC_BC_E!J65+FC_IND_CPC_OC_E!J65+FC_IND_CPC_PH_E!J65</f>
        <v>0.50004000000000015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  <c r="Y65" s="52">
        <f>FC_IND_CPC_BC_E!Y65+FC_IND_CPC_OC_E!Y65+FC_IND_CPC_PH_E!Y65</f>
        <v>0</v>
      </c>
      <c r="Z65" s="52">
        <f>FC_IND_CPC_BC_E!Z65+FC_IND_CPC_OC_E!Z65+FC_IND_CPC_PH_E!Z65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  <c r="Y66" s="52">
        <f>FC_IND_CPC_BC_E!Y66+FC_IND_CPC_OC_E!Y66+FC_IND_CPC_PH_E!Y66</f>
        <v>0</v>
      </c>
      <c r="Z66" s="52">
        <f>FC_IND_CPC_BC_E!Z66+FC_IND_CPC_OC_E!Z66+FC_IND_CPC_PH_E!Z66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  <c r="Y67" s="52">
        <f>FC_IND_CPC_BC_E!Y67+FC_IND_CPC_OC_E!Y67+FC_IND_CPC_PH_E!Y67</f>
        <v>0</v>
      </c>
      <c r="Z67" s="52">
        <f>FC_IND_CPC_BC_E!Z67+FC_IND_CPC_OC_E!Z67+FC_IND_CPC_PH_E!Z67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  <c r="Y68" s="52">
        <f>FC_IND_CPC_BC_E!Y68+FC_IND_CPC_OC_E!Y68+FC_IND_CPC_PH_E!Y68</f>
        <v>0</v>
      </c>
      <c r="Z68" s="52">
        <f>FC_IND_CPC_BC_E!Z68+FC_IND_CPC_OC_E!Z68+FC_IND_CPC_PH_E!Z68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  <c r="Y69" s="52">
        <f>FC_IND_CPC_BC_E!Y69+FC_IND_CPC_OC_E!Y69+FC_IND_CPC_PH_E!Y69</f>
        <v>0</v>
      </c>
      <c r="Z69" s="52">
        <f>FC_IND_CPC_BC_E!Z69+FC_IND_CPC_OC_E!Z69+FC_IND_CPC_PH_E!Z69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  <c r="Y70" s="52">
        <f>FC_IND_CPC_BC_E!Y70+FC_IND_CPC_OC_E!Y70+FC_IND_CPC_PH_E!Y70</f>
        <v>0</v>
      </c>
      <c r="Z70" s="52">
        <f>FC_IND_CPC_BC_E!Z70+FC_IND_CPC_OC_E!Z70+FC_IND_CPC_PH_E!Z70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  <c r="Y71" s="52">
        <f>FC_IND_CPC_BC_E!Y71+FC_IND_CPC_OC_E!Y71+FC_IND_CPC_PH_E!Y71</f>
        <v>0</v>
      </c>
      <c r="Z71" s="52">
        <f>FC_IND_CPC_BC_E!Z71+FC_IND_CPC_OC_E!Z71+FC_IND_CPC_PH_E!Z71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  <c r="Y72" s="55">
        <f>FC_IND_CPC_BC_E!Y72+FC_IND_CPC_OC_E!Y72+FC_IND_CPC_PH_E!Y72</f>
        <v>0</v>
      </c>
      <c r="Z72" s="55">
        <f>FC_IND_CPC_BC_E!Z72+FC_IND_CPC_OC_E!Z72+FC_IND_CPC_PH_E!Z72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300.80143342354154</v>
      </c>
      <c r="D2" s="21">
        <f t="shared" ref="D2:X2" si="0">SUM(D3,D17,D22,D25,D26,D51,D52)</f>
        <v>320.0685673826913</v>
      </c>
      <c r="E2" s="21">
        <f t="shared" si="0"/>
        <v>300.52344159873024</v>
      </c>
      <c r="F2" s="21">
        <f t="shared" si="0"/>
        <v>287.24056945516384</v>
      </c>
      <c r="G2" s="21">
        <f t="shared" si="0"/>
        <v>262.08806657254092</v>
      </c>
      <c r="H2" s="21">
        <f t="shared" si="0"/>
        <v>245.96305554780821</v>
      </c>
      <c r="I2" s="21">
        <f t="shared" si="0"/>
        <v>221.00058424101331</v>
      </c>
      <c r="J2" s="21">
        <f t="shared" si="0"/>
        <v>185.53108425147235</v>
      </c>
      <c r="K2" s="21">
        <f t="shared" si="0"/>
        <v>222.68594299549051</v>
      </c>
      <c r="L2" s="21">
        <f t="shared" si="0"/>
        <v>219.21681993781337</v>
      </c>
      <c r="M2" s="21">
        <f t="shared" si="0"/>
        <v>228.45207115380003</v>
      </c>
      <c r="N2" s="21">
        <f t="shared" si="0"/>
        <v>257.67853226914644</v>
      </c>
      <c r="O2" s="21">
        <f t="shared" si="0"/>
        <v>275.3386278817178</v>
      </c>
      <c r="P2" s="21">
        <f t="shared" si="0"/>
        <v>267.37162733926107</v>
      </c>
      <c r="Q2" s="21">
        <f t="shared" si="0"/>
        <v>274.04749319403152</v>
      </c>
      <c r="R2" s="21">
        <f t="shared" si="0"/>
        <v>264.16466503083973</v>
      </c>
      <c r="S2" s="21">
        <f t="shared" si="0"/>
        <v>233.27596237619821</v>
      </c>
      <c r="T2" s="21">
        <f t="shared" si="0"/>
        <v>230.76238828103919</v>
      </c>
      <c r="U2" s="21">
        <f t="shared" si="0"/>
        <v>188.333052470849</v>
      </c>
      <c r="V2" s="21">
        <f t="shared" si="0"/>
        <v>179.64103674571945</v>
      </c>
      <c r="W2" s="21">
        <f t="shared" si="0"/>
        <v>165.74336011280911</v>
      </c>
      <c r="X2" s="21">
        <f t="shared" si="0"/>
        <v>208.94812050763693</v>
      </c>
      <c r="Y2" s="21">
        <f t="shared" ref="Y2:Z2" si="1">SUM(Y3,Y17,Y22,Y25,Y26,Y51,Y52)</f>
        <v>134.50786574112507</v>
      </c>
      <c r="Z2" s="21">
        <f t="shared" si="1"/>
        <v>89.811608059369888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39.640871907431752</v>
      </c>
      <c r="D3" s="24">
        <f t="shared" ref="D3:W3" si="3">SUM(D4,D8,D11)</f>
        <v>35.020801322926552</v>
      </c>
      <c r="E3" s="24">
        <f t="shared" si="3"/>
        <v>29.408384442071444</v>
      </c>
      <c r="F3" s="24">
        <f t="shared" si="3"/>
        <v>44.480356244412192</v>
      </c>
      <c r="G3" s="24">
        <f t="shared" si="3"/>
        <v>48.138029067105968</v>
      </c>
      <c r="H3" s="24">
        <f t="shared" si="3"/>
        <v>40.254899606793117</v>
      </c>
      <c r="I3" s="24">
        <f t="shared" si="3"/>
        <v>16.149339557771633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32.809776457411992</v>
      </c>
      <c r="O3" s="24">
        <f t="shared" si="3"/>
        <v>48.831966110824112</v>
      </c>
      <c r="P3" s="24">
        <f t="shared" si="3"/>
        <v>44.059017252575714</v>
      </c>
      <c r="Q3" s="24">
        <f t="shared" si="3"/>
        <v>38.0299372842357</v>
      </c>
      <c r="R3" s="24">
        <f t="shared" si="3"/>
        <v>38.38056899620851</v>
      </c>
      <c r="S3" s="24">
        <f t="shared" si="3"/>
        <v>16.864550914316585</v>
      </c>
      <c r="T3" s="24">
        <f t="shared" si="3"/>
        <v>19.166613892341108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39.640871907431752</v>
      </c>
      <c r="D4" s="19">
        <f t="shared" ref="D4:W4" si="6">SUM(D5:D7)</f>
        <v>35.020801322926552</v>
      </c>
      <c r="E4" s="19">
        <f t="shared" si="6"/>
        <v>29.408384442071444</v>
      </c>
      <c r="F4" s="19">
        <f t="shared" si="6"/>
        <v>44.480356244412192</v>
      </c>
      <c r="G4" s="19">
        <f t="shared" si="6"/>
        <v>48.138029067105968</v>
      </c>
      <c r="H4" s="19">
        <f t="shared" si="6"/>
        <v>40.254899606793117</v>
      </c>
      <c r="I4" s="19">
        <f t="shared" si="6"/>
        <v>16.149339557771633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32.809776457411992</v>
      </c>
      <c r="O4" s="19">
        <f t="shared" si="6"/>
        <v>48.831966110824112</v>
      </c>
      <c r="P4" s="19">
        <f t="shared" si="6"/>
        <v>44.059017252575714</v>
      </c>
      <c r="Q4" s="19">
        <f t="shared" si="6"/>
        <v>38.0299372842357</v>
      </c>
      <c r="R4" s="19">
        <f t="shared" si="6"/>
        <v>38.38056899620851</v>
      </c>
      <c r="S4" s="19">
        <f t="shared" si="6"/>
        <v>16.864550914316585</v>
      </c>
      <c r="T4" s="19">
        <f t="shared" si="6"/>
        <v>19.166613892341108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39.640871907431752</v>
      </c>
      <c r="D7" s="8">
        <v>35.020801322926552</v>
      </c>
      <c r="E7" s="8">
        <v>29.408384442071444</v>
      </c>
      <c r="F7" s="8">
        <v>44.480356244412192</v>
      </c>
      <c r="G7" s="8">
        <v>48.138029067105968</v>
      </c>
      <c r="H7" s="8">
        <v>40.254899606793117</v>
      </c>
      <c r="I7" s="8">
        <v>16.149339557771633</v>
      </c>
      <c r="J7" s="8">
        <v>0</v>
      </c>
      <c r="K7" s="8">
        <v>0</v>
      </c>
      <c r="L7" s="8">
        <v>0</v>
      </c>
      <c r="M7" s="8">
        <v>0</v>
      </c>
      <c r="N7" s="8">
        <v>32.809776457411992</v>
      </c>
      <c r="O7" s="8">
        <v>48.831966110824112</v>
      </c>
      <c r="P7" s="8">
        <v>44.059017252575714</v>
      </c>
      <c r="Q7" s="8">
        <v>38.0299372842357</v>
      </c>
      <c r="R7" s="8">
        <v>38.38056899620851</v>
      </c>
      <c r="S7" s="8">
        <v>16.864550914316585</v>
      </c>
      <c r="T7" s="8">
        <v>19.166613892341108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84.0671244560601</v>
      </c>
      <c r="D26" s="27">
        <f t="shared" si="16"/>
        <v>90.801331931479311</v>
      </c>
      <c r="E26" s="27">
        <f t="shared" si="16"/>
        <v>90.020747652978585</v>
      </c>
      <c r="F26" s="27">
        <f t="shared" si="16"/>
        <v>66.177559018355225</v>
      </c>
      <c r="G26" s="27">
        <f t="shared" si="16"/>
        <v>68.183257271732401</v>
      </c>
      <c r="H26" s="27">
        <f t="shared" si="16"/>
        <v>58.270957627903485</v>
      </c>
      <c r="I26" s="27">
        <f t="shared" si="16"/>
        <v>63.476498057391012</v>
      </c>
      <c r="J26" s="27">
        <f t="shared" si="16"/>
        <v>42.727351392563222</v>
      </c>
      <c r="K26" s="27">
        <f t="shared" si="16"/>
        <v>47.693874920177009</v>
      </c>
      <c r="L26" s="27">
        <f t="shared" si="16"/>
        <v>33.959802372978487</v>
      </c>
      <c r="M26" s="27">
        <f t="shared" si="16"/>
        <v>40.655859389171056</v>
      </c>
      <c r="N26" s="27">
        <f t="shared" si="16"/>
        <v>28.114536179729157</v>
      </c>
      <c r="O26" s="27">
        <f t="shared" si="16"/>
        <v>19.843069053726023</v>
      </c>
      <c r="P26" s="27">
        <f t="shared" si="16"/>
        <v>15.003514413388245</v>
      </c>
      <c r="Q26" s="27">
        <f t="shared" si="16"/>
        <v>17.951936691573263</v>
      </c>
      <c r="R26" s="27">
        <f t="shared" si="16"/>
        <v>15.020737159266712</v>
      </c>
      <c r="S26" s="27">
        <f t="shared" si="16"/>
        <v>20.774722428533916</v>
      </c>
      <c r="T26" s="27">
        <f t="shared" si="16"/>
        <v>21.051013389847807</v>
      </c>
      <c r="U26" s="27">
        <f t="shared" si="16"/>
        <v>16.62787827024647</v>
      </c>
      <c r="V26" s="27">
        <f t="shared" si="16"/>
        <v>18.302839897435039</v>
      </c>
      <c r="W26" s="27">
        <f t="shared" si="16"/>
        <v>19.301049116578117</v>
      </c>
      <c r="X26" s="27">
        <f t="shared" si="16"/>
        <v>27.140614985651208</v>
      </c>
      <c r="Y26" s="27">
        <f t="shared" ref="Y26:Z26" si="17">SUM(Y27,Y33)</f>
        <v>32.118117429181972</v>
      </c>
      <c r="Z26" s="27">
        <f t="shared" si="17"/>
        <v>17.440277518487061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84.0671244560601</v>
      </c>
      <c r="D33" s="19">
        <f t="shared" si="20"/>
        <v>90.801331931479311</v>
      </c>
      <c r="E33" s="19">
        <f t="shared" si="20"/>
        <v>90.020747652978585</v>
      </c>
      <c r="F33" s="19">
        <f t="shared" si="20"/>
        <v>66.177559018355225</v>
      </c>
      <c r="G33" s="19">
        <f t="shared" si="20"/>
        <v>68.183257271732401</v>
      </c>
      <c r="H33" s="19">
        <f t="shared" si="20"/>
        <v>58.270957627903485</v>
      </c>
      <c r="I33" s="19">
        <f t="shared" si="20"/>
        <v>63.476498057391012</v>
      </c>
      <c r="J33" s="19">
        <f t="shared" si="20"/>
        <v>42.727351392563222</v>
      </c>
      <c r="K33" s="19">
        <f t="shared" si="20"/>
        <v>47.693874920177009</v>
      </c>
      <c r="L33" s="19">
        <f t="shared" si="20"/>
        <v>33.959802372978487</v>
      </c>
      <c r="M33" s="19">
        <f t="shared" si="20"/>
        <v>40.655859389171056</v>
      </c>
      <c r="N33" s="19">
        <f t="shared" si="20"/>
        <v>28.114536179729157</v>
      </c>
      <c r="O33" s="19">
        <f t="shared" si="20"/>
        <v>19.843069053726023</v>
      </c>
      <c r="P33" s="19">
        <f t="shared" si="20"/>
        <v>15.003514413388245</v>
      </c>
      <c r="Q33" s="19">
        <f t="shared" si="20"/>
        <v>17.951936691573263</v>
      </c>
      <c r="R33" s="19">
        <f t="shared" si="20"/>
        <v>15.020737159266712</v>
      </c>
      <c r="S33" s="19">
        <f t="shared" si="20"/>
        <v>20.774722428533916</v>
      </c>
      <c r="T33" s="19">
        <f t="shared" si="20"/>
        <v>21.051013389847807</v>
      </c>
      <c r="U33" s="19">
        <f t="shared" si="20"/>
        <v>16.62787827024647</v>
      </c>
      <c r="V33" s="19">
        <f t="shared" si="20"/>
        <v>18.302839897435039</v>
      </c>
      <c r="W33" s="19">
        <f t="shared" si="20"/>
        <v>19.301049116578117</v>
      </c>
      <c r="X33" s="19">
        <f t="shared" si="20"/>
        <v>27.140614985651208</v>
      </c>
      <c r="Y33" s="19">
        <f t="shared" ref="Y33:Z33" si="21">SUM(Y34:Y50)</f>
        <v>32.118117429181972</v>
      </c>
      <c r="Z33" s="19">
        <f t="shared" si="21"/>
        <v>17.440277518487061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2.4311455404177078</v>
      </c>
      <c r="D36" s="8">
        <v>2.4004783222762955</v>
      </c>
      <c r="E36" s="8">
        <v>2.4477230337922151</v>
      </c>
      <c r="F36" s="8">
        <v>2.3559593033379187</v>
      </c>
      <c r="G36" s="8">
        <v>2.3372074391621802</v>
      </c>
      <c r="H36" s="8">
        <v>2.3453649144742843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0.14818543525901054</v>
      </c>
      <c r="S36" s="8">
        <v>0.15255823854639308</v>
      </c>
      <c r="T36" s="8">
        <v>0.16294330184950873</v>
      </c>
      <c r="U36" s="8">
        <v>0.30544085419649009</v>
      </c>
      <c r="V36" s="8">
        <v>0.50582560443252045</v>
      </c>
      <c r="W36" s="8">
        <v>0.69920730923135854</v>
      </c>
      <c r="X36" s="8">
        <v>0.80630329545522617</v>
      </c>
      <c r="Y36" s="8">
        <v>1.1498445573496221</v>
      </c>
      <c r="Z36" s="8">
        <v>0.94989776517859514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23.718714762897672</v>
      </c>
      <c r="D43" s="8">
        <v>31.213905608637123</v>
      </c>
      <c r="E43" s="8">
        <v>29.202673590759144</v>
      </c>
      <c r="F43" s="8">
        <v>22.961884537576388</v>
      </c>
      <c r="G43" s="8">
        <v>25.31155072663833</v>
      </c>
      <c r="H43" s="8">
        <v>25.418667536301065</v>
      </c>
      <c r="I43" s="8">
        <v>22.85383542360314</v>
      </c>
      <c r="J43" s="8">
        <v>17.601275647911002</v>
      </c>
      <c r="K43" s="8">
        <v>22.675126171763175</v>
      </c>
      <c r="L43" s="8">
        <v>17.032707560626374</v>
      </c>
      <c r="M43" s="8">
        <v>18.1138889981526</v>
      </c>
      <c r="N43" s="8">
        <v>11.748179759342946</v>
      </c>
      <c r="O43" s="8">
        <v>4.9844961472950571</v>
      </c>
      <c r="P43" s="8">
        <v>5.0237451568402891</v>
      </c>
      <c r="Q43" s="8">
        <v>7.726774976416789</v>
      </c>
      <c r="R43" s="8">
        <v>6.9888293092606295</v>
      </c>
      <c r="S43" s="8">
        <v>7.7180711277713208</v>
      </c>
      <c r="T43" s="8">
        <v>6.8772563366790429</v>
      </c>
      <c r="U43" s="8">
        <v>10.381912624085805</v>
      </c>
      <c r="V43" s="8">
        <v>10.133116688809679</v>
      </c>
      <c r="W43" s="8">
        <v>10.24552358575456</v>
      </c>
      <c r="X43" s="8">
        <v>20.442133193636561</v>
      </c>
      <c r="Y43" s="8">
        <v>26.637970602321076</v>
      </c>
      <c r="Z43" s="8">
        <v>14.620772137581353</v>
      </c>
    </row>
    <row r="44" spans="1:26" ht="11.25" customHeight="1" x14ac:dyDescent="0.2">
      <c r="A44" s="28" t="s">
        <v>74</v>
      </c>
      <c r="B44" s="7" t="s">
        <v>75</v>
      </c>
      <c r="C44" s="8">
        <v>55.339727996015732</v>
      </c>
      <c r="D44" s="8">
        <v>54.64165563377918</v>
      </c>
      <c r="E44" s="8">
        <v>58.37035102842723</v>
      </c>
      <c r="F44" s="8">
        <v>40.859715177440911</v>
      </c>
      <c r="G44" s="8">
        <v>40.534499105931886</v>
      </c>
      <c r="H44" s="8">
        <v>30.506925177128132</v>
      </c>
      <c r="I44" s="8">
        <v>40.622662633787868</v>
      </c>
      <c r="J44" s="8">
        <v>25.126075744652216</v>
      </c>
      <c r="K44" s="8">
        <v>25.018748748413834</v>
      </c>
      <c r="L44" s="8">
        <v>16.927094812352117</v>
      </c>
      <c r="M44" s="8">
        <v>22.541970391018452</v>
      </c>
      <c r="N44" s="8">
        <v>16.366356420386211</v>
      </c>
      <c r="O44" s="8">
        <v>14.858572906430966</v>
      </c>
      <c r="P44" s="8">
        <v>9.9797692565479572</v>
      </c>
      <c r="Q44" s="8">
        <v>10.225161715156473</v>
      </c>
      <c r="R44" s="8">
        <v>7.8837224147470719</v>
      </c>
      <c r="S44" s="8">
        <v>12.904093062216203</v>
      </c>
      <c r="T44" s="8">
        <v>14.010813751319255</v>
      </c>
      <c r="U44" s="8">
        <v>5.9405247919641742</v>
      </c>
      <c r="V44" s="8">
        <v>7.6638976041928393</v>
      </c>
      <c r="W44" s="8">
        <v>8.3563182215921987</v>
      </c>
      <c r="X44" s="8">
        <v>5.8921784965594197</v>
      </c>
      <c r="Y44" s="8">
        <v>4.3303022695112743</v>
      </c>
      <c r="Z44" s="8">
        <v>1.8696076157271135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2.5775361567289967</v>
      </c>
      <c r="D50" s="8">
        <v>2.545292366786716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176.95484411164952</v>
      </c>
      <c r="D51" s="27">
        <v>194.17766143098623</v>
      </c>
      <c r="E51" s="27">
        <v>181.02407803667504</v>
      </c>
      <c r="F51" s="27">
        <v>176.04344709624004</v>
      </c>
      <c r="G51" s="27">
        <v>145.09623956926382</v>
      </c>
      <c r="H51" s="27">
        <v>147.36986701267699</v>
      </c>
      <c r="I51" s="27">
        <v>141.30798559645567</v>
      </c>
      <c r="J51" s="27">
        <v>142.53958700849756</v>
      </c>
      <c r="K51" s="27">
        <v>174.99206807531351</v>
      </c>
      <c r="L51" s="27">
        <v>185.25701756483488</v>
      </c>
      <c r="M51" s="27">
        <v>187.79621176462896</v>
      </c>
      <c r="N51" s="27">
        <v>196.75421963200532</v>
      </c>
      <c r="O51" s="27">
        <v>206.66359271716766</v>
      </c>
      <c r="P51" s="27">
        <v>208.30909567329712</v>
      </c>
      <c r="Q51" s="27">
        <v>218.06561921822257</v>
      </c>
      <c r="R51" s="27">
        <v>210.76335887536447</v>
      </c>
      <c r="S51" s="27">
        <v>195.63668903334772</v>
      </c>
      <c r="T51" s="27">
        <v>190.54476099885028</v>
      </c>
      <c r="U51" s="27">
        <v>171.70517420060253</v>
      </c>
      <c r="V51" s="27">
        <v>161.33819684828441</v>
      </c>
      <c r="W51" s="27">
        <v>146.44231099623099</v>
      </c>
      <c r="X51" s="27">
        <v>181.80750552198572</v>
      </c>
      <c r="Y51" s="27">
        <v>102.38974831194309</v>
      </c>
      <c r="Z51" s="27">
        <v>72.371330540882823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0.13859294840017197</v>
      </c>
      <c r="D52" s="27">
        <f t="shared" si="22"/>
        <v>6.8772697299218893E-2</v>
      </c>
      <c r="E52" s="27">
        <f t="shared" si="22"/>
        <v>7.0231467005182222E-2</v>
      </c>
      <c r="F52" s="27">
        <f t="shared" si="22"/>
        <v>0.53920709615633478</v>
      </c>
      <c r="G52" s="27">
        <f t="shared" si="22"/>
        <v>0.6705406644386972</v>
      </c>
      <c r="H52" s="27">
        <f t="shared" si="22"/>
        <v>6.733130043460353E-2</v>
      </c>
      <c r="I52" s="27">
        <f t="shared" si="22"/>
        <v>6.6761029394994148E-2</v>
      </c>
      <c r="J52" s="27">
        <f t="shared" si="22"/>
        <v>0.26414585041158317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0.13859294840017197</v>
      </c>
      <c r="D54" s="45">
        <v>6.8772697299218893E-2</v>
      </c>
      <c r="E54" s="45">
        <v>7.0231467005182222E-2</v>
      </c>
      <c r="F54" s="45">
        <v>0.53920709615633478</v>
      </c>
      <c r="G54" s="45">
        <v>0.6705406644386972</v>
      </c>
      <c r="H54" s="45">
        <v>6.733130043460353E-2</v>
      </c>
      <c r="I54" s="45">
        <v>6.6761029394994148E-2</v>
      </c>
      <c r="J54" s="45">
        <v>0.26414585041158317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0.16798090429391171</v>
      </c>
      <c r="D61" s="49">
        <f t="shared" si="24"/>
        <v>0.16587954056396861</v>
      </c>
      <c r="E61" s="49">
        <f t="shared" si="24"/>
        <v>8.4555803537493521E-2</v>
      </c>
      <c r="F61" s="49">
        <f t="shared" si="24"/>
        <v>0.81362990495928378</v>
      </c>
      <c r="G61" s="49">
        <f t="shared" si="24"/>
        <v>1.0492735813568461</v>
      </c>
      <c r="H61" s="49">
        <f t="shared" si="24"/>
        <v>0.16213068191203783</v>
      </c>
      <c r="I61" s="49">
        <f t="shared" si="24"/>
        <v>0.16192004006525471</v>
      </c>
      <c r="J61" s="49">
        <f t="shared" si="24"/>
        <v>0.40030905020701579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1.3116188446188708</v>
      </c>
      <c r="O61" s="49">
        <f t="shared" si="24"/>
        <v>5.2988475178658154</v>
      </c>
      <c r="P61" s="49">
        <f t="shared" si="24"/>
        <v>3.7202299856377974</v>
      </c>
      <c r="Q61" s="49">
        <f t="shared" si="24"/>
        <v>0.74116247463423135</v>
      </c>
      <c r="R61" s="49">
        <f t="shared" si="24"/>
        <v>2.1386635613400897</v>
      </c>
      <c r="S61" s="49">
        <f t="shared" si="24"/>
        <v>15.349228894264606</v>
      </c>
      <c r="T61" s="49">
        <f t="shared" si="24"/>
        <v>45.954979156165045</v>
      </c>
      <c r="U61" s="49">
        <f t="shared" si="24"/>
        <v>39.404041218570519</v>
      </c>
      <c r="V61" s="49">
        <f t="shared" si="24"/>
        <v>46.860276029181072</v>
      </c>
      <c r="W61" s="49">
        <f t="shared" si="24"/>
        <v>77.215537022629348</v>
      </c>
      <c r="X61" s="49">
        <f t="shared" si="24"/>
        <v>93.312207702121626</v>
      </c>
      <c r="Y61" s="49">
        <f t="shared" ref="Y61:Z61" si="25">SUM(Y62:Y72)</f>
        <v>91.101901175675408</v>
      </c>
      <c r="Z61" s="49">
        <f t="shared" si="25"/>
        <v>70.283026369176866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1.3116188446188708</v>
      </c>
      <c r="O62" s="52">
        <v>5.2988475178658154</v>
      </c>
      <c r="P62" s="52">
        <v>3.7202299856377974</v>
      </c>
      <c r="Q62" s="52">
        <v>0</v>
      </c>
      <c r="R62" s="52">
        <v>0</v>
      </c>
      <c r="S62" s="52">
        <v>9.4024083574011144</v>
      </c>
      <c r="T62" s="52">
        <v>35.939896024085535</v>
      </c>
      <c r="U62" s="52">
        <v>26.57531063125397</v>
      </c>
      <c r="V62" s="52">
        <v>29.125094396109205</v>
      </c>
      <c r="W62" s="52">
        <v>47.754991195154986</v>
      </c>
      <c r="X62" s="52">
        <v>44.281194465207534</v>
      </c>
      <c r="Y62" s="52">
        <v>42.682555470726669</v>
      </c>
      <c r="Z62" s="52">
        <v>29.647160447075354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0.74116247463423135</v>
      </c>
      <c r="R64" s="52">
        <v>2.1386635613400897</v>
      </c>
      <c r="S64" s="52">
        <v>5.9468205368634903</v>
      </c>
      <c r="T64" s="52">
        <v>10.015083132079511</v>
      </c>
      <c r="U64" s="52">
        <v>12.828730587316549</v>
      </c>
      <c r="V64" s="52">
        <v>17.735181633071868</v>
      </c>
      <c r="W64" s="52">
        <v>29.460545827474359</v>
      </c>
      <c r="X64" s="52">
        <v>49.031013236914092</v>
      </c>
      <c r="Y64" s="52">
        <v>48.419345704948739</v>
      </c>
      <c r="Z64" s="52">
        <v>40.635865922101516</v>
      </c>
    </row>
    <row r="65" spans="1:26" ht="11.25" customHeight="1" x14ac:dyDescent="0.2">
      <c r="A65" s="50" t="s">
        <v>98</v>
      </c>
      <c r="B65" s="51" t="s">
        <v>99</v>
      </c>
      <c r="C65" s="52">
        <v>0.16798090429391171</v>
      </c>
      <c r="D65" s="52">
        <v>0.16587954056396861</v>
      </c>
      <c r="E65" s="52">
        <v>8.4555803537493521E-2</v>
      </c>
      <c r="F65" s="52">
        <v>0.81362990495928378</v>
      </c>
      <c r="G65" s="52">
        <v>1.0492735813568461</v>
      </c>
      <c r="H65" s="52">
        <v>0.16213068191203783</v>
      </c>
      <c r="I65" s="52">
        <v>0.16192004006525471</v>
      </c>
      <c r="J65" s="52">
        <v>0.40030905020701579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63.867745265203347</v>
      </c>
      <c r="D2" s="21">
        <f t="shared" ref="D2:X2" si="0">SUM(D3,D17,D22,D25,D26,D51,D52)</f>
        <v>73.618492154051765</v>
      </c>
      <c r="E2" s="21">
        <f t="shared" si="0"/>
        <v>61.044926078249119</v>
      </c>
      <c r="F2" s="21">
        <f t="shared" si="0"/>
        <v>73.41191265431813</v>
      </c>
      <c r="G2" s="21">
        <f t="shared" si="0"/>
        <v>69.062488416042655</v>
      </c>
      <c r="H2" s="21">
        <f t="shared" si="0"/>
        <v>63.558954199049353</v>
      </c>
      <c r="I2" s="21">
        <f t="shared" si="0"/>
        <v>57.554470373403724</v>
      </c>
      <c r="J2" s="21">
        <f t="shared" si="0"/>
        <v>51.032941705404113</v>
      </c>
      <c r="K2" s="21">
        <f t="shared" si="0"/>
        <v>60.834328604509452</v>
      </c>
      <c r="L2" s="21">
        <f t="shared" si="0"/>
        <v>70.961342782186648</v>
      </c>
      <c r="M2" s="21">
        <f t="shared" si="0"/>
        <v>98.102308126200001</v>
      </c>
      <c r="N2" s="21">
        <f t="shared" si="0"/>
        <v>95.95529022608163</v>
      </c>
      <c r="O2" s="21">
        <f t="shared" si="0"/>
        <v>79.465457739372624</v>
      </c>
      <c r="P2" s="21">
        <f t="shared" si="0"/>
        <v>74.531111641326589</v>
      </c>
      <c r="Q2" s="21">
        <f t="shared" si="0"/>
        <v>67.230012475141848</v>
      </c>
      <c r="R2" s="21">
        <f t="shared" si="0"/>
        <v>61.865288053175817</v>
      </c>
      <c r="S2" s="21">
        <f t="shared" si="0"/>
        <v>64.802069924807299</v>
      </c>
      <c r="T2" s="21">
        <f t="shared" si="0"/>
        <v>62.026158468663937</v>
      </c>
      <c r="U2" s="21">
        <f t="shared" si="0"/>
        <v>56.426174252540925</v>
      </c>
      <c r="V2" s="21">
        <f t="shared" si="0"/>
        <v>57.444704524747259</v>
      </c>
      <c r="W2" s="21">
        <f t="shared" si="0"/>
        <v>56.182763540395023</v>
      </c>
      <c r="X2" s="21">
        <f t="shared" si="0"/>
        <v>71.27178340831756</v>
      </c>
      <c r="Y2" s="21">
        <f t="shared" ref="Y2:Z2" si="1">SUM(Y3,Y17,Y22,Y25,Y26,Y51,Y52)</f>
        <v>54.697965399332119</v>
      </c>
      <c r="Z2" s="21">
        <f t="shared" si="1"/>
        <v>84.607081933634845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7.6880904918969089</v>
      </c>
      <c r="D3" s="24">
        <f t="shared" ref="D3:W3" si="3">SUM(D4,D8,D11)</f>
        <v>7.3262362764727946</v>
      </c>
      <c r="E3" s="24">
        <f t="shared" si="3"/>
        <v>5.4657659574338826</v>
      </c>
      <c r="F3" s="24">
        <f t="shared" si="3"/>
        <v>10.321493354810464</v>
      </c>
      <c r="G3" s="24">
        <f t="shared" si="3"/>
        <v>11.646083732046053</v>
      </c>
      <c r="H3" s="24">
        <f t="shared" si="3"/>
        <v>9.5650251925001974</v>
      </c>
      <c r="I3" s="24">
        <f t="shared" si="3"/>
        <v>3.8634982018750357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11.070978357815987</v>
      </c>
      <c r="O3" s="24">
        <f t="shared" si="3"/>
        <v>12.827326390266235</v>
      </c>
      <c r="P3" s="24">
        <f t="shared" si="3"/>
        <v>11.161147488012018</v>
      </c>
      <c r="Q3" s="24">
        <f t="shared" si="3"/>
        <v>8.4899673802583049</v>
      </c>
      <c r="R3" s="24">
        <f t="shared" si="3"/>
        <v>8.2169646281203477</v>
      </c>
      <c r="S3" s="24">
        <f t="shared" si="3"/>
        <v>4.3043616853118358</v>
      </c>
      <c r="T3" s="24">
        <f t="shared" si="3"/>
        <v>4.7213019554057585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7.6880904918969089</v>
      </c>
      <c r="D4" s="19">
        <f t="shared" ref="D4:W4" si="6">SUM(D5:D7)</f>
        <v>7.3262362764727946</v>
      </c>
      <c r="E4" s="19">
        <f t="shared" si="6"/>
        <v>5.4657659574338826</v>
      </c>
      <c r="F4" s="19">
        <f t="shared" si="6"/>
        <v>10.321493354810464</v>
      </c>
      <c r="G4" s="19">
        <f t="shared" si="6"/>
        <v>11.646083732046053</v>
      </c>
      <c r="H4" s="19">
        <f t="shared" si="6"/>
        <v>9.5650251925001974</v>
      </c>
      <c r="I4" s="19">
        <f t="shared" si="6"/>
        <v>3.8634982018750357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11.070978357815987</v>
      </c>
      <c r="O4" s="19">
        <f t="shared" si="6"/>
        <v>12.827326390266235</v>
      </c>
      <c r="P4" s="19">
        <f t="shared" si="6"/>
        <v>11.161147488012018</v>
      </c>
      <c r="Q4" s="19">
        <f t="shared" si="6"/>
        <v>8.4899673802583049</v>
      </c>
      <c r="R4" s="19">
        <f t="shared" si="6"/>
        <v>8.2169646281203477</v>
      </c>
      <c r="S4" s="19">
        <f t="shared" si="6"/>
        <v>4.3043616853118358</v>
      </c>
      <c r="T4" s="19">
        <f t="shared" si="6"/>
        <v>4.7213019554057585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7.6880904918969089</v>
      </c>
      <c r="D7" s="8">
        <v>7.3262362764727946</v>
      </c>
      <c r="E7" s="8">
        <v>5.4657659574338826</v>
      </c>
      <c r="F7" s="8">
        <v>10.321493354810464</v>
      </c>
      <c r="G7" s="8">
        <v>11.646083732046053</v>
      </c>
      <c r="H7" s="8">
        <v>9.5650251925001974</v>
      </c>
      <c r="I7" s="8">
        <v>3.8634982018750357</v>
      </c>
      <c r="J7" s="8">
        <v>0</v>
      </c>
      <c r="K7" s="8">
        <v>0</v>
      </c>
      <c r="L7" s="8">
        <v>0</v>
      </c>
      <c r="M7" s="8">
        <v>0</v>
      </c>
      <c r="N7" s="8">
        <v>11.070978357815987</v>
      </c>
      <c r="O7" s="8">
        <v>12.827326390266235</v>
      </c>
      <c r="P7" s="8">
        <v>11.161147488012018</v>
      </c>
      <c r="Q7" s="8">
        <v>8.4899673802583049</v>
      </c>
      <c r="R7" s="8">
        <v>8.2169646281203477</v>
      </c>
      <c r="S7" s="8">
        <v>4.3043616853118358</v>
      </c>
      <c r="T7" s="8">
        <v>4.7213019554057585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16.455965343939901</v>
      </c>
      <c r="D26" s="27">
        <f t="shared" si="16"/>
        <v>19.213878948520701</v>
      </c>
      <c r="E26" s="27">
        <f t="shared" si="16"/>
        <v>16.905526427021435</v>
      </c>
      <c r="F26" s="27">
        <f t="shared" si="16"/>
        <v>15.542774341644776</v>
      </c>
      <c r="G26" s="27">
        <f t="shared" si="16"/>
        <v>16.701116448267598</v>
      </c>
      <c r="H26" s="27">
        <f t="shared" si="16"/>
        <v>14.028083212096519</v>
      </c>
      <c r="I26" s="27">
        <f t="shared" si="16"/>
        <v>15.341184822608994</v>
      </c>
      <c r="J26" s="27">
        <f t="shared" si="16"/>
        <v>10.884390767436781</v>
      </c>
      <c r="K26" s="27">
        <f t="shared" si="16"/>
        <v>12.052293159822991</v>
      </c>
      <c r="L26" s="27">
        <f t="shared" si="16"/>
        <v>10.077590747021508</v>
      </c>
      <c r="M26" s="27">
        <f t="shared" si="16"/>
        <v>15.92626833082895</v>
      </c>
      <c r="N26" s="27">
        <f t="shared" si="16"/>
        <v>9.5947762202708446</v>
      </c>
      <c r="O26" s="27">
        <f t="shared" si="16"/>
        <v>5.2466787862739777</v>
      </c>
      <c r="P26" s="27">
        <f t="shared" si="16"/>
        <v>3.8324372666117594</v>
      </c>
      <c r="Q26" s="27">
        <f t="shared" si="16"/>
        <v>4.0480553484267414</v>
      </c>
      <c r="R26" s="27">
        <f t="shared" si="16"/>
        <v>3.2483830007332894</v>
      </c>
      <c r="S26" s="27">
        <f t="shared" si="16"/>
        <v>5.340731651466081</v>
      </c>
      <c r="T26" s="27">
        <f t="shared" si="16"/>
        <v>5.2203689301521914</v>
      </c>
      <c r="U26" s="27">
        <f t="shared" si="16"/>
        <v>4.5978797697535327</v>
      </c>
      <c r="V26" s="27">
        <f t="shared" si="16"/>
        <v>5.3856396225649652</v>
      </c>
      <c r="W26" s="27">
        <f t="shared" si="16"/>
        <v>6.0003254434218878</v>
      </c>
      <c r="X26" s="27">
        <f t="shared" si="16"/>
        <v>8.4593148543487864</v>
      </c>
      <c r="Y26" s="27">
        <f t="shared" ref="Y26:Z26" si="17">SUM(Y27,Y33)</f>
        <v>12.16738949081803</v>
      </c>
      <c r="Z26" s="27">
        <f t="shared" si="17"/>
        <v>15.192706201512941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16.455965343939901</v>
      </c>
      <c r="D33" s="19">
        <f t="shared" si="20"/>
        <v>19.213878948520701</v>
      </c>
      <c r="E33" s="19">
        <f t="shared" si="20"/>
        <v>16.905526427021435</v>
      </c>
      <c r="F33" s="19">
        <f t="shared" si="20"/>
        <v>15.542774341644776</v>
      </c>
      <c r="G33" s="19">
        <f t="shared" si="20"/>
        <v>16.701116448267598</v>
      </c>
      <c r="H33" s="19">
        <f t="shared" si="20"/>
        <v>14.028083212096519</v>
      </c>
      <c r="I33" s="19">
        <f t="shared" si="20"/>
        <v>15.341184822608994</v>
      </c>
      <c r="J33" s="19">
        <f t="shared" si="20"/>
        <v>10.884390767436781</v>
      </c>
      <c r="K33" s="19">
        <f t="shared" si="20"/>
        <v>12.052293159822991</v>
      </c>
      <c r="L33" s="19">
        <f t="shared" si="20"/>
        <v>10.077590747021508</v>
      </c>
      <c r="M33" s="19">
        <f t="shared" si="20"/>
        <v>15.92626833082895</v>
      </c>
      <c r="N33" s="19">
        <f t="shared" si="20"/>
        <v>9.5947762202708446</v>
      </c>
      <c r="O33" s="19">
        <f t="shared" si="20"/>
        <v>5.2466787862739777</v>
      </c>
      <c r="P33" s="19">
        <f t="shared" si="20"/>
        <v>3.8324372666117594</v>
      </c>
      <c r="Q33" s="19">
        <f t="shared" si="20"/>
        <v>4.0480553484267414</v>
      </c>
      <c r="R33" s="19">
        <f t="shared" si="20"/>
        <v>3.2483830007332894</v>
      </c>
      <c r="S33" s="19">
        <f t="shared" si="20"/>
        <v>5.340731651466081</v>
      </c>
      <c r="T33" s="19">
        <f t="shared" si="20"/>
        <v>5.2203689301521914</v>
      </c>
      <c r="U33" s="19">
        <f t="shared" si="20"/>
        <v>4.5978797697535327</v>
      </c>
      <c r="V33" s="19">
        <f t="shared" si="20"/>
        <v>5.3856396225649652</v>
      </c>
      <c r="W33" s="19">
        <f t="shared" si="20"/>
        <v>6.0003254434218878</v>
      </c>
      <c r="X33" s="19">
        <f t="shared" si="20"/>
        <v>8.4593148543487864</v>
      </c>
      <c r="Y33" s="19">
        <f t="shared" ref="Y33:Z33" si="21">SUM(Y34:Y50)</f>
        <v>12.16738949081803</v>
      </c>
      <c r="Z33" s="19">
        <f t="shared" si="21"/>
        <v>15.192706201512941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0.47150493958229089</v>
      </c>
      <c r="D36" s="8">
        <v>0.50217215772370316</v>
      </c>
      <c r="E36" s="8">
        <v>0.45492744620778353</v>
      </c>
      <c r="F36" s="8">
        <v>0.54669117666208045</v>
      </c>
      <c r="G36" s="8">
        <v>0.56544304083781849</v>
      </c>
      <c r="H36" s="8">
        <v>0.55728556552571529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3.1725284740989464E-2</v>
      </c>
      <c r="S36" s="8">
        <v>3.8937641453606918E-2</v>
      </c>
      <c r="T36" s="8">
        <v>4.0137738150491306E-2</v>
      </c>
      <c r="U36" s="8">
        <v>8.3457065803509992E-2</v>
      </c>
      <c r="V36" s="8">
        <v>0.14725939556747963</v>
      </c>
      <c r="W36" s="8">
        <v>0.21511169076864153</v>
      </c>
      <c r="X36" s="8">
        <v>0.24726478454477399</v>
      </c>
      <c r="Y36" s="8">
        <v>0.42914460265037824</v>
      </c>
      <c r="Z36" s="8">
        <v>0.81490827482140493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4.7579152371023268</v>
      </c>
      <c r="D43" s="8">
        <v>6.7548454713628878</v>
      </c>
      <c r="E43" s="8">
        <v>5.6020371292408511</v>
      </c>
      <c r="F43" s="8">
        <v>5.5147454624236119</v>
      </c>
      <c r="G43" s="8">
        <v>6.3291196333616639</v>
      </c>
      <c r="H43" s="8">
        <v>6.2220028236989284</v>
      </c>
      <c r="I43" s="8">
        <v>5.6227945763968581</v>
      </c>
      <c r="J43" s="8">
        <v>4.5472736320889977</v>
      </c>
      <c r="K43" s="8">
        <v>5.8015038282368199</v>
      </c>
      <c r="L43" s="8">
        <v>5.1158417193736279</v>
      </c>
      <c r="M43" s="8">
        <v>7.1987006418473989</v>
      </c>
      <c r="N43" s="8">
        <v>4.072288800657053</v>
      </c>
      <c r="O43" s="8">
        <v>1.3435845727049431</v>
      </c>
      <c r="P43" s="8">
        <v>1.3043355631597113</v>
      </c>
      <c r="Q43" s="8">
        <v>1.7653461035832101</v>
      </c>
      <c r="R43" s="8">
        <v>1.5288174907393695</v>
      </c>
      <c r="S43" s="8">
        <v>2.0082652322286778</v>
      </c>
      <c r="T43" s="8">
        <v>1.7289547833209555</v>
      </c>
      <c r="U43" s="8">
        <v>2.8912646959141952</v>
      </c>
      <c r="V43" s="8">
        <v>3.0072141511903223</v>
      </c>
      <c r="W43" s="8">
        <v>3.2143857342454427</v>
      </c>
      <c r="X43" s="8">
        <v>6.4051267263634326</v>
      </c>
      <c r="Y43" s="8">
        <v>10.122090917678923</v>
      </c>
      <c r="Z43" s="8">
        <v>12.773879302418647</v>
      </c>
    </row>
    <row r="44" spans="1:26" ht="11.25" customHeight="1" x14ac:dyDescent="0.2">
      <c r="A44" s="28" t="s">
        <v>74</v>
      </c>
      <c r="B44" s="7" t="s">
        <v>75</v>
      </c>
      <c r="C44" s="8">
        <v>10.732782003984283</v>
      </c>
      <c r="D44" s="8">
        <v>11.430854366220828</v>
      </c>
      <c r="E44" s="8">
        <v>10.848561851572802</v>
      </c>
      <c r="F44" s="8">
        <v>9.4813377025590846</v>
      </c>
      <c r="G44" s="8">
        <v>9.8065537740681172</v>
      </c>
      <c r="H44" s="8">
        <v>7.2487948228718757</v>
      </c>
      <c r="I44" s="8">
        <v>9.7183902462121363</v>
      </c>
      <c r="J44" s="8">
        <v>6.3371171353477829</v>
      </c>
      <c r="K44" s="8">
        <v>6.2507893315861702</v>
      </c>
      <c r="L44" s="8">
        <v>4.9617490276478806</v>
      </c>
      <c r="M44" s="8">
        <v>8.7275676889815514</v>
      </c>
      <c r="N44" s="8">
        <v>5.5224874196137925</v>
      </c>
      <c r="O44" s="8">
        <v>3.9030942135690347</v>
      </c>
      <c r="P44" s="8">
        <v>2.5281017034520481</v>
      </c>
      <c r="Q44" s="8">
        <v>2.2827092448435309</v>
      </c>
      <c r="R44" s="8">
        <v>1.6878402252529303</v>
      </c>
      <c r="S44" s="8">
        <v>3.2935287777837963</v>
      </c>
      <c r="T44" s="8">
        <v>3.4512764086807444</v>
      </c>
      <c r="U44" s="8">
        <v>1.6231580080358277</v>
      </c>
      <c r="V44" s="8">
        <v>2.2311660758071632</v>
      </c>
      <c r="W44" s="8">
        <v>2.570828018407803</v>
      </c>
      <c r="X44" s="8">
        <v>1.8069233434405798</v>
      </c>
      <c r="Y44" s="8">
        <v>1.6161539704887282</v>
      </c>
      <c r="Z44" s="8">
        <v>1.6039186242728869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0.49376316327100295</v>
      </c>
      <c r="D50" s="8">
        <v>0.52600695321328328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39.697140008350473</v>
      </c>
      <c r="D51" s="27">
        <v>47.064164449013674</v>
      </c>
      <c r="E51" s="27">
        <v>38.660739403324968</v>
      </c>
      <c r="F51" s="27">
        <v>47.424081143759956</v>
      </c>
      <c r="G51" s="27">
        <v>40.555086510736196</v>
      </c>
      <c r="H51" s="27">
        <v>39.950052587323015</v>
      </c>
      <c r="I51" s="27">
        <v>38.334020683544374</v>
      </c>
      <c r="J51" s="27">
        <v>40.082742991502471</v>
      </c>
      <c r="K51" s="27">
        <v>48.782035444686464</v>
      </c>
      <c r="L51" s="27">
        <v>60.883752035165145</v>
      </c>
      <c r="M51" s="27">
        <v>82.176039795371054</v>
      </c>
      <c r="N51" s="27">
        <v>75.289535647994796</v>
      </c>
      <c r="O51" s="27">
        <v>61.39145256283242</v>
      </c>
      <c r="P51" s="27">
        <v>59.537526886702814</v>
      </c>
      <c r="Q51" s="27">
        <v>54.691989746456798</v>
      </c>
      <c r="R51" s="27">
        <v>50.399940424322182</v>
      </c>
      <c r="S51" s="27">
        <v>55.156976588029387</v>
      </c>
      <c r="T51" s="27">
        <v>52.084487583105989</v>
      </c>
      <c r="U51" s="27">
        <v>51.828294482787392</v>
      </c>
      <c r="V51" s="27">
        <v>52.059064902182293</v>
      </c>
      <c r="W51" s="27">
        <v>50.182438096973137</v>
      </c>
      <c r="X51" s="27">
        <v>62.812468553968777</v>
      </c>
      <c r="Y51" s="27">
        <v>42.530575908514088</v>
      </c>
      <c r="Z51" s="27">
        <v>69.414375732121911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2.6549421016063276E-2</v>
      </c>
      <c r="D52" s="27">
        <f t="shared" si="22"/>
        <v>1.4212480044597105E-2</v>
      </c>
      <c r="E52" s="27">
        <f t="shared" si="22"/>
        <v>1.289429046883858E-2</v>
      </c>
      <c r="F52" s="27">
        <f t="shared" si="22"/>
        <v>0.12356381410293436</v>
      </c>
      <c r="G52" s="27">
        <f t="shared" si="22"/>
        <v>0.160201724992798</v>
      </c>
      <c r="H52" s="27">
        <f t="shared" si="22"/>
        <v>1.5793207129622049E-2</v>
      </c>
      <c r="I52" s="27">
        <f t="shared" si="22"/>
        <v>1.5766665375317845E-2</v>
      </c>
      <c r="J52" s="27">
        <f t="shared" si="22"/>
        <v>6.5807946464861267E-2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2.6549421016063276E-2</v>
      </c>
      <c r="D54" s="45">
        <v>1.4212480044597105E-2</v>
      </c>
      <c r="E54" s="45">
        <v>1.289429046883858E-2</v>
      </c>
      <c r="F54" s="45">
        <v>0.12356381410293436</v>
      </c>
      <c r="G54" s="45">
        <v>0.160201724992798</v>
      </c>
      <c r="H54" s="45">
        <v>1.5793207129622049E-2</v>
      </c>
      <c r="I54" s="45">
        <v>1.5766665375317845E-2</v>
      </c>
      <c r="J54" s="45">
        <v>6.5807946464861267E-2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3.2179095706088318E-2</v>
      </c>
      <c r="D61" s="49">
        <f t="shared" si="24"/>
        <v>3.4280459436031412E-2</v>
      </c>
      <c r="E61" s="49">
        <f t="shared" si="24"/>
        <v>1.5524196462506478E-2</v>
      </c>
      <c r="F61" s="49">
        <f t="shared" si="24"/>
        <v>0.186450095040716</v>
      </c>
      <c r="G61" s="49">
        <f t="shared" si="24"/>
        <v>0.25068641864315372</v>
      </c>
      <c r="H61" s="49">
        <f t="shared" si="24"/>
        <v>3.8029318087962137E-2</v>
      </c>
      <c r="I61" s="49">
        <f t="shared" si="24"/>
        <v>3.8239959934745299E-2</v>
      </c>
      <c r="J61" s="49">
        <f t="shared" si="24"/>
        <v>9.9730949792984344E-2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0.43746275538112955</v>
      </c>
      <c r="O61" s="49">
        <f t="shared" si="24"/>
        <v>1.3753220821341827</v>
      </c>
      <c r="P61" s="49">
        <f t="shared" si="24"/>
        <v>0.93148841436220231</v>
      </c>
      <c r="Q61" s="49">
        <f t="shared" si="24"/>
        <v>0.18588739760296236</v>
      </c>
      <c r="R61" s="49">
        <f t="shared" si="24"/>
        <v>0.51141961607733866</v>
      </c>
      <c r="S61" s="49">
        <f t="shared" si="24"/>
        <v>4.0492657488870973</v>
      </c>
      <c r="T61" s="49">
        <f t="shared" si="24"/>
        <v>11.485947245567383</v>
      </c>
      <c r="U61" s="49">
        <f t="shared" si="24"/>
        <v>11.047232731499296</v>
      </c>
      <c r="V61" s="49">
        <f t="shared" si="24"/>
        <v>14.098349838065118</v>
      </c>
      <c r="W61" s="49">
        <f t="shared" si="24"/>
        <v>24.597367956605268</v>
      </c>
      <c r="X61" s="49">
        <f t="shared" si="24"/>
        <v>30.34913699999758</v>
      </c>
      <c r="Y61" s="49">
        <f t="shared" ref="Y61:Z61" si="25">SUM(Y62:Y72)</f>
        <v>35.833758783024017</v>
      </c>
      <c r="Z61" s="49">
        <f t="shared" si="25"/>
        <v>64.073687742871968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0.43746275538112955</v>
      </c>
      <c r="O62" s="52">
        <v>1.3753220821341827</v>
      </c>
      <c r="P62" s="52">
        <v>0.93148841436220231</v>
      </c>
      <c r="Q62" s="52">
        <v>0</v>
      </c>
      <c r="R62" s="52">
        <v>0</v>
      </c>
      <c r="S62" s="52">
        <v>2.3726444425988871</v>
      </c>
      <c r="T62" s="52">
        <v>8.7483727759144667</v>
      </c>
      <c r="U62" s="52">
        <v>7.1749485687460277</v>
      </c>
      <c r="V62" s="52">
        <v>8.3757312038907852</v>
      </c>
      <c r="W62" s="52">
        <v>14.501911204845033</v>
      </c>
      <c r="X62" s="52">
        <v>13.409467934792442</v>
      </c>
      <c r="Y62" s="52">
        <v>15.72136772927333</v>
      </c>
      <c r="Z62" s="52">
        <v>25.098125952924615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0.18588739760296236</v>
      </c>
      <c r="R64" s="52">
        <v>0.51141961607733866</v>
      </c>
      <c r="S64" s="52">
        <v>1.6766213062882105</v>
      </c>
      <c r="T64" s="52">
        <v>2.7375744696529161</v>
      </c>
      <c r="U64" s="52">
        <v>3.8722841627532687</v>
      </c>
      <c r="V64" s="52">
        <v>5.7226186341743341</v>
      </c>
      <c r="W64" s="52">
        <v>10.095456751760235</v>
      </c>
      <c r="X64" s="52">
        <v>16.939669065205138</v>
      </c>
      <c r="Y64" s="52">
        <v>20.112391053750684</v>
      </c>
      <c r="Z64" s="52">
        <v>38.975561789947356</v>
      </c>
    </row>
    <row r="65" spans="1:26" ht="11.25" customHeight="1" x14ac:dyDescent="0.2">
      <c r="A65" s="50" t="s">
        <v>98</v>
      </c>
      <c r="B65" s="51" t="s">
        <v>99</v>
      </c>
      <c r="C65" s="52">
        <v>3.2179095706088318E-2</v>
      </c>
      <c r="D65" s="52">
        <v>3.4280459436031412E-2</v>
      </c>
      <c r="E65" s="52">
        <v>1.5524196462506478E-2</v>
      </c>
      <c r="F65" s="52">
        <v>0.186450095040716</v>
      </c>
      <c r="G65" s="52">
        <v>0.25068641864315372</v>
      </c>
      <c r="H65" s="52">
        <v>3.8029318087962137E-2</v>
      </c>
      <c r="I65" s="52">
        <v>3.8239959934745299E-2</v>
      </c>
      <c r="J65" s="52">
        <v>9.9730949792984344E-2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1824.5288019526238</v>
      </c>
      <c r="D2" s="21">
        <f t="shared" ref="D2:X2" si="0">SUM(D3,D17,D22,D25,D26,D51,D52)</f>
        <v>1793.0952960059863</v>
      </c>
      <c r="E2" s="21">
        <f t="shared" si="0"/>
        <v>1686.820228133628</v>
      </c>
      <c r="F2" s="21">
        <f t="shared" si="0"/>
        <v>1783.0200562624257</v>
      </c>
      <c r="G2" s="21">
        <f t="shared" si="0"/>
        <v>1901.6662989047604</v>
      </c>
      <c r="H2" s="21">
        <f t="shared" si="0"/>
        <v>1834.4932179751172</v>
      </c>
      <c r="I2" s="21">
        <f t="shared" si="0"/>
        <v>1977.4303429626414</v>
      </c>
      <c r="J2" s="21">
        <f t="shared" si="0"/>
        <v>2052.0013641442501</v>
      </c>
      <c r="K2" s="21">
        <f t="shared" si="0"/>
        <v>1465.3201913054104</v>
      </c>
      <c r="L2" s="21">
        <f t="shared" si="0"/>
        <v>1118.7390805175796</v>
      </c>
      <c r="M2" s="21">
        <f t="shared" si="0"/>
        <v>1085.342457965342</v>
      </c>
      <c r="N2" s="21">
        <f t="shared" si="0"/>
        <v>1276.2088699083665</v>
      </c>
      <c r="O2" s="21">
        <f t="shared" si="0"/>
        <v>1276.0090171092625</v>
      </c>
      <c r="P2" s="21">
        <f t="shared" si="0"/>
        <v>1194.2517341834227</v>
      </c>
      <c r="Q2" s="21">
        <f t="shared" si="0"/>
        <v>1222.4440394396406</v>
      </c>
      <c r="R2" s="21">
        <f t="shared" si="0"/>
        <v>1221.7893121167815</v>
      </c>
      <c r="S2" s="21">
        <f t="shared" si="0"/>
        <v>1386.6319764768789</v>
      </c>
      <c r="T2" s="21">
        <f t="shared" si="0"/>
        <v>1492.3272859370391</v>
      </c>
      <c r="U2" s="21">
        <f t="shared" si="0"/>
        <v>1508.7104994800491</v>
      </c>
      <c r="V2" s="21">
        <f t="shared" si="0"/>
        <v>1479.6946583226986</v>
      </c>
      <c r="W2" s="21">
        <f t="shared" si="0"/>
        <v>1526.6383129982441</v>
      </c>
      <c r="X2" s="21">
        <f t="shared" si="0"/>
        <v>1501.6898867731638</v>
      </c>
      <c r="Y2" s="21">
        <f t="shared" ref="Y2:Z2" si="1">SUM(Y3,Y17,Y22,Y25,Y26,Y51,Y52)</f>
        <v>1420.6930046880416</v>
      </c>
      <c r="Z2" s="21">
        <f t="shared" si="1"/>
        <v>1010.6096254486026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668.91509639262381</v>
      </c>
      <c r="D3" s="24">
        <f t="shared" ref="D3:W3" si="3">SUM(D4,D8,D11)</f>
        <v>558.6668783941235</v>
      </c>
      <c r="E3" s="24">
        <f t="shared" si="3"/>
        <v>485.7841583950937</v>
      </c>
      <c r="F3" s="24">
        <f t="shared" si="3"/>
        <v>556.09088039390406</v>
      </c>
      <c r="G3" s="24">
        <f t="shared" si="3"/>
        <v>623.43291599320503</v>
      </c>
      <c r="H3" s="24">
        <f t="shared" si="3"/>
        <v>609.04594799321717</v>
      </c>
      <c r="I3" s="24">
        <f t="shared" si="3"/>
        <v>666.91937735047168</v>
      </c>
      <c r="J3" s="24">
        <f t="shared" si="3"/>
        <v>671.99220719670859</v>
      </c>
      <c r="K3" s="24">
        <f t="shared" si="3"/>
        <v>428.86033559583694</v>
      </c>
      <c r="L3" s="24">
        <f t="shared" si="3"/>
        <v>221.86325375879625</v>
      </c>
      <c r="M3" s="24">
        <f t="shared" si="3"/>
        <v>241.13352527848431</v>
      </c>
      <c r="N3" s="24">
        <f t="shared" si="3"/>
        <v>242.01896896516104</v>
      </c>
      <c r="O3" s="24">
        <f t="shared" si="3"/>
        <v>166.62895380237211</v>
      </c>
      <c r="P3" s="24">
        <f t="shared" si="3"/>
        <v>197.41506156187987</v>
      </c>
      <c r="Q3" s="24">
        <f t="shared" si="3"/>
        <v>231.48835153427933</v>
      </c>
      <c r="R3" s="24">
        <f t="shared" si="3"/>
        <v>230.062495465589</v>
      </c>
      <c r="S3" s="24">
        <f t="shared" si="3"/>
        <v>260.81312111597049</v>
      </c>
      <c r="T3" s="24">
        <f t="shared" si="3"/>
        <v>291.56159170530196</v>
      </c>
      <c r="U3" s="24">
        <f t="shared" si="3"/>
        <v>352.50491735673177</v>
      </c>
      <c r="V3" s="24">
        <f t="shared" si="3"/>
        <v>280.48836038596835</v>
      </c>
      <c r="W3" s="24">
        <f t="shared" si="3"/>
        <v>329.32670688122647</v>
      </c>
      <c r="X3" s="24">
        <f t="shared" ref="X3:Z3" si="4">SUM(X4,X8,X11)</f>
        <v>384.81144847214023</v>
      </c>
      <c r="Y3" s="24">
        <f t="shared" si="4"/>
        <v>294.15331234336861</v>
      </c>
      <c r="Z3" s="24">
        <f t="shared" si="4"/>
        <v>242.68454366332281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565.45692479197919</v>
      </c>
      <c r="D4" s="19">
        <f t="shared" ref="D4:W4" si="6">SUM(D5:D7)</f>
        <v>458.34384959349848</v>
      </c>
      <c r="E4" s="19">
        <f t="shared" si="6"/>
        <v>388.59588719448811</v>
      </c>
      <c r="F4" s="19">
        <f t="shared" si="6"/>
        <v>468.3080375933572</v>
      </c>
      <c r="G4" s="19">
        <f t="shared" si="6"/>
        <v>523.10988719258</v>
      </c>
      <c r="H4" s="19">
        <f t="shared" si="6"/>
        <v>518.12796239265072</v>
      </c>
      <c r="I4" s="19">
        <f t="shared" si="6"/>
        <v>572.86624894988563</v>
      </c>
      <c r="J4" s="19">
        <f t="shared" si="6"/>
        <v>562.2637499960249</v>
      </c>
      <c r="K4" s="19">
        <f t="shared" si="6"/>
        <v>334.80720719525095</v>
      </c>
      <c r="L4" s="19">
        <f t="shared" si="6"/>
        <v>152.89088255836651</v>
      </c>
      <c r="M4" s="19">
        <f t="shared" si="6"/>
        <v>178.43143967809365</v>
      </c>
      <c r="N4" s="19">
        <f t="shared" si="6"/>
        <v>182.45202616478994</v>
      </c>
      <c r="O4" s="19">
        <f t="shared" si="6"/>
        <v>116.46743940205957</v>
      </c>
      <c r="P4" s="19">
        <f t="shared" si="6"/>
        <v>147.25354716156733</v>
      </c>
      <c r="Q4" s="19">
        <f t="shared" si="6"/>
        <v>190.73188033402539</v>
      </c>
      <c r="R4" s="19">
        <f t="shared" si="6"/>
        <v>188.1084374653276</v>
      </c>
      <c r="S4" s="19">
        <f t="shared" si="6"/>
        <v>237.74811551582675</v>
      </c>
      <c r="T4" s="19">
        <f t="shared" si="6"/>
        <v>268.29281530515698</v>
      </c>
      <c r="U4" s="19">
        <f t="shared" si="6"/>
        <v>324.02554055655435</v>
      </c>
      <c r="V4" s="19">
        <f t="shared" si="6"/>
        <v>259.26384038583609</v>
      </c>
      <c r="W4" s="19">
        <f t="shared" si="6"/>
        <v>306.60992208108496</v>
      </c>
      <c r="X4" s="19">
        <f t="shared" ref="X4:Z4" si="7">SUM(X5:X7)</f>
        <v>362.30767927200003</v>
      </c>
      <c r="Y4" s="19">
        <f t="shared" si="7"/>
        <v>270.85949794322346</v>
      </c>
      <c r="Z4" s="19">
        <f t="shared" si="7"/>
        <v>224.88021446321187</v>
      </c>
    </row>
    <row r="5" spans="1:26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  <c r="Y5" s="8">
        <f>FC_IND_NMM_CM_E!Y5+FC_IND_NMM_CR_E!Y5+FC_IND_NMM_GL_E!Y5</f>
        <v>0</v>
      </c>
      <c r="Z5" s="8">
        <f>FC_IND_NMM_CM_E!Z5+FC_IND_NMM_CR_E!Z5+FC_IND_NMM_GL_E!Z5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  <c r="Y6" s="8">
        <f>FC_IND_NMM_CM_E!Y6+FC_IND_NMM_CR_E!Y6+FC_IND_NMM_GL_E!Y6</f>
        <v>0</v>
      </c>
      <c r="Z6" s="8">
        <f>FC_IND_NMM_CM_E!Z6+FC_IND_NMM_CR_E!Z6+FC_IND_NMM_GL_E!Z6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FC_IND_NMM_CM_E!C7+FC_IND_NMM_CR_E!C7+FC_IND_NMM_GL_E!C7</f>
        <v>565.45692479197919</v>
      </c>
      <c r="D7" s="8">
        <f>FC_IND_NMM_CM_E!D7+FC_IND_NMM_CR_E!D7+FC_IND_NMM_GL_E!D7</f>
        <v>458.34384959349848</v>
      </c>
      <c r="E7" s="8">
        <f>FC_IND_NMM_CM_E!E7+FC_IND_NMM_CR_E!E7+FC_IND_NMM_GL_E!E7</f>
        <v>388.59588719448811</v>
      </c>
      <c r="F7" s="8">
        <f>FC_IND_NMM_CM_E!F7+FC_IND_NMM_CR_E!F7+FC_IND_NMM_GL_E!F7</f>
        <v>468.3080375933572</v>
      </c>
      <c r="G7" s="8">
        <f>FC_IND_NMM_CM_E!G7+FC_IND_NMM_CR_E!G7+FC_IND_NMM_GL_E!G7</f>
        <v>523.10988719258</v>
      </c>
      <c r="H7" s="8">
        <f>FC_IND_NMM_CM_E!H7+FC_IND_NMM_CR_E!H7+FC_IND_NMM_GL_E!H7</f>
        <v>518.12796239265072</v>
      </c>
      <c r="I7" s="8">
        <f>FC_IND_NMM_CM_E!I7+FC_IND_NMM_CR_E!I7+FC_IND_NMM_GL_E!I7</f>
        <v>572.86624894988563</v>
      </c>
      <c r="J7" s="8">
        <f>FC_IND_NMM_CM_E!J7+FC_IND_NMM_CR_E!J7+FC_IND_NMM_GL_E!J7</f>
        <v>562.2637499960249</v>
      </c>
      <c r="K7" s="8">
        <f>FC_IND_NMM_CM_E!K7+FC_IND_NMM_CR_E!K7+FC_IND_NMM_GL_E!K7</f>
        <v>334.80720719525095</v>
      </c>
      <c r="L7" s="8">
        <f>FC_IND_NMM_CM_E!L7+FC_IND_NMM_CR_E!L7+FC_IND_NMM_GL_E!L7</f>
        <v>152.89088255836651</v>
      </c>
      <c r="M7" s="8">
        <f>FC_IND_NMM_CM_E!M7+FC_IND_NMM_CR_E!M7+FC_IND_NMM_GL_E!M7</f>
        <v>178.43143967809365</v>
      </c>
      <c r="N7" s="8">
        <f>FC_IND_NMM_CM_E!N7+FC_IND_NMM_CR_E!N7+FC_IND_NMM_GL_E!N7</f>
        <v>182.45202616478994</v>
      </c>
      <c r="O7" s="8">
        <f>FC_IND_NMM_CM_E!O7+FC_IND_NMM_CR_E!O7+FC_IND_NMM_GL_E!O7</f>
        <v>116.46743940205957</v>
      </c>
      <c r="P7" s="8">
        <f>FC_IND_NMM_CM_E!P7+FC_IND_NMM_CR_E!P7+FC_IND_NMM_GL_E!P7</f>
        <v>147.25354716156733</v>
      </c>
      <c r="Q7" s="8">
        <f>FC_IND_NMM_CM_E!Q7+FC_IND_NMM_CR_E!Q7+FC_IND_NMM_GL_E!Q7</f>
        <v>190.73188033402539</v>
      </c>
      <c r="R7" s="8">
        <f>FC_IND_NMM_CM_E!R7+FC_IND_NMM_CR_E!R7+FC_IND_NMM_GL_E!R7</f>
        <v>188.1084374653276</v>
      </c>
      <c r="S7" s="8">
        <f>FC_IND_NMM_CM_E!S7+FC_IND_NMM_CR_E!S7+FC_IND_NMM_GL_E!S7</f>
        <v>237.74811551582675</v>
      </c>
      <c r="T7" s="8">
        <f>FC_IND_NMM_CM_E!T7+FC_IND_NMM_CR_E!T7+FC_IND_NMM_GL_E!T7</f>
        <v>268.29281530515698</v>
      </c>
      <c r="U7" s="8">
        <f>FC_IND_NMM_CM_E!U7+FC_IND_NMM_CR_E!U7+FC_IND_NMM_GL_E!U7</f>
        <v>324.02554055655435</v>
      </c>
      <c r="V7" s="8">
        <f>FC_IND_NMM_CM_E!V7+FC_IND_NMM_CR_E!V7+FC_IND_NMM_GL_E!V7</f>
        <v>259.26384038583609</v>
      </c>
      <c r="W7" s="8">
        <f>FC_IND_NMM_CM_E!W7+FC_IND_NMM_CR_E!W7+FC_IND_NMM_GL_E!W7</f>
        <v>306.60992208108496</v>
      </c>
      <c r="X7" s="8">
        <f>FC_IND_NMM_CM_E!X7+FC_IND_NMM_CR_E!X7+FC_IND_NMM_GL_E!X7</f>
        <v>362.30767927200003</v>
      </c>
      <c r="Y7" s="8">
        <f>FC_IND_NMM_CM_E!Y7+FC_IND_NMM_CR_E!Y7+FC_IND_NMM_GL_E!Y7</f>
        <v>270.85949794322346</v>
      </c>
      <c r="Z7" s="8">
        <f>FC_IND_NMM_CM_E!Z7+FC_IND_NMM_CR_E!Z7+FC_IND_NMM_GL_E!Z7</f>
        <v>224.88021446321187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  <c r="Y9" s="8">
        <f>FC_IND_NMM_CM_E!Y9+FC_IND_NMM_CR_E!Y9+FC_IND_NMM_GL_E!Y9</f>
        <v>0</v>
      </c>
      <c r="Z9" s="8">
        <f>FC_IND_NMM_CM_E!Z9+FC_IND_NMM_CR_E!Z9+FC_IND_NMM_GL_E!Z9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  <c r="Y10" s="8">
        <f>FC_IND_NMM_CM_E!Y10+FC_IND_NMM_CR_E!Y10+FC_IND_NMM_GL_E!Y10</f>
        <v>0</v>
      </c>
      <c r="Z10" s="8">
        <f>FC_IND_NMM_CM_E!Z10+FC_IND_NMM_CR_E!Z10+FC_IND_NMM_GL_E!Z10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103.45817160064462</v>
      </c>
      <c r="D11" s="19">
        <f t="shared" ref="D11:W11" si="12">SUM(D12:D16)</f>
        <v>100.32302880062505</v>
      </c>
      <c r="E11" s="19">
        <f t="shared" si="12"/>
        <v>97.18827120060557</v>
      </c>
      <c r="F11" s="19">
        <f t="shared" si="12"/>
        <v>87.782842800546902</v>
      </c>
      <c r="G11" s="19">
        <f t="shared" si="12"/>
        <v>100.32302880062505</v>
      </c>
      <c r="H11" s="19">
        <f t="shared" si="12"/>
        <v>90.917985600566467</v>
      </c>
      <c r="I11" s="19">
        <f t="shared" si="12"/>
        <v>94.053128400586019</v>
      </c>
      <c r="J11" s="19">
        <f t="shared" si="12"/>
        <v>109.72845720068365</v>
      </c>
      <c r="K11" s="19">
        <f t="shared" si="12"/>
        <v>94.05312840058599</v>
      </c>
      <c r="L11" s="19">
        <f t="shared" si="12"/>
        <v>68.972371200429734</v>
      </c>
      <c r="M11" s="19">
        <f t="shared" si="12"/>
        <v>62.702085600390653</v>
      </c>
      <c r="N11" s="19">
        <f t="shared" si="12"/>
        <v>59.566942800371109</v>
      </c>
      <c r="O11" s="19">
        <f t="shared" si="12"/>
        <v>50.161514400312527</v>
      </c>
      <c r="P11" s="19">
        <f t="shared" si="12"/>
        <v>50.161514400312534</v>
      </c>
      <c r="Q11" s="19">
        <f t="shared" si="12"/>
        <v>40.756471200253927</v>
      </c>
      <c r="R11" s="19">
        <f t="shared" si="12"/>
        <v>41.954058000261391</v>
      </c>
      <c r="S11" s="19">
        <f t="shared" si="12"/>
        <v>23.065005600143706</v>
      </c>
      <c r="T11" s="19">
        <f t="shared" si="12"/>
        <v>23.268776400144972</v>
      </c>
      <c r="U11" s="19">
        <f t="shared" si="12"/>
        <v>28.479376800177434</v>
      </c>
      <c r="V11" s="19">
        <f t="shared" si="12"/>
        <v>21.224520000132234</v>
      </c>
      <c r="W11" s="19">
        <f t="shared" si="12"/>
        <v>22.716784800141532</v>
      </c>
      <c r="X11" s="19">
        <f t="shared" ref="X11:Z11" si="13">SUM(X12:X16)</f>
        <v>22.503769200140209</v>
      </c>
      <c r="Y11" s="19">
        <f t="shared" si="13"/>
        <v>23.293814400145134</v>
      </c>
      <c r="Z11" s="19">
        <f t="shared" si="13"/>
        <v>17.804329200110931</v>
      </c>
    </row>
    <row r="12" spans="1:26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  <c r="Y12" s="8">
        <f>FC_IND_NMM_CM_E!Y12+FC_IND_NMM_CR_E!Y12+FC_IND_NMM_GL_E!Y12</f>
        <v>0</v>
      </c>
      <c r="Z12" s="8">
        <f>FC_IND_NMM_CM_E!Z12+FC_IND_NMM_CR_E!Z12+FC_IND_NMM_GL_E!Z12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103.45817160064462</v>
      </c>
      <c r="D13" s="8">
        <f>FC_IND_NMM_CM_E!D13+FC_IND_NMM_CR_E!D13+FC_IND_NMM_GL_E!D13</f>
        <v>100.32302880062505</v>
      </c>
      <c r="E13" s="8">
        <f>FC_IND_NMM_CM_E!E13+FC_IND_NMM_CR_E!E13+FC_IND_NMM_GL_E!E13</f>
        <v>97.18827120060557</v>
      </c>
      <c r="F13" s="8">
        <f>FC_IND_NMM_CM_E!F13+FC_IND_NMM_CR_E!F13+FC_IND_NMM_GL_E!F13</f>
        <v>87.782842800546902</v>
      </c>
      <c r="G13" s="8">
        <f>FC_IND_NMM_CM_E!G13+FC_IND_NMM_CR_E!G13+FC_IND_NMM_GL_E!G13</f>
        <v>100.32302880062505</v>
      </c>
      <c r="H13" s="8">
        <f>FC_IND_NMM_CM_E!H13+FC_IND_NMM_CR_E!H13+FC_IND_NMM_GL_E!H13</f>
        <v>90.917985600566467</v>
      </c>
      <c r="I13" s="8">
        <f>FC_IND_NMM_CM_E!I13+FC_IND_NMM_CR_E!I13+FC_IND_NMM_GL_E!I13</f>
        <v>94.053128400586019</v>
      </c>
      <c r="J13" s="8">
        <f>FC_IND_NMM_CM_E!J13+FC_IND_NMM_CR_E!J13+FC_IND_NMM_GL_E!J13</f>
        <v>109.72845720068365</v>
      </c>
      <c r="K13" s="8">
        <f>FC_IND_NMM_CM_E!K13+FC_IND_NMM_CR_E!K13+FC_IND_NMM_GL_E!K13</f>
        <v>94.05312840058599</v>
      </c>
      <c r="L13" s="8">
        <f>FC_IND_NMM_CM_E!L13+FC_IND_NMM_CR_E!L13+FC_IND_NMM_GL_E!L13</f>
        <v>68.972371200429734</v>
      </c>
      <c r="M13" s="8">
        <f>FC_IND_NMM_CM_E!M13+FC_IND_NMM_CR_E!M13+FC_IND_NMM_GL_E!M13</f>
        <v>62.702085600390653</v>
      </c>
      <c r="N13" s="8">
        <f>FC_IND_NMM_CM_E!N13+FC_IND_NMM_CR_E!N13+FC_IND_NMM_GL_E!N13</f>
        <v>59.566942800371109</v>
      </c>
      <c r="O13" s="8">
        <f>FC_IND_NMM_CM_E!O13+FC_IND_NMM_CR_E!O13+FC_IND_NMM_GL_E!O13</f>
        <v>50.161514400312527</v>
      </c>
      <c r="P13" s="8">
        <f>FC_IND_NMM_CM_E!P13+FC_IND_NMM_CR_E!P13+FC_IND_NMM_GL_E!P13</f>
        <v>50.161514400312534</v>
      </c>
      <c r="Q13" s="8">
        <f>FC_IND_NMM_CM_E!Q13+FC_IND_NMM_CR_E!Q13+FC_IND_NMM_GL_E!Q13</f>
        <v>40.756471200253927</v>
      </c>
      <c r="R13" s="8">
        <f>FC_IND_NMM_CM_E!R13+FC_IND_NMM_CR_E!R13+FC_IND_NMM_GL_E!R13</f>
        <v>41.954058000261391</v>
      </c>
      <c r="S13" s="8">
        <f>FC_IND_NMM_CM_E!S13+FC_IND_NMM_CR_E!S13+FC_IND_NMM_GL_E!S13</f>
        <v>23.065005600143706</v>
      </c>
      <c r="T13" s="8">
        <f>FC_IND_NMM_CM_E!T13+FC_IND_NMM_CR_E!T13+FC_IND_NMM_GL_E!T13</f>
        <v>23.268776400144972</v>
      </c>
      <c r="U13" s="8">
        <f>FC_IND_NMM_CM_E!U13+FC_IND_NMM_CR_E!U13+FC_IND_NMM_GL_E!U13</f>
        <v>28.479376800177434</v>
      </c>
      <c r="V13" s="8">
        <f>FC_IND_NMM_CM_E!V13+FC_IND_NMM_CR_E!V13+FC_IND_NMM_GL_E!V13</f>
        <v>21.224520000132234</v>
      </c>
      <c r="W13" s="8">
        <f>FC_IND_NMM_CM_E!W13+FC_IND_NMM_CR_E!W13+FC_IND_NMM_GL_E!W13</f>
        <v>22.716784800141532</v>
      </c>
      <c r="X13" s="8">
        <f>FC_IND_NMM_CM_E!X13+FC_IND_NMM_CR_E!X13+FC_IND_NMM_GL_E!X13</f>
        <v>22.503769200140209</v>
      </c>
      <c r="Y13" s="8">
        <f>FC_IND_NMM_CM_E!Y13+FC_IND_NMM_CR_E!Y13+FC_IND_NMM_GL_E!Y13</f>
        <v>23.293814400145134</v>
      </c>
      <c r="Z13" s="8">
        <f>FC_IND_NMM_CM_E!Z13+FC_IND_NMM_CR_E!Z13+FC_IND_NMM_GL_E!Z13</f>
        <v>17.804329200110931</v>
      </c>
    </row>
    <row r="14" spans="1:26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  <c r="Y14" s="8">
        <f>FC_IND_NMM_CM_E!Y14+FC_IND_NMM_CR_E!Y14+FC_IND_NMM_GL_E!Y14</f>
        <v>0</v>
      </c>
      <c r="Z14" s="8">
        <f>FC_IND_NMM_CM_E!Z14+FC_IND_NMM_CR_E!Z14+FC_IND_NMM_GL_E!Z14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  <c r="Y15" s="8">
        <f>FC_IND_NMM_CM_E!Y15+FC_IND_NMM_CR_E!Y15+FC_IND_NMM_GL_E!Y15</f>
        <v>0</v>
      </c>
      <c r="Z15" s="8">
        <f>FC_IND_NMM_CM_E!Z15+FC_IND_NMM_CR_E!Z15+FC_IND_NMM_GL_E!Z15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  <c r="Y16" s="8">
        <f>FC_IND_NMM_CM_E!Y16+FC_IND_NMM_CR_E!Y16+FC_IND_NMM_GL_E!Y16</f>
        <v>0</v>
      </c>
      <c r="Z16" s="8">
        <f>FC_IND_NMM_CM_E!Z16+FC_IND_NMM_CR_E!Z16+FC_IND_NMM_GL_E!Z16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  <c r="Y18" s="8">
        <f>FC_IND_NMM_CM_E!Y18+FC_IND_NMM_CR_E!Y18+FC_IND_NMM_GL_E!Y18</f>
        <v>0</v>
      </c>
      <c r="Z18" s="8">
        <f>FC_IND_NMM_CM_E!Z18+FC_IND_NMM_CR_E!Z18+FC_IND_NMM_GL_E!Z18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  <c r="Y19" s="8">
        <f>FC_IND_NMM_CM_E!Y19+FC_IND_NMM_CR_E!Y19+FC_IND_NMM_GL_E!Y19</f>
        <v>0</v>
      </c>
      <c r="Z19" s="8">
        <f>FC_IND_NMM_CM_E!Z19+FC_IND_NMM_CR_E!Z19+FC_IND_NMM_GL_E!Z19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  <c r="Y20" s="8">
        <f>FC_IND_NMM_CM_E!Y20+FC_IND_NMM_CR_E!Y20+FC_IND_NMM_GL_E!Y20</f>
        <v>0</v>
      </c>
      <c r="Z20" s="8">
        <f>FC_IND_NMM_CM_E!Z20+FC_IND_NMM_CR_E!Z20+FC_IND_NMM_GL_E!Z20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  <c r="Y21" s="8">
        <f>FC_IND_NMM_CM_E!Y21+FC_IND_NMM_CR_E!Y21+FC_IND_NMM_GL_E!Y21</f>
        <v>0</v>
      </c>
      <c r="Z21" s="8">
        <f>FC_IND_NMM_CM_E!Z21+FC_IND_NMM_CR_E!Z21+FC_IND_NMM_GL_E!Z21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  <c r="Y23" s="8">
        <f>FC_IND_NMM_CM_E!Y23+FC_IND_NMM_CR_E!Y23+FC_IND_NMM_GL_E!Y23</f>
        <v>0</v>
      </c>
      <c r="Z23" s="8">
        <f>FC_IND_NMM_CM_E!Z23+FC_IND_NMM_CR_E!Z23+FC_IND_NMM_GL_E!Z23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  <c r="Y24" s="8">
        <f>FC_IND_NMM_CM_E!Y24+FC_IND_NMM_CR_E!Y24+FC_IND_NMM_GL_E!Y24</f>
        <v>0</v>
      </c>
      <c r="Z24" s="8">
        <f>FC_IND_NMM_CM_E!Z24+FC_IND_NMM_CR_E!Z24+FC_IND_NMM_GL_E!Z24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  <c r="Y25" s="27">
        <f>FC_IND_NMM_CM_E!Y25+FC_IND_NMM_CR_E!Y25+FC_IND_NMM_GL_E!Y25</f>
        <v>0</v>
      </c>
      <c r="Z25" s="27">
        <f>FC_IND_NMM_CM_E!Z25+FC_IND_NMM_CR_E!Z25+FC_IND_NMM_GL_E!Z25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850.35197339999991</v>
      </c>
      <c r="D26" s="27">
        <f t="shared" ref="D26:W26" si="21">SUM(D27,D33)</f>
        <v>921.17242763999957</v>
      </c>
      <c r="E26" s="27">
        <f t="shared" si="21"/>
        <v>915.04002888000036</v>
      </c>
      <c r="F26" s="27">
        <f t="shared" si="21"/>
        <v>926.94372768000017</v>
      </c>
      <c r="G26" s="27">
        <f t="shared" si="21"/>
        <v>979.26153480000005</v>
      </c>
      <c r="H26" s="27">
        <f t="shared" si="21"/>
        <v>939.25379700000008</v>
      </c>
      <c r="I26" s="27">
        <f t="shared" si="21"/>
        <v>1022.8966973999998</v>
      </c>
      <c r="J26" s="27">
        <f t="shared" si="21"/>
        <v>1063.0061413200001</v>
      </c>
      <c r="K26" s="27">
        <f t="shared" si="21"/>
        <v>751.58790947999989</v>
      </c>
      <c r="L26" s="27">
        <f t="shared" si="21"/>
        <v>634.68139031999999</v>
      </c>
      <c r="M26" s="27">
        <f t="shared" si="21"/>
        <v>579.87308591999988</v>
      </c>
      <c r="N26" s="27">
        <f t="shared" si="21"/>
        <v>740.00344716000006</v>
      </c>
      <c r="O26" s="27">
        <f t="shared" si="21"/>
        <v>789.68620692000002</v>
      </c>
      <c r="P26" s="27">
        <f t="shared" si="21"/>
        <v>684.59720615999981</v>
      </c>
      <c r="Q26" s="27">
        <f t="shared" si="21"/>
        <v>686.12013899999988</v>
      </c>
      <c r="R26" s="27">
        <f t="shared" si="21"/>
        <v>685.81775231999984</v>
      </c>
      <c r="S26" s="27">
        <f t="shared" si="21"/>
        <v>795.39236100000005</v>
      </c>
      <c r="T26" s="27">
        <f t="shared" si="21"/>
        <v>825.16300668000008</v>
      </c>
      <c r="U26" s="27">
        <f t="shared" si="21"/>
        <v>721.27995876</v>
      </c>
      <c r="V26" s="27">
        <f t="shared" si="21"/>
        <v>801.65845655999988</v>
      </c>
      <c r="W26" s="27">
        <f t="shared" si="21"/>
        <v>818.36950464000017</v>
      </c>
      <c r="X26" s="27">
        <f t="shared" ref="X26:Z26" si="22">SUM(X27,X33)</f>
        <v>755.05468175999988</v>
      </c>
      <c r="Y26" s="27">
        <f t="shared" si="22"/>
        <v>820.98553824000032</v>
      </c>
      <c r="Z26" s="27">
        <f t="shared" si="22"/>
        <v>463.5581598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  <c r="Y28" s="8">
        <f>FC_IND_NMM_CM_E!Y28+FC_IND_NMM_CR_E!Y28+FC_IND_NMM_GL_E!Y28</f>
        <v>0</v>
      </c>
      <c r="Z28" s="8">
        <f>FC_IND_NMM_CM_E!Z28+FC_IND_NMM_CR_E!Z28+FC_IND_NMM_GL_E!Z28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  <c r="Y29" s="8">
        <f>FC_IND_NMM_CM_E!Y29+FC_IND_NMM_CR_E!Y29+FC_IND_NMM_GL_E!Y29</f>
        <v>0</v>
      </c>
      <c r="Z29" s="8">
        <f>FC_IND_NMM_CM_E!Z29+FC_IND_NMM_CR_E!Z29+FC_IND_NMM_GL_E!Z29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  <c r="Y30" s="8">
        <f>FC_IND_NMM_CM_E!Y30+FC_IND_NMM_CR_E!Y30+FC_IND_NMM_GL_E!Y30</f>
        <v>0</v>
      </c>
      <c r="Z30" s="8">
        <f>FC_IND_NMM_CM_E!Z30+FC_IND_NMM_CR_E!Z30+FC_IND_NMM_GL_E!Z30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  <c r="Y31" s="8">
        <f>FC_IND_NMM_CM_E!Y31+FC_IND_NMM_CR_E!Y31+FC_IND_NMM_GL_E!Y31</f>
        <v>0</v>
      </c>
      <c r="Z31" s="8">
        <f>FC_IND_NMM_CM_E!Z31+FC_IND_NMM_CR_E!Z31+FC_IND_NMM_GL_E!Z31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  <c r="Y32" s="8">
        <f>FC_IND_NMM_CM_E!Y32+FC_IND_NMM_CR_E!Y32+FC_IND_NMM_GL_E!Y32</f>
        <v>0</v>
      </c>
      <c r="Z32" s="8">
        <f>FC_IND_NMM_CM_E!Z32+FC_IND_NMM_CR_E!Z32+FC_IND_NMM_GL_E!Z32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850.35197339999991</v>
      </c>
      <c r="D33" s="19">
        <f t="shared" ref="D33:W33" si="27">SUM(D34:D50)</f>
        <v>921.17242763999957</v>
      </c>
      <c r="E33" s="19">
        <f t="shared" si="27"/>
        <v>915.04002888000036</v>
      </c>
      <c r="F33" s="19">
        <f t="shared" si="27"/>
        <v>926.94372768000017</v>
      </c>
      <c r="G33" s="19">
        <f t="shared" si="27"/>
        <v>979.26153480000005</v>
      </c>
      <c r="H33" s="19">
        <f t="shared" si="27"/>
        <v>939.25379700000008</v>
      </c>
      <c r="I33" s="19">
        <f t="shared" si="27"/>
        <v>1022.8966973999998</v>
      </c>
      <c r="J33" s="19">
        <f t="shared" si="27"/>
        <v>1063.0061413200001</v>
      </c>
      <c r="K33" s="19">
        <f t="shared" si="27"/>
        <v>751.58790947999989</v>
      </c>
      <c r="L33" s="19">
        <f t="shared" si="27"/>
        <v>634.68139031999999</v>
      </c>
      <c r="M33" s="19">
        <f t="shared" si="27"/>
        <v>579.87308591999988</v>
      </c>
      <c r="N33" s="19">
        <f t="shared" si="27"/>
        <v>740.00344716000006</v>
      </c>
      <c r="O33" s="19">
        <f t="shared" si="27"/>
        <v>789.68620692000002</v>
      </c>
      <c r="P33" s="19">
        <f t="shared" si="27"/>
        <v>684.59720615999981</v>
      </c>
      <c r="Q33" s="19">
        <f t="shared" si="27"/>
        <v>686.12013899999988</v>
      </c>
      <c r="R33" s="19">
        <f t="shared" si="27"/>
        <v>685.81775231999984</v>
      </c>
      <c r="S33" s="19">
        <f t="shared" si="27"/>
        <v>795.39236100000005</v>
      </c>
      <c r="T33" s="19">
        <f t="shared" si="27"/>
        <v>825.16300668000008</v>
      </c>
      <c r="U33" s="19">
        <f t="shared" si="27"/>
        <v>721.27995876</v>
      </c>
      <c r="V33" s="19">
        <f t="shared" si="27"/>
        <v>801.65845655999988</v>
      </c>
      <c r="W33" s="19">
        <f t="shared" si="27"/>
        <v>818.36950464000017</v>
      </c>
      <c r="X33" s="19">
        <f t="shared" ref="X33:Z33" si="28">SUM(X34:X50)</f>
        <v>755.05468175999988</v>
      </c>
      <c r="Y33" s="19">
        <f t="shared" si="28"/>
        <v>820.98553824000032</v>
      </c>
      <c r="Z33" s="19">
        <f t="shared" si="28"/>
        <v>463.5581598</v>
      </c>
    </row>
    <row r="34" spans="1:26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  <c r="Y34" s="8">
        <f>FC_IND_NMM_CM_E!Y34+FC_IND_NMM_CR_E!Y34+FC_IND_NMM_GL_E!Y34</f>
        <v>0</v>
      </c>
      <c r="Z34" s="8">
        <f>FC_IND_NMM_CM_E!Z34+FC_IND_NMM_CR_E!Z34+FC_IND_NMM_GL_E!Z34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  <c r="Y35" s="8">
        <f>FC_IND_NMM_CM_E!Y35+FC_IND_NMM_CR_E!Y35+FC_IND_NMM_GL_E!Y35</f>
        <v>0</v>
      </c>
      <c r="Z35" s="8">
        <f>FC_IND_NMM_CM_E!Z35+FC_IND_NMM_CR_E!Z35+FC_IND_NMM_GL_E!Z35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37.733774759999996</v>
      </c>
      <c r="D36" s="8">
        <f>FC_IND_NMM_CM_E!D36+FC_IND_NMM_CR_E!D36+FC_IND_NMM_GL_E!D36</f>
        <v>23.220749519999998</v>
      </c>
      <c r="E36" s="8">
        <f>FC_IND_NMM_CM_E!E36+FC_IND_NMM_CR_E!E36+FC_IND_NMM_GL_E!E36</f>
        <v>23.220749519999998</v>
      </c>
      <c r="F36" s="8">
        <f>FC_IND_NMM_CM_E!F36+FC_IND_NMM_CR_E!F36+FC_IND_NMM_GL_E!F36</f>
        <v>26.123400000000011</v>
      </c>
      <c r="G36" s="8">
        <f>FC_IND_NMM_CM_E!G36+FC_IND_NMM_CR_E!G36+FC_IND_NMM_GL_E!G36</f>
        <v>26.1234</v>
      </c>
      <c r="H36" s="8">
        <f>FC_IND_NMM_CM_E!H36+FC_IND_NMM_CR_E!H36+FC_IND_NMM_GL_E!H36</f>
        <v>29.026050479999991</v>
      </c>
      <c r="I36" s="8">
        <f>FC_IND_NMM_CM_E!I36+FC_IND_NMM_CR_E!I36+FC_IND_NMM_GL_E!I36</f>
        <v>29.026050479999988</v>
      </c>
      <c r="J36" s="8">
        <f>FC_IND_NMM_CM_E!J36+FC_IND_NMM_CR_E!J36+FC_IND_NMM_GL_E!J36</f>
        <v>17.415675720000003</v>
      </c>
      <c r="K36" s="8">
        <f>FC_IND_NMM_CM_E!K36+FC_IND_NMM_CR_E!K36+FC_IND_NMM_GL_E!K36</f>
        <v>11.610374759999996</v>
      </c>
      <c r="L36" s="8">
        <f>FC_IND_NMM_CM_E!L36+FC_IND_NMM_CR_E!L36+FC_IND_NMM_GL_E!L36</f>
        <v>11.610374759999997</v>
      </c>
      <c r="M36" s="8">
        <f>FC_IND_NMM_CM_E!M36+FC_IND_NMM_CR_E!M36+FC_IND_NMM_GL_E!M36</f>
        <v>11.610374759999999</v>
      </c>
      <c r="N36" s="8">
        <f>FC_IND_NMM_CM_E!N36+FC_IND_NMM_CR_E!N36+FC_IND_NMM_GL_E!N36</f>
        <v>11.610374760000003</v>
      </c>
      <c r="O36" s="8">
        <f>FC_IND_NMM_CM_E!O36+FC_IND_NMM_CR_E!O36+FC_IND_NMM_GL_E!O36</f>
        <v>14.513025240000001</v>
      </c>
      <c r="P36" s="8">
        <f>FC_IND_NMM_CM_E!P36+FC_IND_NMM_CR_E!P36+FC_IND_NMM_GL_E!P36</f>
        <v>11.610374760000001</v>
      </c>
      <c r="Q36" s="8">
        <f>FC_IND_NMM_CM_E!Q36+FC_IND_NMM_CR_E!Q36+FC_IND_NMM_GL_E!Q36</f>
        <v>11.610374759999999</v>
      </c>
      <c r="R36" s="8">
        <f>FC_IND_NMM_CM_E!R36+FC_IND_NMM_CR_E!R36+FC_IND_NMM_GL_E!R36</f>
        <v>12.397029840000002</v>
      </c>
      <c r="S36" s="8">
        <f>FC_IND_NMM_CM_E!S36+FC_IND_NMM_CR_E!S36+FC_IND_NMM_GL_E!S36</f>
        <v>13.145976360000002</v>
      </c>
      <c r="T36" s="8">
        <f>FC_IND_NMM_CM_E!T36+FC_IND_NMM_CR_E!T36+FC_IND_NMM_GL_E!T36</f>
        <v>14.016680640000004</v>
      </c>
      <c r="U36" s="8">
        <f>FC_IND_NMM_CM_E!U36+FC_IND_NMM_CR_E!U36+FC_IND_NMM_GL_E!U36</f>
        <v>10.844164080000002</v>
      </c>
      <c r="V36" s="8">
        <f>FC_IND_NMM_CM_E!V36+FC_IND_NMM_CR_E!V36+FC_IND_NMM_GL_E!V36</f>
        <v>10.664253360000002</v>
      </c>
      <c r="W36" s="8">
        <f>FC_IND_NMM_CM_E!W36+FC_IND_NMM_CR_E!W36+FC_IND_NMM_GL_E!W36</f>
        <v>10.246278960000001</v>
      </c>
      <c r="X36" s="8">
        <f>FC_IND_NMM_CM_E!X36+FC_IND_NMM_CR_E!X36+FC_IND_NMM_GL_E!X36</f>
        <v>11.793238560000001</v>
      </c>
      <c r="Y36" s="8">
        <f>FC_IND_NMM_CM_E!Y36+FC_IND_NMM_CR_E!Y36+FC_IND_NMM_GL_E!Y36</f>
        <v>17.685541799999999</v>
      </c>
      <c r="Z36" s="8">
        <f>FC_IND_NMM_CM_E!Z36+FC_IND_NMM_CR_E!Z36+FC_IND_NMM_GL_E!Z36</f>
        <v>19.76382864</v>
      </c>
    </row>
    <row r="37" spans="1:26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3.0354231599999983</v>
      </c>
      <c r="D37" s="8">
        <f>FC_IND_NMM_CM_E!D37+FC_IND_NMM_CR_E!D37+FC_IND_NMM_GL_E!D37</f>
        <v>3.0354231599999983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5.9875199999999996E-3</v>
      </c>
      <c r="S37" s="8">
        <f>FC_IND_NMM_CM_E!S37+FC_IND_NMM_CR_E!S37+FC_IND_NMM_GL_E!S37</f>
        <v>0.10328471999999998</v>
      </c>
      <c r="T37" s="8">
        <f>FC_IND_NMM_CM_E!T37+FC_IND_NMM_CR_E!T37+FC_IND_NMM_GL_E!T37</f>
        <v>1.8212039999999999E-2</v>
      </c>
      <c r="U37" s="8">
        <f>FC_IND_NMM_CM_E!U37+FC_IND_NMM_CR_E!U37+FC_IND_NMM_GL_E!U37</f>
        <v>3.3430319999999986E-2</v>
      </c>
      <c r="V37" s="8">
        <f>FC_IND_NMM_CM_E!V37+FC_IND_NMM_CR_E!V37+FC_IND_NMM_GL_E!V37</f>
        <v>2.74428E-2</v>
      </c>
      <c r="W37" s="8">
        <f>FC_IND_NMM_CM_E!W37+FC_IND_NMM_CR_E!W37+FC_IND_NMM_GL_E!W37</f>
        <v>2.7442799999999996E-2</v>
      </c>
      <c r="X37" s="8">
        <f>FC_IND_NMM_CM_E!X37+FC_IND_NMM_CR_E!X37+FC_IND_NMM_GL_E!X37</f>
        <v>0</v>
      </c>
      <c r="Y37" s="8">
        <f>FC_IND_NMM_CM_E!Y37+FC_IND_NMM_CR_E!Y37+FC_IND_NMM_GL_E!Y37</f>
        <v>0</v>
      </c>
      <c r="Z37" s="8">
        <f>FC_IND_NMM_CM_E!Z37+FC_IND_NMM_CR_E!Z37+FC_IND_NMM_GL_E!Z37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  <c r="Y38" s="8">
        <f>FC_IND_NMM_CM_E!Y38+FC_IND_NMM_CR_E!Y38+FC_IND_NMM_GL_E!Y38</f>
        <v>0</v>
      </c>
      <c r="Z38" s="8">
        <f>FC_IND_NMM_CM_E!Z38+FC_IND_NMM_CR_E!Z38+FC_IND_NMM_GL_E!Z38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  <c r="Y39" s="8">
        <f>FC_IND_NMM_CM_E!Y39+FC_IND_NMM_CR_E!Y39+FC_IND_NMM_GL_E!Y39</f>
        <v>0</v>
      </c>
      <c r="Z39" s="8">
        <f>FC_IND_NMM_CM_E!Z39+FC_IND_NMM_CR_E!Z39+FC_IND_NMM_GL_E!Z39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  <c r="Y40" s="8">
        <f>FC_IND_NMM_CM_E!Y40+FC_IND_NMM_CR_E!Y40+FC_IND_NMM_GL_E!Y40</f>
        <v>0</v>
      </c>
      <c r="Z40" s="8">
        <f>FC_IND_NMM_CM_E!Z40+FC_IND_NMM_CR_E!Z40+FC_IND_NMM_GL_E!Z40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  <c r="Y41" s="8">
        <f>FC_IND_NMM_CM_E!Y41+FC_IND_NMM_CR_E!Y41+FC_IND_NMM_GL_E!Y41</f>
        <v>0</v>
      </c>
      <c r="Z41" s="8">
        <f>FC_IND_NMM_CM_E!Z41+FC_IND_NMM_CR_E!Z41+FC_IND_NMM_GL_E!Z41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  <c r="Y42" s="8">
        <f>FC_IND_NMM_CM_E!Y42+FC_IND_NMM_CR_E!Y42+FC_IND_NMM_GL_E!Y42</f>
        <v>0</v>
      </c>
      <c r="Z42" s="8">
        <f>FC_IND_NMM_CM_E!Z42+FC_IND_NMM_CR_E!Z42+FC_IND_NMM_GL_E!Z42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60.117300359999994</v>
      </c>
      <c r="D43" s="8">
        <f>FC_IND_NMM_CM_E!D43+FC_IND_NMM_CR_E!D43+FC_IND_NMM_GL_E!D43</f>
        <v>66.44538107999999</v>
      </c>
      <c r="E43" s="8">
        <f>FC_IND_NMM_CM_E!E43+FC_IND_NMM_CR_E!E43+FC_IND_NMM_GL_E!E43</f>
        <v>60.117300360000016</v>
      </c>
      <c r="F43" s="8">
        <f>FC_IND_NMM_CM_E!F43+FC_IND_NMM_CR_E!F43+FC_IND_NMM_GL_E!F43</f>
        <v>72.773728559999981</v>
      </c>
      <c r="G43" s="8">
        <f>FC_IND_NMM_CM_E!G43+FC_IND_NMM_CR_E!G43+FC_IND_NMM_GL_E!G43</f>
        <v>75.937768920000025</v>
      </c>
      <c r="H43" s="8">
        <f>FC_IND_NMM_CM_E!H43+FC_IND_NMM_CR_E!H43+FC_IND_NMM_GL_E!H43</f>
        <v>82.265849639999999</v>
      </c>
      <c r="I43" s="8">
        <f>FC_IND_NMM_CM_E!I43+FC_IND_NMM_CR_E!I43+FC_IND_NMM_GL_E!I43</f>
        <v>75.937768919999996</v>
      </c>
      <c r="J43" s="8">
        <f>FC_IND_NMM_CM_E!J43+FC_IND_NMM_CR_E!J43+FC_IND_NMM_GL_E!J43</f>
        <v>63.281340720000003</v>
      </c>
      <c r="K43" s="8">
        <f>FC_IND_NMM_CM_E!K43+FC_IND_NMM_CR_E!K43+FC_IND_NMM_GL_E!K43</f>
        <v>44.297098560000016</v>
      </c>
      <c r="L43" s="8">
        <f>FC_IND_NMM_CM_E!L43+FC_IND_NMM_CR_E!L43+FC_IND_NMM_GL_E!L43</f>
        <v>34.804710719999996</v>
      </c>
      <c r="M43" s="8">
        <f>FC_IND_NMM_CM_E!M43+FC_IND_NMM_CR_E!M43+FC_IND_NMM_GL_E!M43</f>
        <v>37.968751080000011</v>
      </c>
      <c r="N43" s="8">
        <f>FC_IND_NMM_CM_E!N43+FC_IND_NMM_CR_E!N43+FC_IND_NMM_GL_E!N43</f>
        <v>72.773728559999981</v>
      </c>
      <c r="O43" s="8">
        <f>FC_IND_NMM_CM_E!O43+FC_IND_NMM_CR_E!O43+FC_IND_NMM_GL_E!O43</f>
        <v>101.25035856000002</v>
      </c>
      <c r="P43" s="8">
        <f>FC_IND_NMM_CM_E!P43+FC_IND_NMM_CR_E!P43+FC_IND_NMM_GL_E!P43</f>
        <v>69.609421440000006</v>
      </c>
      <c r="Q43" s="8">
        <f>FC_IND_NMM_CM_E!Q43+FC_IND_NMM_CR_E!Q43+FC_IND_NMM_GL_E!Q43</f>
        <v>22.148549280000005</v>
      </c>
      <c r="R43" s="8">
        <f>FC_IND_NMM_CM_E!R43+FC_IND_NMM_CR_E!R43+FC_IND_NMM_GL_E!R43</f>
        <v>22.290999119999995</v>
      </c>
      <c r="S43" s="8">
        <f>FC_IND_NMM_CM_E!S43+FC_IND_NMM_CR_E!S43+FC_IND_NMM_GL_E!S43</f>
        <v>35.231793480000007</v>
      </c>
      <c r="T43" s="8">
        <f>FC_IND_NMM_CM_E!T43+FC_IND_NMM_CR_E!T43+FC_IND_NMM_GL_E!T43</f>
        <v>31.178642039999978</v>
      </c>
      <c r="U43" s="8">
        <f>FC_IND_NMM_CM_E!U43+FC_IND_NMM_CR_E!U43+FC_IND_NMM_GL_E!U43</f>
        <v>33.709927679999979</v>
      </c>
      <c r="V43" s="8">
        <f>FC_IND_NMM_CM_E!V43+FC_IND_NMM_CR_E!V43+FC_IND_NMM_GL_E!V43</f>
        <v>32.20380071999999</v>
      </c>
      <c r="W43" s="8">
        <f>FC_IND_NMM_CM_E!W43+FC_IND_NMM_CR_E!W43+FC_IND_NMM_GL_E!W43</f>
        <v>33.577081200000009</v>
      </c>
      <c r="X43" s="8">
        <f>FC_IND_NMM_CM_E!X43+FC_IND_NMM_CR_E!X43+FC_IND_NMM_GL_E!X43</f>
        <v>66.967430400000012</v>
      </c>
      <c r="Y43" s="8">
        <f>FC_IND_NMM_CM_E!Y43+FC_IND_NMM_CR_E!Y43+FC_IND_NMM_GL_E!Y43</f>
        <v>91.701150840000025</v>
      </c>
      <c r="Z43" s="8">
        <f>FC_IND_NMM_CM_E!Z43+FC_IND_NMM_CR_E!Z43+FC_IND_NMM_GL_E!Z43</f>
        <v>68.334308639999989</v>
      </c>
    </row>
    <row r="44" spans="1:26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91.242897120000009</v>
      </c>
      <c r="D44" s="8">
        <f>FC_IND_NMM_CM_E!D44+FC_IND_NMM_CR_E!D44+FC_IND_NMM_GL_E!D44</f>
        <v>69.218912880000019</v>
      </c>
      <c r="E44" s="8">
        <f>FC_IND_NMM_CM_E!E44+FC_IND_NMM_CR_E!E44+FC_IND_NMM_GL_E!E44</f>
        <v>75.511440000000007</v>
      </c>
      <c r="F44" s="8">
        <f>FC_IND_NMM_CM_E!F44+FC_IND_NMM_CR_E!F44+FC_IND_NMM_GL_E!F44</f>
        <v>53.487177119999998</v>
      </c>
      <c r="G44" s="8">
        <f>FC_IND_NMM_CM_E!G44+FC_IND_NMM_CR_E!G44+FC_IND_NMM_GL_E!G44</f>
        <v>59.779982879999999</v>
      </c>
      <c r="H44" s="8">
        <f>FC_IND_NMM_CM_E!H44+FC_IND_NMM_CR_E!H44+FC_IND_NMM_GL_E!H44</f>
        <v>50.341052880000007</v>
      </c>
      <c r="I44" s="8">
        <f>FC_IND_NMM_CM_E!I44+FC_IND_NMM_CR_E!I44+FC_IND_NMM_GL_E!I44</f>
        <v>94.389299999999992</v>
      </c>
      <c r="J44" s="8">
        <f>FC_IND_NMM_CM_E!J44+FC_IND_NMM_CR_E!J44+FC_IND_NMM_GL_E!J44</f>
        <v>97.535702879999988</v>
      </c>
      <c r="K44" s="8">
        <f>FC_IND_NMM_CM_E!K44+FC_IND_NMM_CR_E!K44+FC_IND_NMM_GL_E!K44</f>
        <v>34.396436160000007</v>
      </c>
      <c r="L44" s="8">
        <f>FC_IND_NMM_CM_E!L44+FC_IND_NMM_CR_E!L44+FC_IND_NMM_GL_E!L44</f>
        <v>21.888843840000007</v>
      </c>
      <c r="M44" s="8">
        <f>FC_IND_NMM_CM_E!M44+FC_IND_NMM_CR_E!M44+FC_IND_NMM_GL_E!M44</f>
        <v>31.269538080000007</v>
      </c>
      <c r="N44" s="8">
        <f>FC_IND_NMM_CM_E!N44+FC_IND_NMM_CR_E!N44+FC_IND_NMM_GL_E!N44</f>
        <v>21.88884384</v>
      </c>
      <c r="O44" s="8">
        <f>FC_IND_NMM_CM_E!O44+FC_IND_NMM_CR_E!O44+FC_IND_NMM_GL_E!O44</f>
        <v>18.761667120000002</v>
      </c>
      <c r="P44" s="8">
        <f>FC_IND_NMM_CM_E!P44+FC_IND_NMM_CR_E!P44+FC_IND_NMM_GL_E!P44</f>
        <v>12.507870960000004</v>
      </c>
      <c r="Q44" s="8">
        <f>FC_IND_NMM_CM_E!Q44+FC_IND_NMM_CR_E!Q44+FC_IND_NMM_GL_E!Q44</f>
        <v>12.507870960000004</v>
      </c>
      <c r="R44" s="8">
        <f>FC_IND_NMM_CM_E!R44+FC_IND_NMM_CR_E!R44+FC_IND_NMM_GL_E!R44</f>
        <v>10.569093840000001</v>
      </c>
      <c r="S44" s="8">
        <f>FC_IND_NMM_CM_E!S44+FC_IND_NMM_CR_E!S44+FC_IND_NMM_GL_E!S44</f>
        <v>8.4834734400000045</v>
      </c>
      <c r="T44" s="8">
        <f>FC_IND_NMM_CM_E!T44+FC_IND_NMM_CR_E!T44+FC_IND_NMM_GL_E!T44</f>
        <v>9.1432929600000001</v>
      </c>
      <c r="U44" s="8">
        <f>FC_IND_NMM_CM_E!U44+FC_IND_NMM_CR_E!U44+FC_IND_NMM_GL_E!U44</f>
        <v>5.3392996800000017</v>
      </c>
      <c r="V44" s="8">
        <f>FC_IND_NMM_CM_E!V44+FC_IND_NMM_CR_E!V44+FC_IND_NMM_GL_E!V44</f>
        <v>6.509587680000001</v>
      </c>
      <c r="W44" s="8">
        <f>FC_IND_NMM_CM_E!W44+FC_IND_NMM_CR_E!W44+FC_IND_NMM_GL_E!W44</f>
        <v>7.2270856799999983</v>
      </c>
      <c r="X44" s="8">
        <f>FC_IND_NMM_CM_E!X44+FC_IND_NMM_CR_E!X44+FC_IND_NMM_GL_E!X44</f>
        <v>5.0907528000000006</v>
      </c>
      <c r="Y44" s="8">
        <f>FC_IND_NMM_CM_E!Y44+FC_IND_NMM_CR_E!Y44+FC_IND_NMM_GL_E!Y44</f>
        <v>3.9330036000000006</v>
      </c>
      <c r="Z44" s="8">
        <f>FC_IND_NMM_CM_E!Z44+FC_IND_NMM_CR_E!Z44+FC_IND_NMM_GL_E!Z44</f>
        <v>2.2968295200000006</v>
      </c>
    </row>
    <row r="45" spans="1:26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  <c r="Y45" s="8">
        <f>FC_IND_NMM_CM_E!Y45+FC_IND_NMM_CR_E!Y45+FC_IND_NMM_GL_E!Y45</f>
        <v>0</v>
      </c>
      <c r="Z45" s="8">
        <f>FC_IND_NMM_CM_E!Z45+FC_IND_NMM_CR_E!Z45+FC_IND_NMM_GL_E!Z45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  <c r="Y46" s="8">
        <f>FC_IND_NMM_CM_E!Y46+FC_IND_NMM_CR_E!Y46+FC_IND_NMM_GL_E!Y46</f>
        <v>0</v>
      </c>
      <c r="Z46" s="8">
        <f>FC_IND_NMM_CM_E!Z46+FC_IND_NMM_CR_E!Z46+FC_IND_NMM_GL_E!Z46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  <c r="Y47" s="8">
        <f>FC_IND_NMM_CM_E!Y47+FC_IND_NMM_CR_E!Y47+FC_IND_NMM_GL_E!Y47</f>
        <v>0</v>
      </c>
      <c r="Z47" s="8">
        <f>FC_IND_NMM_CM_E!Z47+FC_IND_NMM_CR_E!Z47+FC_IND_NMM_GL_E!Z47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658.22257799999988</v>
      </c>
      <c r="D48" s="8">
        <f>FC_IND_NMM_CM_E!D48+FC_IND_NMM_CR_E!D48+FC_IND_NMM_GL_E!D48</f>
        <v>759.2519609999996</v>
      </c>
      <c r="E48" s="8">
        <f>FC_IND_NMM_CM_E!E48+FC_IND_NMM_CR_E!E48+FC_IND_NMM_GL_E!E48</f>
        <v>756.19053900000029</v>
      </c>
      <c r="F48" s="8">
        <f>FC_IND_NMM_CM_E!F48+FC_IND_NMM_CR_E!F48+FC_IND_NMM_GL_E!F48</f>
        <v>774.55942200000015</v>
      </c>
      <c r="G48" s="8">
        <f>FC_IND_NMM_CM_E!G48+FC_IND_NMM_CR_E!G48+FC_IND_NMM_GL_E!G48</f>
        <v>817.42038300000002</v>
      </c>
      <c r="H48" s="8">
        <f>FC_IND_NMM_CM_E!H48+FC_IND_NMM_CR_E!H48+FC_IND_NMM_GL_E!H48</f>
        <v>777.62084400000003</v>
      </c>
      <c r="I48" s="8">
        <f>FC_IND_NMM_CM_E!I48+FC_IND_NMM_CR_E!I48+FC_IND_NMM_GL_E!I48</f>
        <v>823.5435779999998</v>
      </c>
      <c r="J48" s="8">
        <f>FC_IND_NMM_CM_E!J48+FC_IND_NMM_CR_E!J48+FC_IND_NMM_GL_E!J48</f>
        <v>884.77342199999998</v>
      </c>
      <c r="K48" s="8">
        <f>FC_IND_NMM_CM_E!K48+FC_IND_NMM_CR_E!K48+FC_IND_NMM_GL_E!K48</f>
        <v>661.28399999999988</v>
      </c>
      <c r="L48" s="8">
        <f>FC_IND_NMM_CM_E!L48+FC_IND_NMM_CR_E!L48+FC_IND_NMM_GL_E!L48</f>
        <v>566.37746100000004</v>
      </c>
      <c r="M48" s="8">
        <f>FC_IND_NMM_CM_E!M48+FC_IND_NMM_CR_E!M48+FC_IND_NMM_GL_E!M48</f>
        <v>499.0244219999999</v>
      </c>
      <c r="N48" s="8">
        <f>FC_IND_NMM_CM_E!N48+FC_IND_NMM_CR_E!N48+FC_IND_NMM_GL_E!N48</f>
        <v>633.73050000000012</v>
      </c>
      <c r="O48" s="8">
        <f>FC_IND_NMM_CM_E!O48+FC_IND_NMM_CR_E!O48+FC_IND_NMM_GL_E!O48</f>
        <v>655.16115600000001</v>
      </c>
      <c r="P48" s="8">
        <f>FC_IND_NMM_CM_E!P48+FC_IND_NMM_CR_E!P48+FC_IND_NMM_GL_E!P48</f>
        <v>590.8695389999998</v>
      </c>
      <c r="Q48" s="8">
        <f>FC_IND_NMM_CM_E!Q48+FC_IND_NMM_CR_E!Q48+FC_IND_NMM_GL_E!Q48</f>
        <v>639.85334399999988</v>
      </c>
      <c r="R48" s="8">
        <f>FC_IND_NMM_CM_E!R48+FC_IND_NMM_CR_E!R48+FC_IND_NMM_GL_E!R48</f>
        <v>640.55464199999983</v>
      </c>
      <c r="S48" s="8">
        <f>FC_IND_NMM_CM_E!S48+FC_IND_NMM_CR_E!S48+FC_IND_NMM_GL_E!S48</f>
        <v>738.42783300000008</v>
      </c>
      <c r="T48" s="8">
        <f>FC_IND_NMM_CM_E!T48+FC_IND_NMM_CR_E!T48+FC_IND_NMM_GL_E!T48</f>
        <v>770.80617900000016</v>
      </c>
      <c r="U48" s="8">
        <f>FC_IND_NMM_CM_E!U48+FC_IND_NMM_CR_E!U48+FC_IND_NMM_GL_E!U48</f>
        <v>671.35313700000006</v>
      </c>
      <c r="V48" s="8">
        <f>FC_IND_NMM_CM_E!V48+FC_IND_NMM_CR_E!V48+FC_IND_NMM_GL_E!V48</f>
        <v>752.2533719999999</v>
      </c>
      <c r="W48" s="8">
        <f>FC_IND_NMM_CM_E!W48+FC_IND_NMM_CR_E!W48+FC_IND_NMM_GL_E!W48</f>
        <v>767.2916160000002</v>
      </c>
      <c r="X48" s="8">
        <f>FC_IND_NMM_CM_E!X48+FC_IND_NMM_CR_E!X48+FC_IND_NMM_GL_E!X48</f>
        <v>671.20325999999989</v>
      </c>
      <c r="Y48" s="8">
        <f>FC_IND_NMM_CM_E!Y48+FC_IND_NMM_CR_E!Y48+FC_IND_NMM_GL_E!Y48</f>
        <v>707.66584200000034</v>
      </c>
      <c r="Z48" s="8">
        <f>FC_IND_NMM_CM_E!Z48+FC_IND_NMM_CR_E!Z48+FC_IND_NMM_GL_E!Z48</f>
        <v>373.16319299999998</v>
      </c>
    </row>
    <row r="49" spans="1:26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  <c r="Y49" s="8">
        <f>FC_IND_NMM_CM_E!Y49+FC_IND_NMM_CR_E!Y49+FC_IND_NMM_GL_E!Y49</f>
        <v>0</v>
      </c>
      <c r="Z49" s="8">
        <f>FC_IND_NMM_CM_E!Z49+FC_IND_NMM_CR_E!Z49+FC_IND_NMM_GL_E!Z49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  <c r="Y50" s="8">
        <f>FC_IND_NMM_CM_E!Y50+FC_IND_NMM_CR_E!Y50+FC_IND_NMM_GL_E!Y50</f>
        <v>0</v>
      </c>
      <c r="Z50" s="8">
        <f>FC_IND_NMM_CM_E!Z50+FC_IND_NMM_CR_E!Z50+FC_IND_NMM_GL_E!Z50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305.26173216000007</v>
      </c>
      <c r="D51" s="27">
        <f>FC_IND_NMM_CM_E!D51+FC_IND_NMM_CR_E!D51+FC_IND_NMM_GL_E!D51</f>
        <v>295.01387783999996</v>
      </c>
      <c r="E51" s="27">
        <f>FC_IND_NMM_CM_E!E51+FC_IND_NMM_CR_E!E51+FC_IND_NMM_GL_E!E51</f>
        <v>270.63003528000002</v>
      </c>
      <c r="F51" s="27">
        <f>FC_IND_NMM_CM_E!F51+FC_IND_NMM_CR_E!F51+FC_IND_NMM_GL_E!F51</f>
        <v>271.48331628000005</v>
      </c>
      <c r="G51" s="27">
        <f>FC_IND_NMM_CM_E!G51+FC_IND_NMM_CR_E!G51+FC_IND_NMM_GL_E!G51</f>
        <v>261.84053412000009</v>
      </c>
      <c r="H51" s="27">
        <f>FC_IND_NMM_CM_E!H51+FC_IND_NMM_CR_E!H51+FC_IND_NMM_GL_E!H51</f>
        <v>248.81734547999997</v>
      </c>
      <c r="I51" s="27">
        <f>FC_IND_NMM_CM_E!I51+FC_IND_NMM_CR_E!I51+FC_IND_NMM_GL_E!I51</f>
        <v>265.01978843999996</v>
      </c>
      <c r="J51" s="27">
        <f>FC_IND_NMM_CM_E!J51+FC_IND_NMM_CR_E!J51+FC_IND_NMM_GL_E!J51</f>
        <v>288.95427000000001</v>
      </c>
      <c r="K51" s="27">
        <f>FC_IND_NMM_CM_E!K51+FC_IND_NMM_CR_E!K51+FC_IND_NMM_GL_E!K51</f>
        <v>231.95348352000002</v>
      </c>
      <c r="L51" s="27">
        <f>FC_IND_NMM_CM_E!L51+FC_IND_NMM_CR_E!L51+FC_IND_NMM_GL_E!L51</f>
        <v>211.95863568000001</v>
      </c>
      <c r="M51" s="27">
        <f>FC_IND_NMM_CM_E!M51+FC_IND_NMM_CR_E!M51+FC_IND_NMM_GL_E!M51</f>
        <v>216.90685764</v>
      </c>
      <c r="N51" s="27">
        <f>FC_IND_NMM_CM_E!N51+FC_IND_NMM_CR_E!N51+FC_IND_NMM_GL_E!N51</f>
        <v>244.37483136000003</v>
      </c>
      <c r="O51" s="27">
        <f>FC_IND_NMM_CM_E!O51+FC_IND_NMM_CR_E!O51+FC_IND_NMM_GL_E!O51</f>
        <v>263.46025332000005</v>
      </c>
      <c r="P51" s="27">
        <f>FC_IND_NMM_CM_E!P51+FC_IND_NMM_CR_E!P51+FC_IND_NMM_GL_E!P51</f>
        <v>252.24521256000011</v>
      </c>
      <c r="Q51" s="27">
        <f>FC_IND_NMM_CM_E!Q51+FC_IND_NMM_CR_E!Q51+FC_IND_NMM_GL_E!Q51</f>
        <v>245.85938640093869</v>
      </c>
      <c r="R51" s="27">
        <f>FC_IND_NMM_CM_E!R51+FC_IND_NMM_CR_E!R51+FC_IND_NMM_GL_E!R51</f>
        <v>235.27175002339558</v>
      </c>
      <c r="S51" s="27">
        <f>FC_IND_NMM_CM_E!S51+FC_IND_NMM_CR_E!S51+FC_IND_NMM_GL_E!S51</f>
        <v>248.82955265680016</v>
      </c>
      <c r="T51" s="27">
        <f>FC_IND_NMM_CM_E!T51+FC_IND_NMM_CR_E!T51+FC_IND_NMM_GL_E!T51</f>
        <v>265.37705796993959</v>
      </c>
      <c r="U51" s="27">
        <f>FC_IND_NMM_CM_E!U51+FC_IND_NMM_CR_E!U51+FC_IND_NMM_GL_E!U51</f>
        <v>288.72443925426745</v>
      </c>
      <c r="V51" s="27">
        <f>FC_IND_NMM_CM_E!V51+FC_IND_NMM_CR_E!V51+FC_IND_NMM_GL_E!V51</f>
        <v>257.20948761385603</v>
      </c>
      <c r="W51" s="27">
        <f>FC_IND_NMM_CM_E!W51+FC_IND_NMM_CR_E!W51+FC_IND_NMM_GL_E!W51</f>
        <v>244.26176170926368</v>
      </c>
      <c r="X51" s="27">
        <f>FC_IND_NMM_CM_E!X51+FC_IND_NMM_CR_E!X51+FC_IND_NMM_GL_E!X51</f>
        <v>244.85481213554289</v>
      </c>
      <c r="Y51" s="27">
        <f>FC_IND_NMM_CM_E!Y51+FC_IND_NMM_CR_E!Y51+FC_IND_NMM_GL_E!Y51</f>
        <v>195.35065340629012</v>
      </c>
      <c r="Z51" s="27">
        <f>FC_IND_NMM_CM_E!Z51+FC_IND_NMM_CR_E!Z51+FC_IND_NMM_GL_E!Z51</f>
        <v>191.46408417222747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18.242112131863092</v>
      </c>
      <c r="E52" s="27">
        <f t="shared" si="30"/>
        <v>15.366005578534011</v>
      </c>
      <c r="F52" s="27">
        <f t="shared" si="30"/>
        <v>28.502131908521463</v>
      </c>
      <c r="G52" s="27">
        <f t="shared" si="30"/>
        <v>37.131313991555238</v>
      </c>
      <c r="H52" s="27">
        <f t="shared" si="30"/>
        <v>37.376127501900015</v>
      </c>
      <c r="I52" s="27">
        <f t="shared" si="30"/>
        <v>22.594479772169855</v>
      </c>
      <c r="J52" s="27">
        <f t="shared" si="30"/>
        <v>28.048745627541784</v>
      </c>
      <c r="K52" s="27">
        <f t="shared" si="30"/>
        <v>52.918462709573461</v>
      </c>
      <c r="L52" s="27">
        <f t="shared" si="30"/>
        <v>50.235800758783498</v>
      </c>
      <c r="M52" s="27">
        <f t="shared" si="30"/>
        <v>47.428989126857758</v>
      </c>
      <c r="N52" s="27">
        <f t="shared" si="30"/>
        <v>49.811622423205378</v>
      </c>
      <c r="O52" s="27">
        <f t="shared" si="30"/>
        <v>56.233603066890325</v>
      </c>
      <c r="P52" s="27">
        <f t="shared" si="30"/>
        <v>59.994253901543168</v>
      </c>
      <c r="Q52" s="27">
        <f t="shared" si="30"/>
        <v>58.976162504422717</v>
      </c>
      <c r="R52" s="27">
        <f t="shared" si="30"/>
        <v>70.637314307797226</v>
      </c>
      <c r="S52" s="27">
        <f t="shared" si="30"/>
        <v>81.596941704108389</v>
      </c>
      <c r="T52" s="27">
        <f t="shared" si="30"/>
        <v>110.22562958179745</v>
      </c>
      <c r="U52" s="27">
        <f t="shared" si="30"/>
        <v>146.20118410904988</v>
      </c>
      <c r="V52" s="27">
        <f t="shared" si="30"/>
        <v>140.33835376287439</v>
      </c>
      <c r="W52" s="27">
        <f t="shared" si="30"/>
        <v>134.68033976775394</v>
      </c>
      <c r="X52" s="27">
        <f t="shared" ref="X52:Z52" si="31">SUM(X53:X54)</f>
        <v>116.96894440548056</v>
      </c>
      <c r="Y52" s="27">
        <f t="shared" si="31"/>
        <v>110.20350069838275</v>
      </c>
      <c r="Z52" s="27">
        <f t="shared" si="31"/>
        <v>112.90283781305237</v>
      </c>
    </row>
    <row r="53" spans="1:26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0</v>
      </c>
      <c r="N53" s="8">
        <f>FC_IND_NMM_CM_E!N53+FC_IND_NMM_CR_E!N53+FC_IND_NMM_GL_E!N53</f>
        <v>0</v>
      </c>
      <c r="O53" s="8">
        <f>FC_IND_NMM_CM_E!O53+FC_IND_NMM_CR_E!O53+FC_IND_NMM_GL_E!O53</f>
        <v>0</v>
      </c>
      <c r="P53" s="8">
        <f>FC_IND_NMM_CM_E!P53+FC_IND_NMM_CR_E!P53+FC_IND_NMM_GL_E!P53</f>
        <v>0</v>
      </c>
      <c r="Q53" s="8">
        <f>FC_IND_NMM_CM_E!Q53+FC_IND_NMM_CR_E!Q53+FC_IND_NMM_GL_E!Q53</f>
        <v>0</v>
      </c>
      <c r="R53" s="8">
        <f>FC_IND_NMM_CM_E!R53+FC_IND_NMM_CR_E!R53+FC_IND_NMM_GL_E!R53</f>
        <v>0</v>
      </c>
      <c r="S53" s="8">
        <f>FC_IND_NMM_CM_E!S53+FC_IND_NMM_CR_E!S53+FC_IND_NMM_GL_E!S53</f>
        <v>0</v>
      </c>
      <c r="T53" s="8">
        <f>FC_IND_NMM_CM_E!T53+FC_IND_NMM_CR_E!T53+FC_IND_NMM_GL_E!T53</f>
        <v>0</v>
      </c>
      <c r="U53" s="8">
        <f>FC_IND_NMM_CM_E!U53+FC_IND_NMM_CR_E!U53+FC_IND_NMM_GL_E!U53</f>
        <v>0</v>
      </c>
      <c r="V53" s="8">
        <f>FC_IND_NMM_CM_E!V53+FC_IND_NMM_CR_E!V53+FC_IND_NMM_GL_E!V53</f>
        <v>0</v>
      </c>
      <c r="W53" s="8">
        <f>FC_IND_NMM_CM_E!W53+FC_IND_NMM_CR_E!W53+FC_IND_NMM_GL_E!W53</f>
        <v>0</v>
      </c>
      <c r="X53" s="8">
        <f>FC_IND_NMM_CM_E!X53+FC_IND_NMM_CR_E!X53+FC_IND_NMM_GL_E!X53</f>
        <v>0</v>
      </c>
      <c r="Y53" s="8">
        <f>FC_IND_NMM_CM_E!Y53+FC_IND_NMM_CR_E!Y53+FC_IND_NMM_GL_E!Y53</f>
        <v>0</v>
      </c>
      <c r="Z53" s="8">
        <f>FC_IND_NMM_CM_E!Z53+FC_IND_NMM_CR_E!Z53+FC_IND_NMM_GL_E!Z53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18.242112131863092</v>
      </c>
      <c r="E54" s="45">
        <f>FC_IND_NMM_CM_E!E54+FC_IND_NMM_CR_E!E54+FC_IND_NMM_GL_E!E54</f>
        <v>15.366005578534011</v>
      </c>
      <c r="F54" s="45">
        <f>FC_IND_NMM_CM_E!F54+FC_IND_NMM_CR_E!F54+FC_IND_NMM_GL_E!F54</f>
        <v>28.502131908521463</v>
      </c>
      <c r="G54" s="45">
        <f>FC_IND_NMM_CM_E!G54+FC_IND_NMM_CR_E!G54+FC_IND_NMM_GL_E!G54</f>
        <v>37.131313991555238</v>
      </c>
      <c r="H54" s="45">
        <f>FC_IND_NMM_CM_E!H54+FC_IND_NMM_CR_E!H54+FC_IND_NMM_GL_E!H54</f>
        <v>37.376127501900015</v>
      </c>
      <c r="I54" s="45">
        <f>FC_IND_NMM_CM_E!I54+FC_IND_NMM_CR_E!I54+FC_IND_NMM_GL_E!I54</f>
        <v>22.594479772169855</v>
      </c>
      <c r="J54" s="45">
        <f>FC_IND_NMM_CM_E!J54+FC_IND_NMM_CR_E!J54+FC_IND_NMM_GL_E!J54</f>
        <v>28.048745627541784</v>
      </c>
      <c r="K54" s="45">
        <f>FC_IND_NMM_CM_E!K54+FC_IND_NMM_CR_E!K54+FC_IND_NMM_GL_E!K54</f>
        <v>52.918462709573461</v>
      </c>
      <c r="L54" s="45">
        <f>FC_IND_NMM_CM_E!L54+FC_IND_NMM_CR_E!L54+FC_IND_NMM_GL_E!L54</f>
        <v>50.235800758783498</v>
      </c>
      <c r="M54" s="45">
        <f>FC_IND_NMM_CM_E!M54+FC_IND_NMM_CR_E!M54+FC_IND_NMM_GL_E!M54</f>
        <v>47.428989126857758</v>
      </c>
      <c r="N54" s="45">
        <f>FC_IND_NMM_CM_E!N54+FC_IND_NMM_CR_E!N54+FC_IND_NMM_GL_E!N54</f>
        <v>49.811622423205378</v>
      </c>
      <c r="O54" s="45">
        <f>FC_IND_NMM_CM_E!O54+FC_IND_NMM_CR_E!O54+FC_IND_NMM_GL_E!O54</f>
        <v>56.233603066890325</v>
      </c>
      <c r="P54" s="45">
        <f>FC_IND_NMM_CM_E!P54+FC_IND_NMM_CR_E!P54+FC_IND_NMM_GL_E!P54</f>
        <v>59.994253901543168</v>
      </c>
      <c r="Q54" s="45">
        <f>FC_IND_NMM_CM_E!Q54+FC_IND_NMM_CR_E!Q54+FC_IND_NMM_GL_E!Q54</f>
        <v>58.976162504422717</v>
      </c>
      <c r="R54" s="45">
        <f>FC_IND_NMM_CM_E!R54+FC_IND_NMM_CR_E!R54+FC_IND_NMM_GL_E!R54</f>
        <v>70.637314307797226</v>
      </c>
      <c r="S54" s="45">
        <f>FC_IND_NMM_CM_E!S54+FC_IND_NMM_CR_E!S54+FC_IND_NMM_GL_E!S54</f>
        <v>81.596941704108389</v>
      </c>
      <c r="T54" s="45">
        <f>FC_IND_NMM_CM_E!T54+FC_IND_NMM_CR_E!T54+FC_IND_NMM_GL_E!T54</f>
        <v>110.22562958179745</v>
      </c>
      <c r="U54" s="45">
        <f>FC_IND_NMM_CM_E!U54+FC_IND_NMM_CR_E!U54+FC_IND_NMM_GL_E!U54</f>
        <v>146.20118410904988</v>
      </c>
      <c r="V54" s="45">
        <f>FC_IND_NMM_CM_E!V54+FC_IND_NMM_CR_E!V54+FC_IND_NMM_GL_E!V54</f>
        <v>140.33835376287439</v>
      </c>
      <c r="W54" s="45">
        <f>FC_IND_NMM_CM_E!W54+FC_IND_NMM_CR_E!W54+FC_IND_NMM_GL_E!W54</f>
        <v>134.68033976775394</v>
      </c>
      <c r="X54" s="45">
        <f>FC_IND_NMM_CM_E!X54+FC_IND_NMM_CR_E!X54+FC_IND_NMM_GL_E!X54</f>
        <v>116.96894440548056</v>
      </c>
      <c r="Y54" s="45">
        <f>FC_IND_NMM_CM_E!Y54+FC_IND_NMM_CR_E!Y54+FC_IND_NMM_GL_E!Y54</f>
        <v>110.20350069838275</v>
      </c>
      <c r="Z54" s="45">
        <f>FC_IND_NMM_CM_E!Z54+FC_IND_NMM_CR_E!Z54+FC_IND_NMM_GL_E!Z54</f>
        <v>112.90283781305237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1.2321792</v>
      </c>
      <c r="D61" s="49">
        <f t="shared" si="32"/>
        <v>27.907919999999987</v>
      </c>
      <c r="E61" s="49">
        <f t="shared" si="32"/>
        <v>23.272214399999999</v>
      </c>
      <c r="F61" s="49">
        <f t="shared" si="32"/>
        <v>42.672254399999971</v>
      </c>
      <c r="G61" s="49">
        <f t="shared" si="32"/>
        <v>55.272254399999987</v>
      </c>
      <c r="H61" s="49">
        <f t="shared" si="32"/>
        <v>55.672214399999959</v>
      </c>
      <c r="I61" s="49">
        <f t="shared" si="32"/>
        <v>34.183900800000004</v>
      </c>
      <c r="J61" s="49">
        <f t="shared" si="32"/>
        <v>46.427990400000013</v>
      </c>
      <c r="K61" s="49">
        <f t="shared" si="32"/>
        <v>78.735945599999994</v>
      </c>
      <c r="L61" s="49">
        <f t="shared" si="32"/>
        <v>74.835705600000011</v>
      </c>
      <c r="M61" s="49">
        <f t="shared" si="32"/>
        <v>70.64400959999999</v>
      </c>
      <c r="N61" s="49">
        <f t="shared" si="32"/>
        <v>78.415761599999968</v>
      </c>
      <c r="O61" s="49">
        <f t="shared" si="32"/>
        <v>84.419942399999996</v>
      </c>
      <c r="P61" s="49">
        <f t="shared" si="32"/>
        <v>83.946844799999965</v>
      </c>
      <c r="Q61" s="49">
        <f t="shared" si="32"/>
        <v>85.436636064113202</v>
      </c>
      <c r="R61" s="49">
        <f t="shared" si="32"/>
        <v>98.252158959903682</v>
      </c>
      <c r="S61" s="49">
        <f t="shared" si="32"/>
        <v>116.2758613783014</v>
      </c>
      <c r="T61" s="49">
        <f t="shared" si="32"/>
        <v>164.61373169128876</v>
      </c>
      <c r="U61" s="49">
        <f t="shared" si="32"/>
        <v>217.25858761862744</v>
      </c>
      <c r="V61" s="49">
        <f t="shared" si="32"/>
        <v>222.90052261325241</v>
      </c>
      <c r="W61" s="49">
        <f t="shared" si="32"/>
        <v>242.38047111804289</v>
      </c>
      <c r="X61" s="49">
        <f t="shared" si="32"/>
        <v>239.91978933503304</v>
      </c>
      <c r="Y61" s="49">
        <f t="shared" ref="Y61:Z61" si="33">SUM(Y62:Y72)</f>
        <v>248.34732761655195</v>
      </c>
      <c r="Z61" s="49">
        <f t="shared" si="33"/>
        <v>262.30277940713688</v>
      </c>
    </row>
    <row r="62" spans="1:26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1.2321792</v>
      </c>
      <c r="D62" s="52">
        <f>FC_IND_NMM_CM_E!D62+FC_IND_NMM_CR_E!D62+FC_IND_NMM_GL_E!D62</f>
        <v>1.0079999999999998</v>
      </c>
      <c r="E62" s="52">
        <f>FC_IND_NMM_CM_E!E62+FC_IND_NMM_CR_E!E62+FC_IND_NMM_GL_E!E62</f>
        <v>0.67213439999999958</v>
      </c>
      <c r="F62" s="52">
        <f>FC_IND_NMM_CM_E!F62+FC_IND_NMM_CR_E!F62+FC_IND_NMM_GL_E!F62</f>
        <v>0.67213439999999958</v>
      </c>
      <c r="G62" s="52">
        <f>FC_IND_NMM_CM_E!G62+FC_IND_NMM_CR_E!G62+FC_IND_NMM_GL_E!G62</f>
        <v>0.67213439999999958</v>
      </c>
      <c r="H62" s="52">
        <f>FC_IND_NMM_CM_E!H62+FC_IND_NMM_CR_E!H62+FC_IND_NMM_GL_E!H62</f>
        <v>0.67213439999999958</v>
      </c>
      <c r="I62" s="52">
        <f>FC_IND_NMM_CM_E!I62+FC_IND_NMM_CR_E!I62+FC_IND_NMM_GL_E!I62</f>
        <v>0.78382079999999965</v>
      </c>
      <c r="J62" s="52">
        <f>FC_IND_NMM_CM_E!J62+FC_IND_NMM_CR_E!J62+FC_IND_NMM_GL_E!J62</f>
        <v>4.9279104000000009</v>
      </c>
      <c r="K62" s="52">
        <f>FC_IND_NMM_CM_E!K62+FC_IND_NMM_CR_E!K62+FC_IND_NMM_GL_E!K62</f>
        <v>0.33586559999999988</v>
      </c>
      <c r="L62" s="52">
        <f>FC_IND_NMM_CM_E!L62+FC_IND_NMM_CR_E!L62+FC_IND_NMM_GL_E!L62</f>
        <v>0.33586559999999993</v>
      </c>
      <c r="M62" s="52">
        <f>FC_IND_NMM_CM_E!M62+FC_IND_NMM_CR_E!M62+FC_IND_NMM_GL_E!M62</f>
        <v>0.34392959999999995</v>
      </c>
      <c r="N62" s="52">
        <f>FC_IND_NMM_CM_E!N62+FC_IND_NMM_CR_E!N62+FC_IND_NMM_GL_E!N62</f>
        <v>5.1158016000000011</v>
      </c>
      <c r="O62" s="52">
        <f>FC_IND_NMM_CM_E!O62+FC_IND_NMM_CR_E!O62+FC_IND_NMM_GL_E!O62</f>
        <v>7.2201024</v>
      </c>
      <c r="P62" s="52">
        <f>FC_IND_NMM_CM_E!P62+FC_IND_NMM_CR_E!P62+FC_IND_NMM_GL_E!P62</f>
        <v>6.4467648000000004</v>
      </c>
      <c r="Q62" s="52">
        <f>FC_IND_NMM_CM_E!Q62+FC_IND_NMM_CR_E!Q62+FC_IND_NMM_GL_E!Q62</f>
        <v>6.0238080000000007</v>
      </c>
      <c r="R62" s="52">
        <f>FC_IND_NMM_CM_E!R62+FC_IND_NMM_CR_E!R62+FC_IND_NMM_GL_E!R62</f>
        <v>5.6855231999999987</v>
      </c>
      <c r="S62" s="52">
        <f>FC_IND_NMM_CM_E!S62+FC_IND_NMM_CR_E!S62+FC_IND_NMM_GL_E!S62</f>
        <v>4.869043200000001</v>
      </c>
      <c r="T62" s="52">
        <f>FC_IND_NMM_CM_E!T62+FC_IND_NMM_CR_E!T62+FC_IND_NMM_GL_E!T62</f>
        <v>4.3952831999999997</v>
      </c>
      <c r="U62" s="52">
        <f>FC_IND_NMM_CM_E!U62+FC_IND_NMM_CR_E!U62+FC_IND_NMM_GL_E!U62</f>
        <v>6.9745536000000019</v>
      </c>
      <c r="V62" s="52">
        <f>FC_IND_NMM_CM_E!V62+FC_IND_NMM_CR_E!V62+FC_IND_NMM_GL_E!V62</f>
        <v>13.129401600000001</v>
      </c>
      <c r="W62" s="52">
        <f>FC_IND_NMM_CM_E!W62+FC_IND_NMM_CR_E!W62+FC_IND_NMM_GL_E!W62</f>
        <v>18.956447999999998</v>
      </c>
      <c r="X62" s="52">
        <f>FC_IND_NMM_CM_E!X62+FC_IND_NMM_CR_E!X62+FC_IND_NMM_GL_E!X62</f>
        <v>18.100454399999997</v>
      </c>
      <c r="Y62" s="52">
        <f>FC_IND_NMM_CM_E!Y62+FC_IND_NMM_CR_E!Y62+FC_IND_NMM_GL_E!Y62</f>
        <v>18.681465599999999</v>
      </c>
      <c r="Z62" s="52">
        <f>FC_IND_NMM_CM_E!Z62+FC_IND_NMM_CR_E!Z62+FC_IND_NMM_GL_E!Z62</f>
        <v>17.511379199999997</v>
      </c>
    </row>
    <row r="63" spans="1:26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  <c r="Y63" s="52">
        <f>FC_IND_NMM_CM_E!Y63+FC_IND_NMM_CR_E!Y63+FC_IND_NMM_GL_E!Y63</f>
        <v>0</v>
      </c>
      <c r="Z63" s="52">
        <f>FC_IND_NMM_CM_E!Z63+FC_IND_NMM_CR_E!Z63+FC_IND_NMM_GL_E!Z63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0.83562806411321755</v>
      </c>
      <c r="R64" s="52">
        <f>FC_IND_NMM_CM_E!R64+FC_IND_NMM_CR_E!R64+FC_IND_NMM_GL_E!R64</f>
        <v>2.3873557599036936</v>
      </c>
      <c r="S64" s="52">
        <f>FC_IND_NMM_CM_E!S64+FC_IND_NMM_CR_E!S64+FC_IND_NMM_GL_E!S64</f>
        <v>7.5637381783014179</v>
      </c>
      <c r="T64" s="52">
        <f>FC_IND_NMM_CM_E!T64+FC_IND_NMM_CR_E!T64+FC_IND_NMM_GL_E!T64</f>
        <v>13.948288491288745</v>
      </c>
      <c r="U64" s="52">
        <f>FC_IND_NMM_CM_E!U64+FC_IND_NMM_CR_E!U64+FC_IND_NMM_GL_E!U64</f>
        <v>21.571674018627462</v>
      </c>
      <c r="V64" s="52">
        <f>FC_IND_NMM_CM_E!V64+FC_IND_NMM_CR_E!V64+FC_IND_NMM_GL_E!V64</f>
        <v>28.273881013252382</v>
      </c>
      <c r="W64" s="52">
        <f>FC_IND_NMM_CM_E!W64+FC_IND_NMM_CR_E!W64+FC_IND_NMM_GL_E!W64</f>
        <v>49.139383118042929</v>
      </c>
      <c r="X64" s="52">
        <f>FC_IND_NMM_CM_E!X64+FC_IND_NMM_CR_E!X64+FC_IND_NMM_GL_E!X64</f>
        <v>66.034014935033099</v>
      </c>
      <c r="Y64" s="52">
        <f>FC_IND_NMM_CM_E!Y64+FC_IND_NMM_CR_E!Y64+FC_IND_NMM_GL_E!Y64</f>
        <v>92.379862016551954</v>
      </c>
      <c r="Z64" s="52">
        <f>FC_IND_NMM_CM_E!Z64+FC_IND_NMM_CR_E!Z64+FC_IND_NMM_GL_E!Z64</f>
        <v>107.50540020713686</v>
      </c>
    </row>
    <row r="65" spans="1:26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26.899919999999987</v>
      </c>
      <c r="E65" s="52">
        <f>FC_IND_NMM_CM_E!E65+FC_IND_NMM_CR_E!E65+FC_IND_NMM_GL_E!E65</f>
        <v>22.600079999999998</v>
      </c>
      <c r="F65" s="52">
        <f>FC_IND_NMM_CM_E!F65+FC_IND_NMM_CR_E!F65+FC_IND_NMM_GL_E!F65</f>
        <v>42.000119999999974</v>
      </c>
      <c r="G65" s="52">
        <f>FC_IND_NMM_CM_E!G65+FC_IND_NMM_CR_E!G65+FC_IND_NMM_GL_E!G65</f>
        <v>54.60011999999999</v>
      </c>
      <c r="H65" s="52">
        <f>FC_IND_NMM_CM_E!H65+FC_IND_NMM_CR_E!H65+FC_IND_NMM_GL_E!H65</f>
        <v>55.000079999999961</v>
      </c>
      <c r="I65" s="52">
        <f>FC_IND_NMM_CM_E!I65+FC_IND_NMM_CR_E!I65+FC_IND_NMM_GL_E!I65</f>
        <v>33.400080000000003</v>
      </c>
      <c r="J65" s="52">
        <f>FC_IND_NMM_CM_E!J65+FC_IND_NMM_CR_E!J65+FC_IND_NMM_GL_E!J65</f>
        <v>41.500080000000011</v>
      </c>
      <c r="K65" s="52">
        <f>FC_IND_NMM_CM_E!K65+FC_IND_NMM_CR_E!K65+FC_IND_NMM_GL_E!K65</f>
        <v>78.400079999999988</v>
      </c>
      <c r="L65" s="52">
        <f>FC_IND_NMM_CM_E!L65+FC_IND_NMM_CR_E!L65+FC_IND_NMM_GL_E!L65</f>
        <v>74.499840000000006</v>
      </c>
      <c r="M65" s="52">
        <f>FC_IND_NMM_CM_E!M65+FC_IND_NMM_CR_E!M65+FC_IND_NMM_GL_E!M65</f>
        <v>70.300079999999994</v>
      </c>
      <c r="N65" s="52">
        <f>FC_IND_NMM_CM_E!N65+FC_IND_NMM_CR_E!N65+FC_IND_NMM_GL_E!N65</f>
        <v>73.29995999999997</v>
      </c>
      <c r="O65" s="52">
        <f>FC_IND_NMM_CM_E!O65+FC_IND_NMM_CR_E!O65+FC_IND_NMM_GL_E!O65</f>
        <v>77.199839999999995</v>
      </c>
      <c r="P65" s="52">
        <f>FC_IND_NMM_CM_E!P65+FC_IND_NMM_CR_E!P65+FC_IND_NMM_GL_E!P65</f>
        <v>77.500079999999969</v>
      </c>
      <c r="Q65" s="52">
        <f>FC_IND_NMM_CM_E!Q65+FC_IND_NMM_CR_E!Q65+FC_IND_NMM_GL_E!Q65</f>
        <v>78.577199999999976</v>
      </c>
      <c r="R65" s="52">
        <f>FC_IND_NMM_CM_E!R65+FC_IND_NMM_CR_E!R65+FC_IND_NMM_GL_E!R65</f>
        <v>90.179279999999991</v>
      </c>
      <c r="S65" s="52">
        <f>FC_IND_NMM_CM_E!S65+FC_IND_NMM_CR_E!S65+FC_IND_NMM_GL_E!S65</f>
        <v>103.84307999999999</v>
      </c>
      <c r="T65" s="52">
        <f>FC_IND_NMM_CM_E!T65+FC_IND_NMM_CR_E!T65+FC_IND_NMM_GL_E!T65</f>
        <v>146.27016000000003</v>
      </c>
      <c r="U65" s="52">
        <f>FC_IND_NMM_CM_E!U65+FC_IND_NMM_CR_E!U65+FC_IND_NMM_GL_E!U65</f>
        <v>188.71235999999999</v>
      </c>
      <c r="V65" s="52">
        <f>FC_IND_NMM_CM_E!V65+FC_IND_NMM_CR_E!V65+FC_IND_NMM_GL_E!V65</f>
        <v>181.49724000000001</v>
      </c>
      <c r="W65" s="52">
        <f>FC_IND_NMM_CM_E!W65+FC_IND_NMM_CR_E!W65+FC_IND_NMM_GL_E!W65</f>
        <v>174.28463999999997</v>
      </c>
      <c r="X65" s="52">
        <f>FC_IND_NMM_CM_E!X65+FC_IND_NMM_CR_E!X65+FC_IND_NMM_GL_E!X65</f>
        <v>155.78531999999996</v>
      </c>
      <c r="Y65" s="52">
        <f>FC_IND_NMM_CM_E!Y65+FC_IND_NMM_CR_E!Y65+FC_IND_NMM_GL_E!Y65</f>
        <v>137.286</v>
      </c>
      <c r="Z65" s="52">
        <f>FC_IND_NMM_CM_E!Z65+FC_IND_NMM_CR_E!Z65+FC_IND_NMM_GL_E!Z65</f>
        <v>137.286</v>
      </c>
    </row>
    <row r="66" spans="1:26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  <c r="Y66" s="52">
        <f>FC_IND_NMM_CM_E!Y66+FC_IND_NMM_CR_E!Y66+FC_IND_NMM_GL_E!Y66</f>
        <v>0</v>
      </c>
      <c r="Z66" s="52">
        <f>FC_IND_NMM_CM_E!Z66+FC_IND_NMM_CR_E!Z66+FC_IND_NMM_GL_E!Z66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  <c r="Y67" s="52">
        <f>FC_IND_NMM_CM_E!Y67+FC_IND_NMM_CR_E!Y67+FC_IND_NMM_GL_E!Y67</f>
        <v>0</v>
      </c>
      <c r="Z67" s="52">
        <f>FC_IND_NMM_CM_E!Z67+FC_IND_NMM_CR_E!Z67+FC_IND_NMM_GL_E!Z67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  <c r="Y68" s="52">
        <f>FC_IND_NMM_CM_E!Y68+FC_IND_NMM_CR_E!Y68+FC_IND_NMM_GL_E!Y68</f>
        <v>0</v>
      </c>
      <c r="Z68" s="52">
        <f>FC_IND_NMM_CM_E!Z68+FC_IND_NMM_CR_E!Z68+FC_IND_NMM_GL_E!Z68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  <c r="Y69" s="52">
        <f>FC_IND_NMM_CM_E!Y69+FC_IND_NMM_CR_E!Y69+FC_IND_NMM_GL_E!Y69</f>
        <v>0</v>
      </c>
      <c r="Z69" s="52">
        <f>FC_IND_NMM_CM_E!Z69+FC_IND_NMM_CR_E!Z69+FC_IND_NMM_GL_E!Z69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  <c r="Y70" s="52">
        <f>FC_IND_NMM_CM_E!Y70+FC_IND_NMM_CR_E!Y70+FC_IND_NMM_GL_E!Y70</f>
        <v>0</v>
      </c>
      <c r="Z70" s="52">
        <f>FC_IND_NMM_CM_E!Z70+FC_IND_NMM_CR_E!Z70+FC_IND_NMM_GL_E!Z70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  <c r="Y71" s="52">
        <f>FC_IND_NMM_CM_E!Y71+FC_IND_NMM_CR_E!Y71+FC_IND_NMM_GL_E!Y71</f>
        <v>0</v>
      </c>
      <c r="Z71" s="52">
        <f>FC_IND_NMM_CM_E!Z71+FC_IND_NMM_CR_E!Z71+FC_IND_NMM_GL_E!Z71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  <c r="Y72" s="55">
        <f>FC_IND_NMM_CM_E!Y72+FC_IND_NMM_CR_E!Y72+FC_IND_NMM_GL_E!Y72</f>
        <v>0</v>
      </c>
      <c r="Z72" s="55">
        <f>FC_IND_NMM_CM_E!Z72+FC_IND_NMM_CR_E!Z72+FC_IND_NMM_GL_E!Z72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559.25464153547819</v>
      </c>
      <c r="D2" s="21">
        <f t="shared" ref="D2:X2" si="0">SUM(D3,D17,D22,D25,D26,D51,D52)</f>
        <v>622.55096880177007</v>
      </c>
      <c r="E2" s="21">
        <f t="shared" si="0"/>
        <v>593.85083126862082</v>
      </c>
      <c r="F2" s="21">
        <f t="shared" si="0"/>
        <v>587.03722034140446</v>
      </c>
      <c r="G2" s="21">
        <f t="shared" si="0"/>
        <v>659.65214279141912</v>
      </c>
      <c r="H2" s="21">
        <f t="shared" si="0"/>
        <v>597.97928765973791</v>
      </c>
      <c r="I2" s="21">
        <f t="shared" si="0"/>
        <v>791.71755711543153</v>
      </c>
      <c r="J2" s="21">
        <f t="shared" si="0"/>
        <v>750.54080745786405</v>
      </c>
      <c r="K2" s="21">
        <f t="shared" si="0"/>
        <v>673.2913412890108</v>
      </c>
      <c r="L2" s="21">
        <f t="shared" si="0"/>
        <v>417.76813367980412</v>
      </c>
      <c r="M2" s="21">
        <f t="shared" si="0"/>
        <v>392.01378487372358</v>
      </c>
      <c r="N2" s="21">
        <f t="shared" si="0"/>
        <v>469.41055177739952</v>
      </c>
      <c r="O2" s="21">
        <f t="shared" si="0"/>
        <v>474.39772050851508</v>
      </c>
      <c r="P2" s="21">
        <f t="shared" si="0"/>
        <v>442.43629438312888</v>
      </c>
      <c r="Q2" s="21">
        <f t="shared" si="0"/>
        <v>455.71502009523272</v>
      </c>
      <c r="R2" s="21">
        <f t="shared" si="0"/>
        <v>470.71361075839064</v>
      </c>
      <c r="S2" s="21">
        <f t="shared" si="0"/>
        <v>518.03645240266212</v>
      </c>
      <c r="T2" s="21">
        <f t="shared" si="0"/>
        <v>558.0989616977746</v>
      </c>
      <c r="U2" s="21">
        <f t="shared" si="0"/>
        <v>521.01624118503457</v>
      </c>
      <c r="V2" s="21">
        <f t="shared" si="0"/>
        <v>541.87353094293769</v>
      </c>
      <c r="W2" s="21">
        <f t="shared" si="0"/>
        <v>614.41967695164669</v>
      </c>
      <c r="X2" s="21">
        <f t="shared" si="0"/>
        <v>605.96235421250071</v>
      </c>
      <c r="Y2" s="21">
        <f t="shared" ref="Y2:Z2" si="1">SUM(Y3,Y17,Y22,Y25,Y26,Y51,Y52)</f>
        <v>595.00668139357913</v>
      </c>
      <c r="Z2" s="21">
        <f t="shared" si="1"/>
        <v>415.21437449959501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174.11163314649721</v>
      </c>
      <c r="D3" s="24">
        <f t="shared" ref="D3:W3" si="3">SUM(D4,D8,D11)</f>
        <v>155.54226578872871</v>
      </c>
      <c r="E3" s="24">
        <f t="shared" si="3"/>
        <v>135.95242898389165</v>
      </c>
      <c r="F3" s="24">
        <f t="shared" si="3"/>
        <v>146.62068987635701</v>
      </c>
      <c r="G3" s="24">
        <f t="shared" si="3"/>
        <v>175.03062568843984</v>
      </c>
      <c r="H3" s="24">
        <f t="shared" si="3"/>
        <v>161.88558908736977</v>
      </c>
      <c r="I3" s="24">
        <f t="shared" si="3"/>
        <v>218.4119259846839</v>
      </c>
      <c r="J3" s="24">
        <f t="shared" si="3"/>
        <v>195.83675912003486</v>
      </c>
      <c r="K3" s="24">
        <f t="shared" si="3"/>
        <v>149.83718374055024</v>
      </c>
      <c r="L3" s="24">
        <f t="shared" si="3"/>
        <v>58.574062886899846</v>
      </c>
      <c r="M3" s="24">
        <f t="shared" si="3"/>
        <v>64.436318252094054</v>
      </c>
      <c r="N3" s="24">
        <f t="shared" si="3"/>
        <v>63.933423951152349</v>
      </c>
      <c r="O3" s="24">
        <f t="shared" si="3"/>
        <v>42.835033602760085</v>
      </c>
      <c r="P3" s="24">
        <f t="shared" si="3"/>
        <v>50.229638519684421</v>
      </c>
      <c r="Q3" s="24">
        <f t="shared" si="3"/>
        <v>56.938281505214462</v>
      </c>
      <c r="R3" s="24">
        <f t="shared" si="3"/>
        <v>60.804820697506791</v>
      </c>
      <c r="S3" s="24">
        <f t="shared" si="3"/>
        <v>67.067886236359328</v>
      </c>
      <c r="T3" s="24">
        <f t="shared" si="3"/>
        <v>75.864966241708842</v>
      </c>
      <c r="U3" s="24">
        <f t="shared" si="3"/>
        <v>88.274746530609832</v>
      </c>
      <c r="V3" s="24">
        <f t="shared" si="3"/>
        <v>71.152385460151933</v>
      </c>
      <c r="W3" s="24">
        <f t="shared" si="3"/>
        <v>96.716782824398024</v>
      </c>
      <c r="X3" s="24">
        <f t="shared" ref="X3:Z3" si="4">SUM(X4,X8,X11)</f>
        <v>120.64522721631356</v>
      </c>
      <c r="Y3" s="24">
        <f t="shared" si="4"/>
        <v>92.576456199225959</v>
      </c>
      <c r="Z3" s="24">
        <f t="shared" si="4"/>
        <v>81.740562100991497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147.18254854834399</v>
      </c>
      <c r="D4" s="19">
        <f t="shared" ref="D4:W4" si="6">SUM(D5:D7)</f>
        <v>127.61064532951725</v>
      </c>
      <c r="E4" s="19">
        <f t="shared" si="6"/>
        <v>108.75314446601064</v>
      </c>
      <c r="F4" s="19">
        <f t="shared" si="6"/>
        <v>123.47558639685553</v>
      </c>
      <c r="G4" s="19">
        <f t="shared" si="6"/>
        <v>146.8646401405671</v>
      </c>
      <c r="H4" s="19">
        <f t="shared" si="6"/>
        <v>137.71941294568296</v>
      </c>
      <c r="I4" s="19">
        <f t="shared" si="6"/>
        <v>187.61011452665275</v>
      </c>
      <c r="J4" s="19">
        <f t="shared" si="6"/>
        <v>163.85890995558313</v>
      </c>
      <c r="K4" s="19">
        <f t="shared" si="6"/>
        <v>116.97647196138199</v>
      </c>
      <c r="L4" s="19">
        <f t="shared" si="6"/>
        <v>40.364684183093665</v>
      </c>
      <c r="M4" s="19">
        <f t="shared" si="6"/>
        <v>47.680906336016868</v>
      </c>
      <c r="N4" s="19">
        <f t="shared" si="6"/>
        <v>48.197803624307717</v>
      </c>
      <c r="O4" s="19">
        <f t="shared" si="6"/>
        <v>29.940094842890531</v>
      </c>
      <c r="P4" s="19">
        <f t="shared" si="6"/>
        <v>37.466707890210266</v>
      </c>
      <c r="Q4" s="19">
        <f t="shared" si="6"/>
        <v>46.913572205681589</v>
      </c>
      <c r="R4" s="19">
        <f t="shared" si="6"/>
        <v>49.716490245921932</v>
      </c>
      <c r="S4" s="19">
        <f t="shared" si="6"/>
        <v>61.136738428256564</v>
      </c>
      <c r="T4" s="19">
        <f t="shared" si="6"/>
        <v>69.810379539262982</v>
      </c>
      <c r="U4" s="19">
        <f t="shared" si="6"/>
        <v>81.142903414103074</v>
      </c>
      <c r="V4" s="19">
        <f t="shared" si="6"/>
        <v>65.768293135686051</v>
      </c>
      <c r="W4" s="19">
        <f t="shared" si="6"/>
        <v>90.045309493884716</v>
      </c>
      <c r="X4" s="19">
        <f t="shared" ref="X4:Z4" si="7">SUM(X5:X7)</f>
        <v>113.58989567887113</v>
      </c>
      <c r="Y4" s="19">
        <f t="shared" si="7"/>
        <v>85.245385298311959</v>
      </c>
      <c r="Z4" s="19">
        <f t="shared" si="7"/>
        <v>75.743740652538818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147.18254854834399</v>
      </c>
      <c r="D7" s="8">
        <v>127.61064532951725</v>
      </c>
      <c r="E7" s="8">
        <v>108.75314446601064</v>
      </c>
      <c r="F7" s="8">
        <v>123.47558639685553</v>
      </c>
      <c r="G7" s="8">
        <v>146.8646401405671</v>
      </c>
      <c r="H7" s="8">
        <v>137.71941294568296</v>
      </c>
      <c r="I7" s="8">
        <v>187.61011452665275</v>
      </c>
      <c r="J7" s="8">
        <v>163.85890995558313</v>
      </c>
      <c r="K7" s="8">
        <v>116.97647196138199</v>
      </c>
      <c r="L7" s="8">
        <v>40.364684183093665</v>
      </c>
      <c r="M7" s="8">
        <v>47.680906336016868</v>
      </c>
      <c r="N7" s="8">
        <v>48.197803624307717</v>
      </c>
      <c r="O7" s="8">
        <v>29.940094842890531</v>
      </c>
      <c r="P7" s="8">
        <v>37.466707890210266</v>
      </c>
      <c r="Q7" s="8">
        <v>46.913572205681589</v>
      </c>
      <c r="R7" s="8">
        <v>49.716490245921932</v>
      </c>
      <c r="S7" s="8">
        <v>61.136738428256564</v>
      </c>
      <c r="T7" s="8">
        <v>69.810379539262982</v>
      </c>
      <c r="U7" s="8">
        <v>81.142903414103074</v>
      </c>
      <c r="V7" s="8">
        <v>65.768293135686051</v>
      </c>
      <c r="W7" s="8">
        <v>90.045309493884716</v>
      </c>
      <c r="X7" s="8">
        <v>113.58989567887113</v>
      </c>
      <c r="Y7" s="8">
        <v>85.245385298311959</v>
      </c>
      <c r="Z7" s="8">
        <v>75.743740652538818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26.929084598153235</v>
      </c>
      <c r="D11" s="19">
        <f t="shared" si="10"/>
        <v>27.931620459211469</v>
      </c>
      <c r="E11" s="19">
        <f t="shared" si="10"/>
        <v>27.199284517881022</v>
      </c>
      <c r="F11" s="19">
        <f t="shared" si="10"/>
        <v>23.145103479501472</v>
      </c>
      <c r="G11" s="19">
        <f t="shared" si="10"/>
        <v>28.16598554787274</v>
      </c>
      <c r="H11" s="19">
        <f t="shared" si="10"/>
        <v>24.166176141686798</v>
      </c>
      <c r="I11" s="19">
        <f t="shared" si="10"/>
        <v>30.801811458031157</v>
      </c>
      <c r="J11" s="19">
        <f t="shared" si="10"/>
        <v>31.977849164451726</v>
      </c>
      <c r="K11" s="19">
        <f t="shared" si="10"/>
        <v>32.860711779168248</v>
      </c>
      <c r="L11" s="19">
        <f t="shared" si="10"/>
        <v>18.209378703806181</v>
      </c>
      <c r="M11" s="19">
        <f t="shared" si="10"/>
        <v>16.755411916077193</v>
      </c>
      <c r="N11" s="19">
        <f t="shared" si="10"/>
        <v>15.73562032684463</v>
      </c>
      <c r="O11" s="19">
        <f t="shared" si="10"/>
        <v>12.894938759869554</v>
      </c>
      <c r="P11" s="19">
        <f t="shared" si="10"/>
        <v>12.762930629474157</v>
      </c>
      <c r="Q11" s="19">
        <f t="shared" si="10"/>
        <v>10.024709299532871</v>
      </c>
      <c r="R11" s="19">
        <f t="shared" si="10"/>
        <v>11.088330451584861</v>
      </c>
      <c r="S11" s="19">
        <f t="shared" si="10"/>
        <v>5.9311478081027635</v>
      </c>
      <c r="T11" s="19">
        <f t="shared" si="10"/>
        <v>6.0545867024458575</v>
      </c>
      <c r="U11" s="19">
        <f t="shared" si="10"/>
        <v>7.1318431165067642</v>
      </c>
      <c r="V11" s="19">
        <f t="shared" si="10"/>
        <v>5.3840923244658834</v>
      </c>
      <c r="W11" s="19">
        <f t="shared" si="10"/>
        <v>6.6714733305133036</v>
      </c>
      <c r="X11" s="19">
        <f t="shared" si="10"/>
        <v>7.0553315374424326</v>
      </c>
      <c r="Y11" s="19">
        <f t="shared" ref="Y11:Z11" si="11">SUM(Y12:Y16)</f>
        <v>7.3310709009139945</v>
      </c>
      <c r="Z11" s="19">
        <f t="shared" si="11"/>
        <v>5.9968214484526738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26.929084598153235</v>
      </c>
      <c r="D13" s="8">
        <v>27.931620459211469</v>
      </c>
      <c r="E13" s="8">
        <v>27.199284517881022</v>
      </c>
      <c r="F13" s="8">
        <v>23.145103479501472</v>
      </c>
      <c r="G13" s="8">
        <v>28.16598554787274</v>
      </c>
      <c r="H13" s="8">
        <v>24.166176141686798</v>
      </c>
      <c r="I13" s="8">
        <v>30.801811458031157</v>
      </c>
      <c r="J13" s="8">
        <v>31.977849164451726</v>
      </c>
      <c r="K13" s="8">
        <v>32.860711779168248</v>
      </c>
      <c r="L13" s="8">
        <v>18.209378703806181</v>
      </c>
      <c r="M13" s="8">
        <v>16.755411916077193</v>
      </c>
      <c r="N13" s="8">
        <v>15.73562032684463</v>
      </c>
      <c r="O13" s="8">
        <v>12.894938759869554</v>
      </c>
      <c r="P13" s="8">
        <v>12.762930629474157</v>
      </c>
      <c r="Q13" s="8">
        <v>10.024709299532871</v>
      </c>
      <c r="R13" s="8">
        <v>11.088330451584861</v>
      </c>
      <c r="S13" s="8">
        <v>5.9311478081027635</v>
      </c>
      <c r="T13" s="8">
        <v>6.0545867024458575</v>
      </c>
      <c r="U13" s="8">
        <v>7.1318431165067642</v>
      </c>
      <c r="V13" s="8">
        <v>5.3840923244658834</v>
      </c>
      <c r="W13" s="8">
        <v>6.6714733305133036</v>
      </c>
      <c r="X13" s="8">
        <v>7.0553315374424326</v>
      </c>
      <c r="Y13" s="8">
        <v>7.3310709009139945</v>
      </c>
      <c r="Z13" s="8">
        <v>5.9968214484526738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306.0450020733482</v>
      </c>
      <c r="D26" s="27">
        <f t="shared" si="16"/>
        <v>377.21234654874945</v>
      </c>
      <c r="E26" s="27">
        <f t="shared" si="16"/>
        <v>375.68450029302591</v>
      </c>
      <c r="F26" s="27">
        <f t="shared" si="16"/>
        <v>357.4286392799653</v>
      </c>
      <c r="G26" s="27">
        <f t="shared" si="16"/>
        <v>395.49017286304934</v>
      </c>
      <c r="H26" s="27">
        <f t="shared" si="16"/>
        <v>355.19224539662281</v>
      </c>
      <c r="I26" s="27">
        <f t="shared" si="16"/>
        <v>475.53500442382739</v>
      </c>
      <c r="J26" s="27">
        <f t="shared" si="16"/>
        <v>457.89503619161951</v>
      </c>
      <c r="K26" s="27">
        <f t="shared" si="16"/>
        <v>412.10874360908963</v>
      </c>
      <c r="L26" s="27">
        <f t="shared" si="16"/>
        <v>280.07705559513209</v>
      </c>
      <c r="M26" s="27">
        <f t="shared" si="16"/>
        <v>248.17717917447658</v>
      </c>
      <c r="N26" s="27">
        <f t="shared" si="16"/>
        <v>318.21253200549614</v>
      </c>
      <c r="O26" s="27">
        <f t="shared" si="16"/>
        <v>337.87867456463499</v>
      </c>
      <c r="P26" s="27">
        <f t="shared" si="16"/>
        <v>300.04833394656907</v>
      </c>
      <c r="Q26" s="27">
        <f t="shared" si="16"/>
        <v>310.76746307726864</v>
      </c>
      <c r="R26" s="27">
        <f t="shared" si="16"/>
        <v>314.43153776705515</v>
      </c>
      <c r="S26" s="27">
        <f t="shared" si="16"/>
        <v>349.9914035202786</v>
      </c>
      <c r="T26" s="27">
        <f t="shared" si="16"/>
        <v>363.32401144392378</v>
      </c>
      <c r="U26" s="27">
        <f t="shared" si="16"/>
        <v>298.28875295163152</v>
      </c>
      <c r="V26" s="27">
        <f t="shared" si="16"/>
        <v>343.74540941800677</v>
      </c>
      <c r="W26" s="27">
        <f t="shared" si="16"/>
        <v>381.67007353218196</v>
      </c>
      <c r="X26" s="27">
        <f t="shared" si="16"/>
        <v>351.87923319119182</v>
      </c>
      <c r="Y26" s="27">
        <f t="shared" ref="Y26:Z26" si="17">SUM(Y27,Y33)</f>
        <v>386.37446354943421</v>
      </c>
      <c r="Z26" s="27">
        <f t="shared" si="17"/>
        <v>213.60457762664058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306.0450020733482</v>
      </c>
      <c r="D33" s="19">
        <f t="shared" si="20"/>
        <v>377.21234654874945</v>
      </c>
      <c r="E33" s="19">
        <f t="shared" si="20"/>
        <v>375.68450029302591</v>
      </c>
      <c r="F33" s="19">
        <f t="shared" si="20"/>
        <v>357.4286392799653</v>
      </c>
      <c r="G33" s="19">
        <f t="shared" si="20"/>
        <v>395.49017286304934</v>
      </c>
      <c r="H33" s="19">
        <f t="shared" si="20"/>
        <v>355.19224539662281</v>
      </c>
      <c r="I33" s="19">
        <f t="shared" si="20"/>
        <v>475.53500442382739</v>
      </c>
      <c r="J33" s="19">
        <f t="shared" si="20"/>
        <v>457.89503619161951</v>
      </c>
      <c r="K33" s="19">
        <f t="shared" si="20"/>
        <v>412.10874360908963</v>
      </c>
      <c r="L33" s="19">
        <f t="shared" si="20"/>
        <v>280.07705559513209</v>
      </c>
      <c r="M33" s="19">
        <f t="shared" si="20"/>
        <v>248.17717917447658</v>
      </c>
      <c r="N33" s="19">
        <f t="shared" si="20"/>
        <v>318.21253200549614</v>
      </c>
      <c r="O33" s="19">
        <f t="shared" si="20"/>
        <v>337.87867456463499</v>
      </c>
      <c r="P33" s="19">
        <f t="shared" si="20"/>
        <v>300.04833394656907</v>
      </c>
      <c r="Q33" s="19">
        <f t="shared" si="20"/>
        <v>310.76746307726864</v>
      </c>
      <c r="R33" s="19">
        <f t="shared" si="20"/>
        <v>314.43153776705515</v>
      </c>
      <c r="S33" s="19">
        <f t="shared" si="20"/>
        <v>349.9914035202786</v>
      </c>
      <c r="T33" s="19">
        <f t="shared" si="20"/>
        <v>363.32401144392378</v>
      </c>
      <c r="U33" s="19">
        <f t="shared" si="20"/>
        <v>298.28875295163152</v>
      </c>
      <c r="V33" s="19">
        <f t="shared" si="20"/>
        <v>343.74540941800677</v>
      </c>
      <c r="W33" s="19">
        <f t="shared" si="20"/>
        <v>381.67007353218196</v>
      </c>
      <c r="X33" s="19">
        <f t="shared" si="20"/>
        <v>351.87923319119182</v>
      </c>
      <c r="Y33" s="19">
        <f t="shared" ref="Y33:Z33" si="21">SUM(Y34:Y50)</f>
        <v>386.37446354943421</v>
      </c>
      <c r="Z33" s="19">
        <f t="shared" si="21"/>
        <v>213.60457762664058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9.8217085900382202</v>
      </c>
      <c r="D36" s="8">
        <v>6.4650476578017351</v>
      </c>
      <c r="E36" s="8">
        <v>6.4986007582054164</v>
      </c>
      <c r="F36" s="8">
        <v>6.8877787155993309</v>
      </c>
      <c r="G36" s="8">
        <v>7.3342214211211569</v>
      </c>
      <c r="H36" s="8">
        <v>7.7151802689390196</v>
      </c>
      <c r="I36" s="8">
        <v>9.5058500388030041</v>
      </c>
      <c r="J36" s="8">
        <v>5.0754003608436244</v>
      </c>
      <c r="K36" s="8">
        <v>4.0564857876020701</v>
      </c>
      <c r="L36" s="8">
        <v>3.0652521758833706</v>
      </c>
      <c r="M36" s="8">
        <v>3.1025540815920438</v>
      </c>
      <c r="N36" s="8">
        <v>3.0670778201261264</v>
      </c>
      <c r="O36" s="8">
        <v>3.7308397469171144</v>
      </c>
      <c r="P36" s="8">
        <v>2.9541055411826709</v>
      </c>
      <c r="Q36" s="8">
        <v>2.8557583225436014</v>
      </c>
      <c r="R36" s="8">
        <v>3.2764974363915358</v>
      </c>
      <c r="S36" s="8">
        <v>3.3804773441069096</v>
      </c>
      <c r="T36" s="8">
        <v>3.64717107405981</v>
      </c>
      <c r="U36" s="8">
        <v>2.7156098776619304</v>
      </c>
      <c r="V36" s="8">
        <v>2.705235485249033</v>
      </c>
      <c r="W36" s="8">
        <v>3.0091307999807144</v>
      </c>
      <c r="X36" s="8">
        <v>3.6973898550484501</v>
      </c>
      <c r="Y36" s="8">
        <v>5.566025324563002</v>
      </c>
      <c r="Z36" s="8">
        <v>6.6568164495159294</v>
      </c>
    </row>
    <row r="37" spans="1:26" ht="11.25" customHeight="1" x14ac:dyDescent="0.2">
      <c r="A37" s="28" t="s">
        <v>60</v>
      </c>
      <c r="B37" s="7" t="s">
        <v>61</v>
      </c>
      <c r="C37" s="8">
        <v>1.179251191570901</v>
      </c>
      <c r="D37" s="8">
        <v>1.326186947156609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2.8273362861973E-3</v>
      </c>
      <c r="S37" s="8">
        <v>4.6903214526281677E-2</v>
      </c>
      <c r="T37" s="8">
        <v>8.2502997074515496E-3</v>
      </c>
      <c r="U37" s="8">
        <v>1.4231051183814051E-2</v>
      </c>
      <c r="V37" s="8">
        <v>1.2082997384532841E-2</v>
      </c>
      <c r="W37" s="8">
        <v>1.3114358037682038E-2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15.577316455315486</v>
      </c>
      <c r="D43" s="8">
        <v>18.429575810176296</v>
      </c>
      <c r="E43" s="8">
        <v>16.767462938960559</v>
      </c>
      <c r="F43" s="8">
        <v>19.115629033938013</v>
      </c>
      <c r="G43" s="8">
        <v>21.236787377826996</v>
      </c>
      <c r="H43" s="8">
        <v>21.785144705730456</v>
      </c>
      <c r="I43" s="8">
        <v>24.78910652217278</v>
      </c>
      <c r="J43" s="8">
        <v>18.382472060306345</v>
      </c>
      <c r="K43" s="8">
        <v>15.447777516540118</v>
      </c>
      <c r="L43" s="8">
        <v>9.1746896174681236</v>
      </c>
      <c r="M43" s="8">
        <v>10.128955271810923</v>
      </c>
      <c r="N43" s="8">
        <v>19.195064807604712</v>
      </c>
      <c r="O43" s="8">
        <v>25.998161553241502</v>
      </c>
      <c r="P43" s="8">
        <v>17.69237068693263</v>
      </c>
      <c r="Q43" s="8">
        <v>5.4424556541392271</v>
      </c>
      <c r="R43" s="8">
        <v>5.8857924775501926</v>
      </c>
      <c r="S43" s="8">
        <v>9.050820776321487</v>
      </c>
      <c r="T43" s="8">
        <v>8.1038918416524641</v>
      </c>
      <c r="U43" s="8">
        <v>8.4315473283764355</v>
      </c>
      <c r="V43" s="8">
        <v>8.1614722462135383</v>
      </c>
      <c r="W43" s="8">
        <v>9.8522599073482304</v>
      </c>
      <c r="X43" s="8">
        <v>20.975874066554024</v>
      </c>
      <c r="Y43" s="8">
        <v>28.839680601898984</v>
      </c>
      <c r="Z43" s="8">
        <v>23.002269307051623</v>
      </c>
    </row>
    <row r="44" spans="1:26" ht="11.25" customHeight="1" x14ac:dyDescent="0.2">
      <c r="A44" s="28" t="s">
        <v>74</v>
      </c>
      <c r="B44" s="7" t="s">
        <v>75</v>
      </c>
      <c r="C44" s="8">
        <v>23.749575867333075</v>
      </c>
      <c r="D44" s="8">
        <v>19.271710855198371</v>
      </c>
      <c r="E44" s="8">
        <v>21.132767519606872</v>
      </c>
      <c r="F44" s="8">
        <v>14.102599207018514</v>
      </c>
      <c r="G44" s="8">
        <v>16.783406103062845</v>
      </c>
      <c r="H44" s="8">
        <v>13.380749067635188</v>
      </c>
      <c r="I44" s="8">
        <v>30.911905554833478</v>
      </c>
      <c r="J44" s="8">
        <v>28.424549787855636</v>
      </c>
      <c r="K44" s="8">
        <v>12.017584041120301</v>
      </c>
      <c r="L44" s="8">
        <v>5.7788682617968616</v>
      </c>
      <c r="M44" s="8">
        <v>8.3559260579459433</v>
      </c>
      <c r="N44" s="8">
        <v>5.7823101181161496</v>
      </c>
      <c r="O44" s="8">
        <v>4.8230311910987851</v>
      </c>
      <c r="P44" s="8">
        <v>3.1824615204181277</v>
      </c>
      <c r="Q44" s="8">
        <v>3.0765119412322419</v>
      </c>
      <c r="R44" s="8">
        <v>2.7933794883679623</v>
      </c>
      <c r="S44" s="8">
        <v>2.181518434074889</v>
      </c>
      <c r="T44" s="8">
        <v>2.379104900928005</v>
      </c>
      <c r="U44" s="8">
        <v>1.3370744710094056</v>
      </c>
      <c r="V44" s="8">
        <v>1.6513080655349248</v>
      </c>
      <c r="W44" s="8">
        <v>2.1224530581966072</v>
      </c>
      <c r="X44" s="8">
        <v>1.5960414657531945</v>
      </c>
      <c r="Y44" s="8">
        <v>1.2378019224266832</v>
      </c>
      <c r="Z44" s="8">
        <v>0.77361389885385012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255.71714996909051</v>
      </c>
      <c r="D48" s="8">
        <v>331.71982527841641</v>
      </c>
      <c r="E48" s="8">
        <v>331.28566907625304</v>
      </c>
      <c r="F48" s="8">
        <v>317.32263232340944</v>
      </c>
      <c r="G48" s="8">
        <v>350.13575796103834</v>
      </c>
      <c r="H48" s="8">
        <v>312.31117135431816</v>
      </c>
      <c r="I48" s="8">
        <v>410.32814230801813</v>
      </c>
      <c r="J48" s="8">
        <v>406.01261398261391</v>
      </c>
      <c r="K48" s="8">
        <v>380.58689626382716</v>
      </c>
      <c r="L48" s="8">
        <v>262.05824553998372</v>
      </c>
      <c r="M48" s="8">
        <v>226.58974376312767</v>
      </c>
      <c r="N48" s="8">
        <v>290.16807925964918</v>
      </c>
      <c r="O48" s="8">
        <v>303.32664207337757</v>
      </c>
      <c r="P48" s="8">
        <v>276.21939619803567</v>
      </c>
      <c r="Q48" s="8">
        <v>299.3927371593536</v>
      </c>
      <c r="R48" s="8">
        <v>302.47304102845925</v>
      </c>
      <c r="S48" s="8">
        <v>335.33168375124905</v>
      </c>
      <c r="T48" s="8">
        <v>349.18559332757604</v>
      </c>
      <c r="U48" s="8">
        <v>285.79029022339995</v>
      </c>
      <c r="V48" s="8">
        <v>331.21531062362476</v>
      </c>
      <c r="W48" s="8">
        <v>366.67311540861874</v>
      </c>
      <c r="X48" s="8">
        <v>325.60992780383617</v>
      </c>
      <c r="Y48" s="8">
        <v>350.73095570054556</v>
      </c>
      <c r="Z48" s="8">
        <v>183.17187797121917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79.098006315632844</v>
      </c>
      <c r="D51" s="27">
        <v>81.826314159599221</v>
      </c>
      <c r="E51" s="27">
        <v>75.48208351927714</v>
      </c>
      <c r="F51" s="27">
        <v>71.311096265090796</v>
      </c>
      <c r="G51" s="27">
        <v>73.226430392776081</v>
      </c>
      <c r="H51" s="27">
        <v>65.890304425202373</v>
      </c>
      <c r="I51" s="27">
        <v>86.512994252489761</v>
      </c>
      <c r="J51" s="27">
        <v>83.937756920855776</v>
      </c>
      <c r="K51" s="27">
        <v>80.889401881481035</v>
      </c>
      <c r="L51" s="27">
        <v>55.873318693855374</v>
      </c>
      <c r="M51" s="27">
        <v>57.864422628899902</v>
      </c>
      <c r="N51" s="27">
        <v>64.457199295969019</v>
      </c>
      <c r="O51" s="27">
        <v>67.648967629209437</v>
      </c>
      <c r="P51" s="27">
        <v>64.112238146705053</v>
      </c>
      <c r="Q51" s="27">
        <v>60.413835268627118</v>
      </c>
      <c r="R51" s="27">
        <v>62.121966315333609</v>
      </c>
      <c r="S51" s="27">
        <v>63.922709078872238</v>
      </c>
      <c r="T51" s="27">
        <v>68.97628743051979</v>
      </c>
      <c r="U51" s="27">
        <v>72.215929904697575</v>
      </c>
      <c r="V51" s="27">
        <v>65.185103860103979</v>
      </c>
      <c r="W51" s="27">
        <v>71.671815291271528</v>
      </c>
      <c r="X51" s="27">
        <v>76.694651015680762</v>
      </c>
      <c r="Y51" s="27">
        <v>61.437074649582193</v>
      </c>
      <c r="Z51" s="27">
        <v>64.449447348028045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7.9700423046927211</v>
      </c>
      <c r="E52" s="27">
        <f t="shared" si="22"/>
        <v>6.7318184724261316</v>
      </c>
      <c r="F52" s="27">
        <f t="shared" si="22"/>
        <v>11.676794919991396</v>
      </c>
      <c r="G52" s="27">
        <f t="shared" si="22"/>
        <v>15.904913847153852</v>
      </c>
      <c r="H52" s="27">
        <f t="shared" si="22"/>
        <v>15.011148750542933</v>
      </c>
      <c r="I52" s="27">
        <f t="shared" si="22"/>
        <v>11.25763245443042</v>
      </c>
      <c r="J52" s="27">
        <f t="shared" si="22"/>
        <v>12.871255225353783</v>
      </c>
      <c r="K52" s="27">
        <f t="shared" si="22"/>
        <v>30.456012057889872</v>
      </c>
      <c r="L52" s="27">
        <f t="shared" si="22"/>
        <v>23.243696503916816</v>
      </c>
      <c r="M52" s="27">
        <f t="shared" si="22"/>
        <v>21.53586481825306</v>
      </c>
      <c r="N52" s="27">
        <f t="shared" si="22"/>
        <v>22.807396524782025</v>
      </c>
      <c r="O52" s="27">
        <f t="shared" si="22"/>
        <v>26.035044711910587</v>
      </c>
      <c r="P52" s="27">
        <f t="shared" si="22"/>
        <v>28.046083770170295</v>
      </c>
      <c r="Q52" s="27">
        <f t="shared" si="22"/>
        <v>27.595440244122496</v>
      </c>
      <c r="R52" s="27">
        <f t="shared" si="22"/>
        <v>33.355285978495075</v>
      </c>
      <c r="S52" s="27">
        <f t="shared" si="22"/>
        <v>37.054453567152002</v>
      </c>
      <c r="T52" s="27">
        <f t="shared" si="22"/>
        <v>49.9336965816222</v>
      </c>
      <c r="U52" s="27">
        <f t="shared" si="22"/>
        <v>62.236811798095587</v>
      </c>
      <c r="V52" s="27">
        <f t="shared" si="22"/>
        <v>61.790632204675028</v>
      </c>
      <c r="W52" s="27">
        <f t="shared" si="22"/>
        <v>64.361005303795238</v>
      </c>
      <c r="X52" s="27">
        <f t="shared" si="22"/>
        <v>56.743242789314593</v>
      </c>
      <c r="Y52" s="27">
        <f t="shared" ref="Y52:Z52" si="23">SUM(Y53:Y54)</f>
        <v>54.618686995336859</v>
      </c>
      <c r="Z52" s="27">
        <f t="shared" si="23"/>
        <v>55.419787423934878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7.9700423046927211</v>
      </c>
      <c r="E54" s="45">
        <v>6.7318184724261316</v>
      </c>
      <c r="F54" s="45">
        <v>11.676794919991396</v>
      </c>
      <c r="G54" s="45">
        <v>15.904913847153852</v>
      </c>
      <c r="H54" s="45">
        <v>15.011148750542933</v>
      </c>
      <c r="I54" s="45">
        <v>11.25763245443042</v>
      </c>
      <c r="J54" s="45">
        <v>12.871255225353783</v>
      </c>
      <c r="K54" s="45">
        <v>30.456012057889872</v>
      </c>
      <c r="L54" s="45">
        <v>23.243696503916816</v>
      </c>
      <c r="M54" s="45">
        <v>21.53586481825306</v>
      </c>
      <c r="N54" s="45">
        <v>22.807396524782025</v>
      </c>
      <c r="O54" s="45">
        <v>26.035044711910587</v>
      </c>
      <c r="P54" s="45">
        <v>28.046083770170295</v>
      </c>
      <c r="Q54" s="45">
        <v>27.595440244122496</v>
      </c>
      <c r="R54" s="45">
        <v>33.355285978495075</v>
      </c>
      <c r="S54" s="45">
        <v>37.054453567152002</v>
      </c>
      <c r="T54" s="45">
        <v>49.9336965816222</v>
      </c>
      <c r="U54" s="45">
        <v>62.236811798095587</v>
      </c>
      <c r="V54" s="45">
        <v>61.790632204675028</v>
      </c>
      <c r="W54" s="45">
        <v>64.361005303795238</v>
      </c>
      <c r="X54" s="45">
        <v>56.743242789314593</v>
      </c>
      <c r="Y54" s="45">
        <v>54.618686995336859</v>
      </c>
      <c r="Z54" s="45">
        <v>55.419787423934878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0.47869727324241684</v>
      </c>
      <c r="D61" s="49">
        <f t="shared" si="24"/>
        <v>12.19306741610645</v>
      </c>
      <c r="E61" s="49">
        <f t="shared" si="24"/>
        <v>10.195513856316584</v>
      </c>
      <c r="F61" s="49">
        <f t="shared" si="24"/>
        <v>17.482031344242277</v>
      </c>
      <c r="G61" s="49">
        <f t="shared" si="24"/>
        <v>23.675446674736683</v>
      </c>
      <c r="H61" s="49">
        <f t="shared" si="24"/>
        <v>22.35929582560512</v>
      </c>
      <c r="I61" s="49">
        <f t="shared" si="24"/>
        <v>17.032027067917436</v>
      </c>
      <c r="J61" s="49">
        <f t="shared" si="24"/>
        <v>21.305284805745107</v>
      </c>
      <c r="K61" s="49">
        <f t="shared" si="24"/>
        <v>45.314674421733386</v>
      </c>
      <c r="L61" s="49">
        <f t="shared" si="24"/>
        <v>34.625872432594441</v>
      </c>
      <c r="M61" s="49">
        <f t="shared" si="24"/>
        <v>32.077003304788015</v>
      </c>
      <c r="N61" s="49">
        <f t="shared" si="24"/>
        <v>35.904459272757968</v>
      </c>
      <c r="O61" s="49">
        <f t="shared" si="24"/>
        <v>39.08476169215983</v>
      </c>
      <c r="P61" s="49">
        <f t="shared" si="24"/>
        <v>39.243428968482007</v>
      </c>
      <c r="Q61" s="49">
        <f t="shared" si="24"/>
        <v>39.790854842386288</v>
      </c>
      <c r="R61" s="49">
        <f t="shared" si="24"/>
        <v>45.898195531196968</v>
      </c>
      <c r="S61" s="49">
        <f t="shared" si="24"/>
        <v>51.310959225156694</v>
      </c>
      <c r="T61" s="49">
        <f t="shared" si="24"/>
        <v>71.878889423244345</v>
      </c>
      <c r="U61" s="49">
        <f t="shared" si="24"/>
        <v>88.698057483236482</v>
      </c>
      <c r="V61" s="49">
        <f t="shared" si="24"/>
        <v>92.859136899880454</v>
      </c>
      <c r="W61" s="49">
        <f t="shared" si="24"/>
        <v>106.764584499064</v>
      </c>
      <c r="X61" s="49">
        <f t="shared" si="24"/>
        <v>105.037884397981</v>
      </c>
      <c r="Y61" s="49">
        <f t="shared" ref="Y61:Z61" si="25">SUM(Y62:Y72)</f>
        <v>106.35320160620586</v>
      </c>
      <c r="Z61" s="49">
        <f t="shared" si="25"/>
        <v>112.17205164437519</v>
      </c>
    </row>
    <row r="62" spans="1:26" ht="11.25" customHeight="1" x14ac:dyDescent="0.2">
      <c r="A62" s="50" t="s">
        <v>92</v>
      </c>
      <c r="B62" s="51" t="s">
        <v>93</v>
      </c>
      <c r="C62" s="52">
        <v>0.47869727324241684</v>
      </c>
      <c r="D62" s="52">
        <v>0.44039870959338073</v>
      </c>
      <c r="E62" s="52">
        <v>0.29446083087422181</v>
      </c>
      <c r="F62" s="52">
        <v>0.27536100010557391</v>
      </c>
      <c r="G62" s="52">
        <v>0.28790362032810685</v>
      </c>
      <c r="H62" s="52">
        <v>0.26994528682095326</v>
      </c>
      <c r="I62" s="52">
        <v>0.39053638612234376</v>
      </c>
      <c r="J62" s="52">
        <v>2.2613628904600032</v>
      </c>
      <c r="K62" s="52">
        <v>0.19329977175583871</v>
      </c>
      <c r="L62" s="52">
        <v>0.15540228193020189</v>
      </c>
      <c r="M62" s="52">
        <v>0.15616654516470735</v>
      </c>
      <c r="N62" s="52">
        <v>2.3423873778292825</v>
      </c>
      <c r="O62" s="52">
        <v>3.3427644425518026</v>
      </c>
      <c r="P62" s="52">
        <v>3.0137303803145463</v>
      </c>
      <c r="Q62" s="52">
        <v>2.8185902006357439</v>
      </c>
      <c r="R62" s="52">
        <v>2.6847319172840489</v>
      </c>
      <c r="S62" s="52">
        <v>2.2111090367223061</v>
      </c>
      <c r="T62" s="52">
        <v>1.9911225595335131</v>
      </c>
      <c r="U62" s="52">
        <v>2.9690182225552912</v>
      </c>
      <c r="V62" s="52">
        <v>5.7808432519014561</v>
      </c>
      <c r="W62" s="52">
        <v>9.0589023785729434</v>
      </c>
      <c r="X62" s="52">
        <v>8.7807792387668488</v>
      </c>
      <c r="Y62" s="52">
        <v>9.2588449164893607</v>
      </c>
      <c r="Z62" s="52">
        <v>8.5956821950822615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0.2053348336632185</v>
      </c>
      <c r="R64" s="52">
        <v>0.63036566899641455</v>
      </c>
      <c r="S64" s="52">
        <v>1.9430756112284779</v>
      </c>
      <c r="T64" s="52">
        <v>3.6254119459261069</v>
      </c>
      <c r="U64" s="52">
        <v>5.3955200428470889</v>
      </c>
      <c r="V64" s="52">
        <v>7.1655050032368752</v>
      </c>
      <c r="W64" s="52">
        <v>14.41858425042969</v>
      </c>
      <c r="X64" s="52">
        <v>20.683504998068461</v>
      </c>
      <c r="Y64" s="52">
        <v>29.053132814585492</v>
      </c>
      <c r="Z64" s="52">
        <v>36.187798146236226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11.752668706513068</v>
      </c>
      <c r="E65" s="52">
        <v>9.9010530254423621</v>
      </c>
      <c r="F65" s="52">
        <v>17.206670344136704</v>
      </c>
      <c r="G65" s="52">
        <v>23.387543054408578</v>
      </c>
      <c r="H65" s="52">
        <v>22.089350538784167</v>
      </c>
      <c r="I65" s="52">
        <v>16.641490681795094</v>
      </c>
      <c r="J65" s="52">
        <v>19.043921915285104</v>
      </c>
      <c r="K65" s="52">
        <v>45.121374649977547</v>
      </c>
      <c r="L65" s="52">
        <v>34.470470150664241</v>
      </c>
      <c r="M65" s="52">
        <v>31.92083675962331</v>
      </c>
      <c r="N65" s="52">
        <v>33.562071894928685</v>
      </c>
      <c r="O65" s="52">
        <v>35.741997249608026</v>
      </c>
      <c r="P65" s="52">
        <v>36.229698588167459</v>
      </c>
      <c r="Q65" s="52">
        <v>36.766929808087326</v>
      </c>
      <c r="R65" s="52">
        <v>42.583097944916503</v>
      </c>
      <c r="S65" s="52">
        <v>47.156774577205908</v>
      </c>
      <c r="T65" s="52">
        <v>66.26235491778472</v>
      </c>
      <c r="U65" s="52">
        <v>80.333519217834109</v>
      </c>
      <c r="V65" s="52">
        <v>79.912788644742122</v>
      </c>
      <c r="W65" s="52">
        <v>83.287097870061373</v>
      </c>
      <c r="X65" s="52">
        <v>75.573600161145691</v>
      </c>
      <c r="Y65" s="52">
        <v>68.041223875130996</v>
      </c>
      <c r="Z65" s="52">
        <v>67.388571303056693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1112.276997669323</v>
      </c>
      <c r="D2" s="21">
        <f t="shared" ref="D2:X2" si="0">SUM(D3,D17,D22,D25,D26,D51,D52)</f>
        <v>1006.2449025713272</v>
      </c>
      <c r="E2" s="21">
        <f t="shared" si="0"/>
        <v>952.35710779674991</v>
      </c>
      <c r="F2" s="21">
        <f t="shared" si="0"/>
        <v>1062.0561892578696</v>
      </c>
      <c r="G2" s="21">
        <f t="shared" si="0"/>
        <v>1109.5145293244614</v>
      </c>
      <c r="H2" s="21">
        <f t="shared" si="0"/>
        <v>1124.2566708782231</v>
      </c>
      <c r="I2" s="21">
        <f t="shared" si="0"/>
        <v>1004.679472417117</v>
      </c>
      <c r="J2" s="21">
        <f t="shared" si="0"/>
        <v>1112.204859399204</v>
      </c>
      <c r="K2" s="21">
        <f t="shared" si="0"/>
        <v>622.46966735742478</v>
      </c>
      <c r="L2" s="21">
        <f t="shared" si="0"/>
        <v>599.10385220172952</v>
      </c>
      <c r="M2" s="21">
        <f t="shared" si="0"/>
        <v>586.45176000078845</v>
      </c>
      <c r="N2" s="21">
        <f t="shared" si="0"/>
        <v>686.79366571557841</v>
      </c>
      <c r="O2" s="21">
        <f t="shared" si="0"/>
        <v>673.78323558411921</v>
      </c>
      <c r="P2" s="21">
        <f t="shared" si="0"/>
        <v>618.1446869383949</v>
      </c>
      <c r="Q2" s="21">
        <f t="shared" si="0"/>
        <v>632.83646143290105</v>
      </c>
      <c r="R2" s="21">
        <f t="shared" si="0"/>
        <v>645.32308297754082</v>
      </c>
      <c r="S2" s="21">
        <f t="shared" si="0"/>
        <v>763.34890383896061</v>
      </c>
      <c r="T2" s="21">
        <f t="shared" si="0"/>
        <v>829.53320918873089</v>
      </c>
      <c r="U2" s="21">
        <f t="shared" si="0"/>
        <v>875.28355249524714</v>
      </c>
      <c r="V2" s="21">
        <f t="shared" si="0"/>
        <v>847.36411420021477</v>
      </c>
      <c r="W2" s="21">
        <f t="shared" si="0"/>
        <v>828.69508425013487</v>
      </c>
      <c r="X2" s="21">
        <f t="shared" si="0"/>
        <v>801.42515041554361</v>
      </c>
      <c r="Y2" s="21">
        <f t="shared" ref="Y2:Z2" si="1">SUM(Y3,Y17,Y22,Y25,Y26,Y51,Y52)</f>
        <v>742.05069352808141</v>
      </c>
      <c r="Z2" s="21">
        <f t="shared" si="1"/>
        <v>536.3705597910224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406.81390554250754</v>
      </c>
      <c r="D3" s="24">
        <f t="shared" ref="D3:W3" si="3">SUM(D4,D8,D11)</f>
        <v>312.43969230881606</v>
      </c>
      <c r="E3" s="24">
        <f t="shared" si="3"/>
        <v>275.16819295000693</v>
      </c>
      <c r="F3" s="24">
        <f t="shared" si="3"/>
        <v>333.43354133783367</v>
      </c>
      <c r="G3" s="24">
        <f t="shared" si="3"/>
        <v>369.47678935221649</v>
      </c>
      <c r="H3" s="24">
        <f t="shared" si="3"/>
        <v>380.06680926630077</v>
      </c>
      <c r="I3" s="24">
        <f t="shared" si="3"/>
        <v>341.76244700070316</v>
      </c>
      <c r="J3" s="24">
        <f t="shared" si="3"/>
        <v>364.47792981083694</v>
      </c>
      <c r="K3" s="24">
        <f t="shared" si="3"/>
        <v>182.18028486994643</v>
      </c>
      <c r="L3" s="24">
        <f t="shared" si="3"/>
        <v>118.25043234234624</v>
      </c>
      <c r="M3" s="24">
        <f t="shared" si="3"/>
        <v>128.85052591854003</v>
      </c>
      <c r="N3" s="24">
        <f t="shared" si="3"/>
        <v>129.05131426779317</v>
      </c>
      <c r="O3" s="24">
        <f t="shared" si="3"/>
        <v>86.045997910237276</v>
      </c>
      <c r="P3" s="24">
        <f t="shared" si="3"/>
        <v>98.598117219831295</v>
      </c>
      <c r="Q3" s="24">
        <f t="shared" si="3"/>
        <v>115.32662965401073</v>
      </c>
      <c r="R3" s="24">
        <f t="shared" si="3"/>
        <v>121.58366070233831</v>
      </c>
      <c r="S3" s="24">
        <f t="shared" si="3"/>
        <v>145.2644871284657</v>
      </c>
      <c r="T3" s="24">
        <f t="shared" si="3"/>
        <v>165.73072940045768</v>
      </c>
      <c r="U3" s="24">
        <f t="shared" si="3"/>
        <v>206.86775942930899</v>
      </c>
      <c r="V3" s="24">
        <f t="shared" si="3"/>
        <v>166.09376763125695</v>
      </c>
      <c r="W3" s="24">
        <f t="shared" si="3"/>
        <v>188.55646901798013</v>
      </c>
      <c r="X3" s="24">
        <f t="shared" ref="X3:Z3" si="4">SUM(X4,X8,X11)</f>
        <v>213.29467162318122</v>
      </c>
      <c r="Y3" s="24">
        <f t="shared" si="4"/>
        <v>160.75569954735295</v>
      </c>
      <c r="Z3" s="24">
        <f t="shared" si="4"/>
        <v>133.63314865318003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343.89377849481235</v>
      </c>
      <c r="D4" s="19">
        <f t="shared" ref="D4:W4" si="6">SUM(D5:D7)</f>
        <v>256.33309737328659</v>
      </c>
      <c r="E4" s="19">
        <f t="shared" si="6"/>
        <v>220.11674571764297</v>
      </c>
      <c r="F4" s="19">
        <f t="shared" si="6"/>
        <v>280.79871998820886</v>
      </c>
      <c r="G4" s="19">
        <f t="shared" si="6"/>
        <v>310.0204635335956</v>
      </c>
      <c r="H4" s="19">
        <f t="shared" si="6"/>
        <v>323.33068154722827</v>
      </c>
      <c r="I4" s="19">
        <f t="shared" si="6"/>
        <v>293.56497605907873</v>
      </c>
      <c r="J4" s="19">
        <f t="shared" si="6"/>
        <v>304.96295256328813</v>
      </c>
      <c r="K4" s="19">
        <f t="shared" si="6"/>
        <v>142.22642506353085</v>
      </c>
      <c r="L4" s="19">
        <f t="shared" si="6"/>
        <v>81.488992239269933</v>
      </c>
      <c r="M4" s="19">
        <f t="shared" si="6"/>
        <v>95.34545151435249</v>
      </c>
      <c r="N4" s="19">
        <f t="shared" si="6"/>
        <v>97.288546712127186</v>
      </c>
      <c r="O4" s="19">
        <f t="shared" si="6"/>
        <v>60.142951262157176</v>
      </c>
      <c r="P4" s="19">
        <f t="shared" si="6"/>
        <v>73.545161089551456</v>
      </c>
      <c r="Q4" s="19">
        <f t="shared" si="6"/>
        <v>95.021908362581058</v>
      </c>
      <c r="R4" s="19">
        <f t="shared" si="6"/>
        <v>99.411737622624685</v>
      </c>
      <c r="S4" s="19">
        <f t="shared" si="6"/>
        <v>132.41802374969168</v>
      </c>
      <c r="T4" s="19">
        <f t="shared" si="6"/>
        <v>152.50418861195075</v>
      </c>
      <c r="U4" s="19">
        <f t="shared" si="6"/>
        <v>190.15461706303205</v>
      </c>
      <c r="V4" s="19">
        <f t="shared" si="6"/>
        <v>153.52547250437195</v>
      </c>
      <c r="W4" s="19">
        <f t="shared" si="6"/>
        <v>175.54994194363374</v>
      </c>
      <c r="X4" s="19">
        <f t="shared" ref="X4:Z4" si="7">SUM(X5:X7)</f>
        <v>200.8212016136857</v>
      </c>
      <c r="Y4" s="19">
        <f t="shared" si="7"/>
        <v>148.02555757074177</v>
      </c>
      <c r="Z4" s="19">
        <f t="shared" si="7"/>
        <v>123.82927513592252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343.89377849481235</v>
      </c>
      <c r="D7" s="8">
        <v>256.33309737328659</v>
      </c>
      <c r="E7" s="8">
        <v>220.11674571764297</v>
      </c>
      <c r="F7" s="8">
        <v>280.79871998820886</v>
      </c>
      <c r="G7" s="8">
        <v>310.0204635335956</v>
      </c>
      <c r="H7" s="8">
        <v>323.33068154722827</v>
      </c>
      <c r="I7" s="8">
        <v>293.56497605907873</v>
      </c>
      <c r="J7" s="8">
        <v>304.96295256328813</v>
      </c>
      <c r="K7" s="8">
        <v>142.22642506353085</v>
      </c>
      <c r="L7" s="8">
        <v>81.488992239269933</v>
      </c>
      <c r="M7" s="8">
        <v>95.34545151435249</v>
      </c>
      <c r="N7" s="8">
        <v>97.288546712127186</v>
      </c>
      <c r="O7" s="8">
        <v>60.142951262157176</v>
      </c>
      <c r="P7" s="8">
        <v>73.545161089551456</v>
      </c>
      <c r="Q7" s="8">
        <v>95.021908362581058</v>
      </c>
      <c r="R7" s="8">
        <v>99.411737622624685</v>
      </c>
      <c r="S7" s="8">
        <v>132.41802374969168</v>
      </c>
      <c r="T7" s="8">
        <v>152.50418861195075</v>
      </c>
      <c r="U7" s="8">
        <v>190.15461706303205</v>
      </c>
      <c r="V7" s="8">
        <v>153.52547250437195</v>
      </c>
      <c r="W7" s="8">
        <v>175.54994194363374</v>
      </c>
      <c r="X7" s="8">
        <v>200.8212016136857</v>
      </c>
      <c r="Y7" s="8">
        <v>148.02555757074177</v>
      </c>
      <c r="Z7" s="8">
        <v>123.82927513592252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62.920127047695217</v>
      </c>
      <c r="D11" s="19">
        <f t="shared" si="10"/>
        <v>56.106594935529465</v>
      </c>
      <c r="E11" s="19">
        <f t="shared" si="10"/>
        <v>55.051447232363962</v>
      </c>
      <c r="F11" s="19">
        <f t="shared" si="10"/>
        <v>52.634821349624794</v>
      </c>
      <c r="G11" s="19">
        <f t="shared" si="10"/>
        <v>59.456325818620869</v>
      </c>
      <c r="H11" s="19">
        <f t="shared" si="10"/>
        <v>56.736127719072527</v>
      </c>
      <c r="I11" s="19">
        <f t="shared" si="10"/>
        <v>48.19747094162441</v>
      </c>
      <c r="J11" s="19">
        <f t="shared" si="10"/>
        <v>59.514977247548792</v>
      </c>
      <c r="K11" s="19">
        <f t="shared" si="10"/>
        <v>39.953859806415572</v>
      </c>
      <c r="L11" s="19">
        <f t="shared" si="10"/>
        <v>36.761440103076303</v>
      </c>
      <c r="M11" s="19">
        <f t="shared" si="10"/>
        <v>33.505074404187525</v>
      </c>
      <c r="N11" s="19">
        <f t="shared" si="10"/>
        <v>31.762767555665992</v>
      </c>
      <c r="O11" s="19">
        <f t="shared" si="10"/>
        <v>25.903046648080107</v>
      </c>
      <c r="P11" s="19">
        <f t="shared" si="10"/>
        <v>25.052956130279842</v>
      </c>
      <c r="Q11" s="19">
        <f t="shared" si="10"/>
        <v>20.304721291429676</v>
      </c>
      <c r="R11" s="19">
        <f t="shared" si="10"/>
        <v>22.171923079713622</v>
      </c>
      <c r="S11" s="19">
        <f t="shared" si="10"/>
        <v>12.846463378774008</v>
      </c>
      <c r="T11" s="19">
        <f t="shared" si="10"/>
        <v>13.226540788506938</v>
      </c>
      <c r="U11" s="19">
        <f t="shared" si="10"/>
        <v>16.713142366276951</v>
      </c>
      <c r="V11" s="19">
        <f t="shared" si="10"/>
        <v>12.568295126884998</v>
      </c>
      <c r="W11" s="19">
        <f t="shared" si="10"/>
        <v>13.006527074346387</v>
      </c>
      <c r="X11" s="19">
        <f t="shared" si="10"/>
        <v>12.473470009495504</v>
      </c>
      <c r="Y11" s="19">
        <f t="shared" ref="Y11:Z11" si="11">SUM(Y12:Y16)</f>
        <v>12.730141976611174</v>
      </c>
      <c r="Z11" s="19">
        <f t="shared" si="11"/>
        <v>9.8038735172575269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62.920127047695217</v>
      </c>
      <c r="D13" s="8">
        <v>56.106594935529465</v>
      </c>
      <c r="E13" s="8">
        <v>55.051447232363962</v>
      </c>
      <c r="F13" s="8">
        <v>52.634821349624794</v>
      </c>
      <c r="G13" s="8">
        <v>59.456325818620869</v>
      </c>
      <c r="H13" s="8">
        <v>56.736127719072527</v>
      </c>
      <c r="I13" s="8">
        <v>48.19747094162441</v>
      </c>
      <c r="J13" s="8">
        <v>59.514977247548792</v>
      </c>
      <c r="K13" s="8">
        <v>39.953859806415572</v>
      </c>
      <c r="L13" s="8">
        <v>36.761440103076303</v>
      </c>
      <c r="M13" s="8">
        <v>33.505074404187525</v>
      </c>
      <c r="N13" s="8">
        <v>31.762767555665992</v>
      </c>
      <c r="O13" s="8">
        <v>25.903046648080107</v>
      </c>
      <c r="P13" s="8">
        <v>25.052956130279842</v>
      </c>
      <c r="Q13" s="8">
        <v>20.304721291429676</v>
      </c>
      <c r="R13" s="8">
        <v>22.171923079713622</v>
      </c>
      <c r="S13" s="8">
        <v>12.846463378774008</v>
      </c>
      <c r="T13" s="8">
        <v>13.226540788506938</v>
      </c>
      <c r="U13" s="8">
        <v>16.713142366276951</v>
      </c>
      <c r="V13" s="8">
        <v>12.568295126884998</v>
      </c>
      <c r="W13" s="8">
        <v>13.006527074346387</v>
      </c>
      <c r="X13" s="8">
        <v>12.473470009495504</v>
      </c>
      <c r="Y13" s="8">
        <v>12.730141976611174</v>
      </c>
      <c r="Z13" s="8">
        <v>9.8038735172575269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519.4367566814044</v>
      </c>
      <c r="D26" s="27">
        <f t="shared" si="16"/>
        <v>518.18104045725045</v>
      </c>
      <c r="E26" s="27">
        <f t="shared" si="16"/>
        <v>514.95192432181022</v>
      </c>
      <c r="F26" s="27">
        <f t="shared" si="16"/>
        <v>548.69314764271894</v>
      </c>
      <c r="G26" s="27">
        <f t="shared" si="16"/>
        <v>563.29677297857029</v>
      </c>
      <c r="H26" s="27">
        <f t="shared" si="16"/>
        <v>566.26875809848855</v>
      </c>
      <c r="I26" s="27">
        <f t="shared" si="16"/>
        <v>515.46227107637139</v>
      </c>
      <c r="J26" s="27">
        <f t="shared" si="16"/>
        <v>575.50216206251969</v>
      </c>
      <c r="K26" s="27">
        <f t="shared" si="16"/>
        <v>319.09590629142701</v>
      </c>
      <c r="L26" s="27">
        <f t="shared" si="16"/>
        <v>340.74773281297229</v>
      </c>
      <c r="M26" s="27">
        <f t="shared" si="16"/>
        <v>315.66127935163934</v>
      </c>
      <c r="N26" s="27">
        <f t="shared" si="16"/>
        <v>400.27613953425293</v>
      </c>
      <c r="O26" s="27">
        <f t="shared" si="16"/>
        <v>421.35431366111362</v>
      </c>
      <c r="P26" s="27">
        <f t="shared" si="16"/>
        <v>361.4952421978399</v>
      </c>
      <c r="Q26" s="27">
        <f t="shared" si="16"/>
        <v>363.52148701870266</v>
      </c>
      <c r="R26" s="27">
        <f t="shared" si="16"/>
        <v>362.01254261547797</v>
      </c>
      <c r="S26" s="27">
        <f t="shared" si="16"/>
        <v>434.83846837663447</v>
      </c>
      <c r="T26" s="27">
        <f t="shared" si="16"/>
        <v>452.53327267374613</v>
      </c>
      <c r="U26" s="27">
        <f t="shared" si="16"/>
        <v>414.87783216527907</v>
      </c>
      <c r="V26" s="27">
        <f t="shared" si="16"/>
        <v>450.30628963299154</v>
      </c>
      <c r="W26" s="27">
        <f t="shared" si="16"/>
        <v>429.87452679976047</v>
      </c>
      <c r="X26" s="27">
        <f t="shared" si="16"/>
        <v>392.09549120241826</v>
      </c>
      <c r="Y26" s="27">
        <f t="shared" ref="Y26:Z26" si="17">SUM(Y27,Y33)</f>
        <v>418.89192227490503</v>
      </c>
      <c r="Z26" s="27">
        <f t="shared" si="17"/>
        <v>239.78231723422476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519.4367566814044</v>
      </c>
      <c r="D33" s="19">
        <f t="shared" si="20"/>
        <v>518.18104045725045</v>
      </c>
      <c r="E33" s="19">
        <f t="shared" si="20"/>
        <v>514.95192432181022</v>
      </c>
      <c r="F33" s="19">
        <f t="shared" si="20"/>
        <v>548.69314764271894</v>
      </c>
      <c r="G33" s="19">
        <f t="shared" si="20"/>
        <v>563.29677297857029</v>
      </c>
      <c r="H33" s="19">
        <f t="shared" si="20"/>
        <v>566.26875809848855</v>
      </c>
      <c r="I33" s="19">
        <f t="shared" si="20"/>
        <v>515.46227107637139</v>
      </c>
      <c r="J33" s="19">
        <f t="shared" si="20"/>
        <v>575.50216206251969</v>
      </c>
      <c r="K33" s="19">
        <f t="shared" si="20"/>
        <v>319.09590629142701</v>
      </c>
      <c r="L33" s="19">
        <f t="shared" si="20"/>
        <v>340.74773281297229</v>
      </c>
      <c r="M33" s="19">
        <f t="shared" si="20"/>
        <v>315.66127935163934</v>
      </c>
      <c r="N33" s="19">
        <f t="shared" si="20"/>
        <v>400.27613953425293</v>
      </c>
      <c r="O33" s="19">
        <f t="shared" si="20"/>
        <v>421.35431366111362</v>
      </c>
      <c r="P33" s="19">
        <f t="shared" si="20"/>
        <v>361.4952421978399</v>
      </c>
      <c r="Q33" s="19">
        <f t="shared" si="20"/>
        <v>363.52148701870266</v>
      </c>
      <c r="R33" s="19">
        <f t="shared" si="20"/>
        <v>362.01254261547797</v>
      </c>
      <c r="S33" s="19">
        <f t="shared" si="20"/>
        <v>434.83846837663447</v>
      </c>
      <c r="T33" s="19">
        <f t="shared" si="20"/>
        <v>452.53327267374613</v>
      </c>
      <c r="U33" s="19">
        <f t="shared" si="20"/>
        <v>414.87783216527907</v>
      </c>
      <c r="V33" s="19">
        <f t="shared" si="20"/>
        <v>450.30628963299154</v>
      </c>
      <c r="W33" s="19">
        <f t="shared" si="20"/>
        <v>429.87452679976047</v>
      </c>
      <c r="X33" s="19">
        <f t="shared" si="20"/>
        <v>392.09549120241826</v>
      </c>
      <c r="Y33" s="19">
        <f t="shared" ref="Y33:Z33" si="21">SUM(Y34:Y50)</f>
        <v>418.89192227490503</v>
      </c>
      <c r="Z33" s="19">
        <f t="shared" si="21"/>
        <v>239.78231723422476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22.948539155060043</v>
      </c>
      <c r="D36" s="8">
        <v>12.986421990978734</v>
      </c>
      <c r="E36" s="8">
        <v>13.153190720489484</v>
      </c>
      <c r="F36" s="8">
        <v>15.663658730772188</v>
      </c>
      <c r="G36" s="8">
        <v>15.482002491939149</v>
      </c>
      <c r="H36" s="8">
        <v>18.113310543951002</v>
      </c>
      <c r="I36" s="8">
        <v>14.874382685086809</v>
      </c>
      <c r="J36" s="8">
        <v>9.4459866717239347</v>
      </c>
      <c r="K36" s="8">
        <v>4.9320984144754458</v>
      </c>
      <c r="L36" s="8">
        <v>6.1881893994004029</v>
      </c>
      <c r="M36" s="8">
        <v>6.2040435572349972</v>
      </c>
      <c r="N36" s="8">
        <v>6.1909780391441185</v>
      </c>
      <c r="O36" s="8">
        <v>7.4944222536100664</v>
      </c>
      <c r="P36" s="8">
        <v>5.7987525495557213</v>
      </c>
      <c r="Q36" s="8">
        <v>5.784245216729679</v>
      </c>
      <c r="R36" s="8">
        <v>6.5515948904795325</v>
      </c>
      <c r="S36" s="8">
        <v>7.3218843652011367</v>
      </c>
      <c r="T36" s="8">
        <v>7.9674235987449915</v>
      </c>
      <c r="U36" s="8">
        <v>6.3639053404840524</v>
      </c>
      <c r="V36" s="8">
        <v>6.314935910707046</v>
      </c>
      <c r="W36" s="8">
        <v>5.8665214235649863</v>
      </c>
      <c r="X36" s="8">
        <v>6.536798621809071</v>
      </c>
      <c r="Y36" s="8">
        <v>9.6652035677715702</v>
      </c>
      <c r="Z36" s="8">
        <v>10.88286303996809</v>
      </c>
    </row>
    <row r="37" spans="1:26" ht="11.25" customHeight="1" x14ac:dyDescent="0.2">
      <c r="A37" s="28" t="s">
        <v>60</v>
      </c>
      <c r="B37" s="7" t="s">
        <v>61</v>
      </c>
      <c r="C37" s="8">
        <v>1.8561719684290974</v>
      </c>
      <c r="D37" s="8">
        <v>1.7092362128433893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3.1601837138027001E-3</v>
      </c>
      <c r="S37" s="8">
        <v>5.6381505473718306E-2</v>
      </c>
      <c r="T37" s="8">
        <v>9.9617402925484492E-3</v>
      </c>
      <c r="U37" s="8">
        <v>1.9199268816185937E-2</v>
      </c>
      <c r="V37" s="8">
        <v>1.5359802615467159E-2</v>
      </c>
      <c r="W37" s="8">
        <v>1.432844196231796E-2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36.635450515560237</v>
      </c>
      <c r="D43" s="8">
        <v>37.241920196653162</v>
      </c>
      <c r="E43" s="8">
        <v>34.121068120593591</v>
      </c>
      <c r="F43" s="8">
        <v>43.721648419610538</v>
      </c>
      <c r="G43" s="8">
        <v>45.101608430426637</v>
      </c>
      <c r="H43" s="8">
        <v>51.431128105523143</v>
      </c>
      <c r="I43" s="8">
        <v>39.002710817097544</v>
      </c>
      <c r="J43" s="8">
        <v>34.393546954023407</v>
      </c>
      <c r="K43" s="8">
        <v>18.855064830667356</v>
      </c>
      <c r="L43" s="8">
        <v>18.573838781950336</v>
      </c>
      <c r="M43" s="8">
        <v>20.313572682100009</v>
      </c>
      <c r="N43" s="8">
        <v>38.850994207646913</v>
      </c>
      <c r="O43" s="8">
        <v>52.336987000348053</v>
      </c>
      <c r="P43" s="8">
        <v>34.799343617044904</v>
      </c>
      <c r="Q43" s="8">
        <v>11.045260499486981</v>
      </c>
      <c r="R43" s="8">
        <v>11.790621148604222</v>
      </c>
      <c r="S43" s="8">
        <v>19.639032471994337</v>
      </c>
      <c r="T43" s="8">
        <v>17.738030641365928</v>
      </c>
      <c r="U43" s="8">
        <v>19.798508995502448</v>
      </c>
      <c r="V43" s="8">
        <v>19.083220205108301</v>
      </c>
      <c r="W43" s="8">
        <v>19.237298276367817</v>
      </c>
      <c r="X43" s="8">
        <v>37.143639640164125</v>
      </c>
      <c r="Y43" s="8">
        <v>50.142433714856153</v>
      </c>
      <c r="Z43" s="8">
        <v>37.64340035663362</v>
      </c>
    </row>
    <row r="44" spans="1:26" ht="11.25" customHeight="1" x14ac:dyDescent="0.2">
      <c r="A44" s="28" t="s">
        <v>74</v>
      </c>
      <c r="B44" s="7" t="s">
        <v>75</v>
      </c>
      <c r="C44" s="8">
        <v>55.491167011445732</v>
      </c>
      <c r="D44" s="8">
        <v>38.711326335192027</v>
      </c>
      <c r="E44" s="8">
        <v>42.772795556979872</v>
      </c>
      <c r="F44" s="8">
        <v>32.071050815745494</v>
      </c>
      <c r="G44" s="8">
        <v>35.428537017242768</v>
      </c>
      <c r="H44" s="8">
        <v>31.414646803332484</v>
      </c>
      <c r="I44" s="8">
        <v>48.36974188220541</v>
      </c>
      <c r="J44" s="8">
        <v>52.901820419386276</v>
      </c>
      <c r="K44" s="8">
        <v>14.611639310111467</v>
      </c>
      <c r="L44" s="8">
        <v>11.666489171605246</v>
      </c>
      <c r="M44" s="8">
        <v>16.708984875432087</v>
      </c>
      <c r="N44" s="8">
        <v>11.671746547111026</v>
      </c>
      <c r="O44" s="8">
        <v>9.6883904805330783</v>
      </c>
      <c r="P44" s="8">
        <v>6.2470032292750908</v>
      </c>
      <c r="Q44" s="8">
        <v>6.2313744618396862</v>
      </c>
      <c r="R44" s="8">
        <v>5.5855654211398358</v>
      </c>
      <c r="S44" s="8">
        <v>4.7250207852142472</v>
      </c>
      <c r="T44" s="8">
        <v>5.1972710209186115</v>
      </c>
      <c r="U44" s="8">
        <v>3.13337178387629</v>
      </c>
      <c r="V44" s="8">
        <v>3.8547123381854997</v>
      </c>
      <c r="W44" s="8">
        <v>4.1378780664839239</v>
      </c>
      <c r="X44" s="8">
        <v>2.8217207442813459</v>
      </c>
      <c r="Y44" s="8">
        <v>2.1493986928225426</v>
      </c>
      <c r="Z44" s="8">
        <v>1.2647388088422349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402.50542803090934</v>
      </c>
      <c r="D48" s="8">
        <v>427.53213572158319</v>
      </c>
      <c r="E48" s="8">
        <v>424.90486992374724</v>
      </c>
      <c r="F48" s="8">
        <v>457.23678967659072</v>
      </c>
      <c r="G48" s="8">
        <v>467.28462503896168</v>
      </c>
      <c r="H48" s="8">
        <v>465.30967264568187</v>
      </c>
      <c r="I48" s="8">
        <v>413.21543569198161</v>
      </c>
      <c r="J48" s="8">
        <v>478.76080801738607</v>
      </c>
      <c r="K48" s="8">
        <v>280.69710373617272</v>
      </c>
      <c r="L48" s="8">
        <v>304.31921546001632</v>
      </c>
      <c r="M48" s="8">
        <v>272.43467823687223</v>
      </c>
      <c r="N48" s="8">
        <v>343.56242074035089</v>
      </c>
      <c r="O48" s="8">
        <v>351.83451392662244</v>
      </c>
      <c r="P48" s="8">
        <v>314.65014280196419</v>
      </c>
      <c r="Q48" s="8">
        <v>340.46060684064634</v>
      </c>
      <c r="R48" s="8">
        <v>338.08160097154058</v>
      </c>
      <c r="S48" s="8">
        <v>403.09614924875103</v>
      </c>
      <c r="T48" s="8">
        <v>421.62058567242406</v>
      </c>
      <c r="U48" s="8">
        <v>385.56284677660011</v>
      </c>
      <c r="V48" s="8">
        <v>421.0380613763752</v>
      </c>
      <c r="W48" s="8">
        <v>400.61850059138141</v>
      </c>
      <c r="X48" s="8">
        <v>345.59333219616371</v>
      </c>
      <c r="Y48" s="8">
        <v>356.93488629945477</v>
      </c>
      <c r="Z48" s="8">
        <v>189.99131502878083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186.02633544541098</v>
      </c>
      <c r="D51" s="27">
        <v>165.35209997809019</v>
      </c>
      <c r="E51" s="27">
        <v>153.60280341882481</v>
      </c>
      <c r="F51" s="27">
        <v>163.10416328878688</v>
      </c>
      <c r="G51" s="27">
        <v>155.51456684927328</v>
      </c>
      <c r="H51" s="27">
        <v>155.55612476207682</v>
      </c>
      <c r="I51" s="27">
        <v>136.117907022303</v>
      </c>
      <c r="J51" s="27">
        <v>157.04727712365948</v>
      </c>
      <c r="K51" s="27">
        <v>98.731025544367654</v>
      </c>
      <c r="L51" s="27">
        <v>113.11358279154425</v>
      </c>
      <c r="M51" s="27">
        <v>116.04683042200442</v>
      </c>
      <c r="N51" s="27">
        <v>130.46198601510898</v>
      </c>
      <c r="O51" s="27">
        <v>136.18436565778859</v>
      </c>
      <c r="P51" s="27">
        <v>126.10315738935083</v>
      </c>
      <c r="Q51" s="27">
        <v>122.60762249988746</v>
      </c>
      <c r="R51" s="27">
        <v>124.44485133042231</v>
      </c>
      <c r="S51" s="27">
        <v>138.70346019690402</v>
      </c>
      <c r="T51" s="27">
        <v>150.97727411435184</v>
      </c>
      <c r="U51" s="27">
        <v>169.57358858970471</v>
      </c>
      <c r="V51" s="27">
        <v>152.41633537776696</v>
      </c>
      <c r="W51" s="27">
        <v>139.94475396843555</v>
      </c>
      <c r="X51" s="27">
        <v>135.80928597377823</v>
      </c>
      <c r="Y51" s="27">
        <v>106.81825800277751</v>
      </c>
      <c r="Z51" s="27">
        <v>105.47204351450007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10.27206982717037</v>
      </c>
      <c r="E52" s="27">
        <f t="shared" si="22"/>
        <v>8.6341871061078788</v>
      </c>
      <c r="F52" s="27">
        <f t="shared" si="22"/>
        <v>16.825336988530065</v>
      </c>
      <c r="G52" s="27">
        <f t="shared" si="22"/>
        <v>21.226400144401385</v>
      </c>
      <c r="H52" s="27">
        <f t="shared" si="22"/>
        <v>22.364978751357082</v>
      </c>
      <c r="I52" s="27">
        <f t="shared" si="22"/>
        <v>11.336847317739434</v>
      </c>
      <c r="J52" s="27">
        <f t="shared" si="22"/>
        <v>15.177490402187999</v>
      </c>
      <c r="K52" s="27">
        <f t="shared" si="22"/>
        <v>22.462450651683593</v>
      </c>
      <c r="L52" s="27">
        <f t="shared" si="22"/>
        <v>26.992104254866678</v>
      </c>
      <c r="M52" s="27">
        <f t="shared" si="22"/>
        <v>25.893124308604698</v>
      </c>
      <c r="N52" s="27">
        <f t="shared" si="22"/>
        <v>27.004225898423357</v>
      </c>
      <c r="O52" s="27">
        <f t="shared" si="22"/>
        <v>30.198558354979735</v>
      </c>
      <c r="P52" s="27">
        <f t="shared" si="22"/>
        <v>31.948170131372873</v>
      </c>
      <c r="Q52" s="27">
        <f t="shared" si="22"/>
        <v>31.380722260300217</v>
      </c>
      <c r="R52" s="27">
        <f t="shared" si="22"/>
        <v>37.28202832930215</v>
      </c>
      <c r="S52" s="27">
        <f t="shared" si="22"/>
        <v>44.542488136956379</v>
      </c>
      <c r="T52" s="27">
        <f t="shared" si="22"/>
        <v>60.291933000175248</v>
      </c>
      <c r="U52" s="27">
        <f t="shared" si="22"/>
        <v>83.964372310954289</v>
      </c>
      <c r="V52" s="27">
        <f t="shared" si="22"/>
        <v>78.54772155819937</v>
      </c>
      <c r="W52" s="27">
        <f t="shared" si="22"/>
        <v>70.319334463958711</v>
      </c>
      <c r="X52" s="27">
        <f t="shared" si="22"/>
        <v>60.225701616165956</v>
      </c>
      <c r="Y52" s="27">
        <f t="shared" ref="Y52:Z52" si="23">SUM(Y53:Y54)</f>
        <v>55.584813703045896</v>
      </c>
      <c r="Z52" s="27">
        <f t="shared" si="23"/>
        <v>57.483050389117494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10.27206982717037</v>
      </c>
      <c r="E54" s="45">
        <v>8.6341871061078788</v>
      </c>
      <c r="F54" s="45">
        <v>16.825336988530065</v>
      </c>
      <c r="G54" s="45">
        <v>21.226400144401385</v>
      </c>
      <c r="H54" s="45">
        <v>22.364978751357082</v>
      </c>
      <c r="I54" s="45">
        <v>11.336847317739434</v>
      </c>
      <c r="J54" s="45">
        <v>15.177490402187999</v>
      </c>
      <c r="K54" s="45">
        <v>22.462450651683593</v>
      </c>
      <c r="L54" s="45">
        <v>26.992104254866678</v>
      </c>
      <c r="M54" s="45">
        <v>25.893124308604698</v>
      </c>
      <c r="N54" s="45">
        <v>27.004225898423357</v>
      </c>
      <c r="O54" s="45">
        <v>30.198558354979735</v>
      </c>
      <c r="P54" s="45">
        <v>31.948170131372873</v>
      </c>
      <c r="Q54" s="45">
        <v>31.380722260300217</v>
      </c>
      <c r="R54" s="45">
        <v>37.28202832930215</v>
      </c>
      <c r="S54" s="45">
        <v>44.542488136956379</v>
      </c>
      <c r="T54" s="45">
        <v>60.291933000175248</v>
      </c>
      <c r="U54" s="45">
        <v>83.964372310954289</v>
      </c>
      <c r="V54" s="45">
        <v>78.54772155819937</v>
      </c>
      <c r="W54" s="45">
        <v>70.319334463958711</v>
      </c>
      <c r="X54" s="45">
        <v>60.225701616165956</v>
      </c>
      <c r="Y54" s="45">
        <v>55.584813703045896</v>
      </c>
      <c r="Z54" s="45">
        <v>57.483050389117494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0.75348192675758308</v>
      </c>
      <c r="D61" s="49">
        <f t="shared" si="24"/>
        <v>15.71485258389354</v>
      </c>
      <c r="E61" s="49">
        <f t="shared" si="24"/>
        <v>13.076700543683415</v>
      </c>
      <c r="F61" s="49">
        <f t="shared" si="24"/>
        <v>25.190223055757695</v>
      </c>
      <c r="G61" s="49">
        <f t="shared" si="24"/>
        <v>31.5968077252633</v>
      </c>
      <c r="H61" s="49">
        <f t="shared" si="24"/>
        <v>33.312918574394843</v>
      </c>
      <c r="I61" s="49">
        <f t="shared" si="24"/>
        <v>17.15187373208256</v>
      </c>
      <c r="J61" s="49">
        <f t="shared" si="24"/>
        <v>25.122705594254906</v>
      </c>
      <c r="K61" s="49">
        <f t="shared" si="24"/>
        <v>33.421271178266601</v>
      </c>
      <c r="L61" s="49">
        <f t="shared" si="24"/>
        <v>40.20983316740557</v>
      </c>
      <c r="M61" s="49">
        <f t="shared" si="24"/>
        <v>38.567006295211975</v>
      </c>
      <c r="N61" s="49">
        <f t="shared" si="24"/>
        <v>42.511302327242007</v>
      </c>
      <c r="O61" s="49">
        <f t="shared" si="24"/>
        <v>45.335180707840159</v>
      </c>
      <c r="P61" s="49">
        <f t="shared" si="24"/>
        <v>44.703415831517972</v>
      </c>
      <c r="Q61" s="49">
        <f t="shared" si="24"/>
        <v>45.432207367888481</v>
      </c>
      <c r="R61" s="49">
        <f t="shared" si="24"/>
        <v>51.859743443366725</v>
      </c>
      <c r="S61" s="49">
        <f t="shared" si="24"/>
        <v>63.560445604015456</v>
      </c>
      <c r="T61" s="49">
        <f t="shared" si="24"/>
        <v>90.3473712588073</v>
      </c>
      <c r="U61" s="49">
        <f t="shared" si="24"/>
        <v>125.05384807779664</v>
      </c>
      <c r="V61" s="49">
        <f t="shared" si="24"/>
        <v>125.68745127129959</v>
      </c>
      <c r="W61" s="49">
        <f t="shared" si="24"/>
        <v>129.04848692647039</v>
      </c>
      <c r="X61" s="49">
        <f t="shared" si="24"/>
        <v>126.15731360096129</v>
      </c>
      <c r="Y61" s="49">
        <f t="shared" ref="Y61:Z61" si="25">SUM(Y62:Y72)</f>
        <v>129.18095160372437</v>
      </c>
      <c r="Z61" s="49">
        <f t="shared" si="25"/>
        <v>138.03475098846724</v>
      </c>
    </row>
    <row r="62" spans="1:26" ht="11.25" customHeight="1" x14ac:dyDescent="0.2">
      <c r="A62" s="50" t="s">
        <v>92</v>
      </c>
      <c r="B62" s="51" t="s">
        <v>93</v>
      </c>
      <c r="C62" s="52">
        <v>0.75348192675758308</v>
      </c>
      <c r="D62" s="52">
        <v>0.567601290406619</v>
      </c>
      <c r="E62" s="52">
        <v>0.37767356912577782</v>
      </c>
      <c r="F62" s="52">
        <v>0.39677339989442567</v>
      </c>
      <c r="G62" s="52">
        <v>0.38423077967189279</v>
      </c>
      <c r="H62" s="52">
        <v>0.40218911317904638</v>
      </c>
      <c r="I62" s="52">
        <v>0.39328441387765589</v>
      </c>
      <c r="J62" s="52">
        <v>2.6665475095399978</v>
      </c>
      <c r="K62" s="52">
        <v>0.14256582824416117</v>
      </c>
      <c r="L62" s="52">
        <v>0.18046331806979804</v>
      </c>
      <c r="M62" s="52">
        <v>0.1877630548352926</v>
      </c>
      <c r="N62" s="52">
        <v>2.7734142221707185</v>
      </c>
      <c r="O62" s="52">
        <v>3.8773379574481974</v>
      </c>
      <c r="P62" s="52">
        <v>3.4330344196854536</v>
      </c>
      <c r="Q62" s="52">
        <v>3.2052177993642563</v>
      </c>
      <c r="R62" s="52">
        <v>3.0007912827159502</v>
      </c>
      <c r="S62" s="52">
        <v>2.6579341632776949</v>
      </c>
      <c r="T62" s="52">
        <v>2.4041606404664866</v>
      </c>
      <c r="U62" s="52">
        <v>4.0055353774447102</v>
      </c>
      <c r="V62" s="52">
        <v>7.3485583480985444</v>
      </c>
      <c r="W62" s="52">
        <v>9.8975456214270547</v>
      </c>
      <c r="X62" s="52">
        <v>9.3196751612331479</v>
      </c>
      <c r="Y62" s="52">
        <v>9.4226206835106385</v>
      </c>
      <c r="Z62" s="52">
        <v>8.9156970049177353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0.41671937661158165</v>
      </c>
      <c r="R64" s="52">
        <v>1.2627701055672822</v>
      </c>
      <c r="S64" s="52">
        <v>4.2162060179436773</v>
      </c>
      <c r="T64" s="52">
        <v>7.9354055361255122</v>
      </c>
      <c r="U64" s="52">
        <v>12.66947191818605</v>
      </c>
      <c r="V64" s="52">
        <v>16.754441567943164</v>
      </c>
      <c r="W64" s="52">
        <v>28.153399175104738</v>
      </c>
      <c r="X64" s="52">
        <v>36.625918600873852</v>
      </c>
      <c r="Y64" s="52">
        <v>50.513554795344731</v>
      </c>
      <c r="Z64" s="52">
        <v>59.221625286606191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15.147251293486921</v>
      </c>
      <c r="E65" s="52">
        <v>12.699026974557638</v>
      </c>
      <c r="F65" s="52">
        <v>24.79344965586327</v>
      </c>
      <c r="G65" s="52">
        <v>31.212576945591408</v>
      </c>
      <c r="H65" s="52">
        <v>32.910729461215794</v>
      </c>
      <c r="I65" s="52">
        <v>16.758589318204905</v>
      </c>
      <c r="J65" s="52">
        <v>22.456158084714907</v>
      </c>
      <c r="K65" s="52">
        <v>33.278705350022442</v>
      </c>
      <c r="L65" s="52">
        <v>40.029369849335772</v>
      </c>
      <c r="M65" s="52">
        <v>38.379243240376681</v>
      </c>
      <c r="N65" s="52">
        <v>39.737888105071285</v>
      </c>
      <c r="O65" s="52">
        <v>41.457842750391961</v>
      </c>
      <c r="P65" s="52">
        <v>41.270381411832517</v>
      </c>
      <c r="Q65" s="52">
        <v>41.810270191912643</v>
      </c>
      <c r="R65" s="52">
        <v>47.596182055083489</v>
      </c>
      <c r="S65" s="52">
        <v>56.686305422794085</v>
      </c>
      <c r="T65" s="52">
        <v>80.007805082215299</v>
      </c>
      <c r="U65" s="52">
        <v>108.37884078216588</v>
      </c>
      <c r="V65" s="52">
        <v>101.58445135525788</v>
      </c>
      <c r="W65" s="52">
        <v>90.997542129938608</v>
      </c>
      <c r="X65" s="52">
        <v>80.211719838854279</v>
      </c>
      <c r="Y65" s="52">
        <v>69.244776124869006</v>
      </c>
      <c r="Z65" s="52">
        <v>69.897428696943322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152.99716274782247</v>
      </c>
      <c r="D2" s="21">
        <f t="shared" ref="D2:X2" si="0">SUM(D3,D17,D22,D25,D26,D51,D52)</f>
        <v>164.29942463288899</v>
      </c>
      <c r="E2" s="21">
        <f t="shared" si="0"/>
        <v>140.61228906825738</v>
      </c>
      <c r="F2" s="21">
        <f t="shared" si="0"/>
        <v>133.92664666315173</v>
      </c>
      <c r="G2" s="21">
        <f t="shared" si="0"/>
        <v>132.49962678887991</v>
      </c>
      <c r="H2" s="21">
        <f t="shared" si="0"/>
        <v>112.25725943715614</v>
      </c>
      <c r="I2" s="21">
        <f t="shared" si="0"/>
        <v>181.03331343009282</v>
      </c>
      <c r="J2" s="21">
        <f t="shared" si="0"/>
        <v>189.25569728718224</v>
      </c>
      <c r="K2" s="21">
        <f t="shared" si="0"/>
        <v>169.55918265897492</v>
      </c>
      <c r="L2" s="21">
        <f t="shared" si="0"/>
        <v>101.8670946360462</v>
      </c>
      <c r="M2" s="21">
        <f t="shared" si="0"/>
        <v>106.87691309082993</v>
      </c>
      <c r="N2" s="21">
        <f t="shared" si="0"/>
        <v>120.00465241538852</v>
      </c>
      <c r="O2" s="21">
        <f t="shared" si="0"/>
        <v>127.82806101662814</v>
      </c>
      <c r="P2" s="21">
        <f t="shared" si="0"/>
        <v>133.67075286189925</v>
      </c>
      <c r="Q2" s="21">
        <f t="shared" si="0"/>
        <v>133.89255791150683</v>
      </c>
      <c r="R2" s="21">
        <f t="shared" si="0"/>
        <v>105.75261838085027</v>
      </c>
      <c r="S2" s="21">
        <f t="shared" si="0"/>
        <v>105.24662023525634</v>
      </c>
      <c r="T2" s="21">
        <f t="shared" si="0"/>
        <v>104.69511505053356</v>
      </c>
      <c r="U2" s="21">
        <f t="shared" si="0"/>
        <v>112.41070579976756</v>
      </c>
      <c r="V2" s="21">
        <f t="shared" si="0"/>
        <v>90.457013179546209</v>
      </c>
      <c r="W2" s="21">
        <f t="shared" si="0"/>
        <v>83.523551796462655</v>
      </c>
      <c r="X2" s="21">
        <f t="shared" si="0"/>
        <v>94.30238214511914</v>
      </c>
      <c r="Y2" s="21">
        <f t="shared" ref="Y2:Z2" si="1">SUM(Y3,Y17,Y22,Y25,Y26,Y51,Y52)</f>
        <v>83.6356297663812</v>
      </c>
      <c r="Z2" s="21">
        <f t="shared" si="1"/>
        <v>59.024691157985274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87.989557703618999</v>
      </c>
      <c r="D3" s="24">
        <f t="shared" ref="D3:W3" si="3">SUM(D4,D8,D11)</f>
        <v>90.684920296578738</v>
      </c>
      <c r="E3" s="24">
        <f t="shared" si="3"/>
        <v>74.663536461195065</v>
      </c>
      <c r="F3" s="24">
        <f t="shared" si="3"/>
        <v>76.036649179713436</v>
      </c>
      <c r="G3" s="24">
        <f t="shared" si="3"/>
        <v>78.925500952548731</v>
      </c>
      <c r="H3" s="24">
        <f t="shared" si="3"/>
        <v>67.093549639546666</v>
      </c>
      <c r="I3" s="24">
        <f t="shared" si="3"/>
        <v>106.74500436508464</v>
      </c>
      <c r="J3" s="24">
        <f t="shared" si="3"/>
        <v>111.67751826583675</v>
      </c>
      <c r="K3" s="24">
        <f t="shared" si="3"/>
        <v>96.842866985340308</v>
      </c>
      <c r="L3" s="24">
        <f t="shared" si="3"/>
        <v>45.038758529550158</v>
      </c>
      <c r="M3" s="24">
        <f t="shared" si="3"/>
        <v>47.84668110785023</v>
      </c>
      <c r="N3" s="24">
        <f t="shared" si="3"/>
        <v>49.034230746215535</v>
      </c>
      <c r="O3" s="24">
        <f t="shared" si="3"/>
        <v>37.747922289374721</v>
      </c>
      <c r="P3" s="24">
        <f t="shared" si="3"/>
        <v>48.587305822364158</v>
      </c>
      <c r="Q3" s="24">
        <f t="shared" si="3"/>
        <v>59.223440375054132</v>
      </c>
      <c r="R3" s="24">
        <f t="shared" si="3"/>
        <v>47.67401406574389</v>
      </c>
      <c r="S3" s="24">
        <f t="shared" si="3"/>
        <v>48.480747751145444</v>
      </c>
      <c r="T3" s="24">
        <f t="shared" si="3"/>
        <v>49.965896063135425</v>
      </c>
      <c r="U3" s="24">
        <f t="shared" si="3"/>
        <v>57.362411396812959</v>
      </c>
      <c r="V3" s="24">
        <f t="shared" si="3"/>
        <v>43.242207294559478</v>
      </c>
      <c r="W3" s="24">
        <f t="shared" si="3"/>
        <v>44.053455038848341</v>
      </c>
      <c r="X3" s="24">
        <f t="shared" ref="X3:Z3" si="4">SUM(X4,X8,X11)</f>
        <v>50.871549632645433</v>
      </c>
      <c r="Y3" s="24">
        <f t="shared" si="4"/>
        <v>40.821156596789692</v>
      </c>
      <c r="Z3" s="24">
        <f t="shared" si="4"/>
        <v>27.310832909151259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74.380597748822836</v>
      </c>
      <c r="D4" s="19">
        <f t="shared" ref="D4:W4" si="6">SUM(D5:D7)</f>
        <v>74.400106890694616</v>
      </c>
      <c r="E4" s="19">
        <f t="shared" si="6"/>
        <v>59.725997010834476</v>
      </c>
      <c r="F4" s="19">
        <f t="shared" si="6"/>
        <v>64.033731208292792</v>
      </c>
      <c r="G4" s="19">
        <f t="shared" si="6"/>
        <v>66.224783518417283</v>
      </c>
      <c r="H4" s="19">
        <f t="shared" si="6"/>
        <v>57.07786789973953</v>
      </c>
      <c r="I4" s="19">
        <f t="shared" si="6"/>
        <v>91.691158364154191</v>
      </c>
      <c r="J4" s="19">
        <f t="shared" si="6"/>
        <v>93.441887477153614</v>
      </c>
      <c r="K4" s="19">
        <f t="shared" si="6"/>
        <v>75.604310170338138</v>
      </c>
      <c r="L4" s="19">
        <f t="shared" si="6"/>
        <v>31.037206136002908</v>
      </c>
      <c r="M4" s="19">
        <f t="shared" si="6"/>
        <v>35.405081827724295</v>
      </c>
      <c r="N4" s="19">
        <f t="shared" si="6"/>
        <v>36.965675828355046</v>
      </c>
      <c r="O4" s="19">
        <f t="shared" si="6"/>
        <v>26.384393297011851</v>
      </c>
      <c r="P4" s="19">
        <f t="shared" si="6"/>
        <v>36.241678181805625</v>
      </c>
      <c r="Q4" s="19">
        <f t="shared" si="6"/>
        <v>48.79639976576275</v>
      </c>
      <c r="R4" s="19">
        <f t="shared" si="6"/>
        <v>38.980209596780981</v>
      </c>
      <c r="S4" s="19">
        <f t="shared" si="6"/>
        <v>44.193353337878513</v>
      </c>
      <c r="T4" s="19">
        <f t="shared" si="6"/>
        <v>45.978247153943251</v>
      </c>
      <c r="U4" s="19">
        <f t="shared" si="6"/>
        <v>52.728020079419238</v>
      </c>
      <c r="V4" s="19">
        <f t="shared" si="6"/>
        <v>39.97007474577812</v>
      </c>
      <c r="W4" s="19">
        <f t="shared" si="6"/>
        <v>41.014670643566497</v>
      </c>
      <c r="X4" s="19">
        <f t="shared" ref="X4:Z4" si="7">SUM(X5:X7)</f>
        <v>47.896581979443162</v>
      </c>
      <c r="Y4" s="19">
        <f t="shared" si="7"/>
        <v>37.588555074169726</v>
      </c>
      <c r="Z4" s="19">
        <f t="shared" si="7"/>
        <v>25.307198674750527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74.380597748822836</v>
      </c>
      <c r="D7" s="8">
        <v>74.400106890694616</v>
      </c>
      <c r="E7" s="8">
        <v>59.725997010834476</v>
      </c>
      <c r="F7" s="8">
        <v>64.033731208292792</v>
      </c>
      <c r="G7" s="8">
        <v>66.224783518417283</v>
      </c>
      <c r="H7" s="8">
        <v>57.07786789973953</v>
      </c>
      <c r="I7" s="8">
        <v>91.691158364154191</v>
      </c>
      <c r="J7" s="8">
        <v>93.441887477153614</v>
      </c>
      <c r="K7" s="8">
        <v>75.604310170338138</v>
      </c>
      <c r="L7" s="8">
        <v>31.037206136002908</v>
      </c>
      <c r="M7" s="8">
        <v>35.405081827724295</v>
      </c>
      <c r="N7" s="8">
        <v>36.965675828355046</v>
      </c>
      <c r="O7" s="8">
        <v>26.384393297011851</v>
      </c>
      <c r="P7" s="8">
        <v>36.241678181805625</v>
      </c>
      <c r="Q7" s="8">
        <v>48.79639976576275</v>
      </c>
      <c r="R7" s="8">
        <v>38.980209596780981</v>
      </c>
      <c r="S7" s="8">
        <v>44.193353337878513</v>
      </c>
      <c r="T7" s="8">
        <v>45.978247153943251</v>
      </c>
      <c r="U7" s="8">
        <v>52.728020079419238</v>
      </c>
      <c r="V7" s="8">
        <v>39.97007474577812</v>
      </c>
      <c r="W7" s="8">
        <v>41.014670643566497</v>
      </c>
      <c r="X7" s="8">
        <v>47.896581979443162</v>
      </c>
      <c r="Y7" s="8">
        <v>37.588555074169726</v>
      </c>
      <c r="Z7" s="8">
        <v>25.307198674750527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13.60895995479617</v>
      </c>
      <c r="D11" s="19">
        <f t="shared" si="10"/>
        <v>16.284813405884119</v>
      </c>
      <c r="E11" s="19">
        <f t="shared" si="10"/>
        <v>14.937539450360589</v>
      </c>
      <c r="F11" s="19">
        <f t="shared" si="10"/>
        <v>12.002917971420644</v>
      </c>
      <c r="G11" s="19">
        <f t="shared" si="10"/>
        <v>12.700717434131448</v>
      </c>
      <c r="H11" s="19">
        <f t="shared" si="10"/>
        <v>10.015681739807141</v>
      </c>
      <c r="I11" s="19">
        <f t="shared" si="10"/>
        <v>15.053846000930443</v>
      </c>
      <c r="J11" s="19">
        <f t="shared" si="10"/>
        <v>18.235630788683135</v>
      </c>
      <c r="K11" s="19">
        <f t="shared" si="10"/>
        <v>21.23855681500217</v>
      </c>
      <c r="L11" s="19">
        <f t="shared" si="10"/>
        <v>14.001552393547248</v>
      </c>
      <c r="M11" s="19">
        <f t="shared" si="10"/>
        <v>12.441599280125935</v>
      </c>
      <c r="N11" s="19">
        <f t="shared" si="10"/>
        <v>12.068554917860487</v>
      </c>
      <c r="O11" s="19">
        <f t="shared" si="10"/>
        <v>11.36352899236287</v>
      </c>
      <c r="P11" s="19">
        <f t="shared" si="10"/>
        <v>12.345627640558531</v>
      </c>
      <c r="Q11" s="19">
        <f t="shared" si="10"/>
        <v>10.427040609291382</v>
      </c>
      <c r="R11" s="19">
        <f t="shared" si="10"/>
        <v>8.6938044689629113</v>
      </c>
      <c r="S11" s="19">
        <f t="shared" si="10"/>
        <v>4.2873944132669344</v>
      </c>
      <c r="T11" s="19">
        <f t="shared" si="10"/>
        <v>3.9876489091921772</v>
      </c>
      <c r="U11" s="19">
        <f t="shared" si="10"/>
        <v>4.6343913173937192</v>
      </c>
      <c r="V11" s="19">
        <f t="shared" si="10"/>
        <v>3.2721325487813537</v>
      </c>
      <c r="W11" s="19">
        <f t="shared" si="10"/>
        <v>3.0387843952818425</v>
      </c>
      <c r="X11" s="19">
        <f t="shared" si="10"/>
        <v>2.9749676532022726</v>
      </c>
      <c r="Y11" s="19">
        <f t="shared" ref="Y11:Z11" si="11">SUM(Y12:Y16)</f>
        <v>3.2326015226199645</v>
      </c>
      <c r="Z11" s="19">
        <f t="shared" si="11"/>
        <v>2.0036342344007303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13.60895995479617</v>
      </c>
      <c r="D13" s="8">
        <v>16.284813405884119</v>
      </c>
      <c r="E13" s="8">
        <v>14.937539450360589</v>
      </c>
      <c r="F13" s="8">
        <v>12.002917971420644</v>
      </c>
      <c r="G13" s="8">
        <v>12.700717434131448</v>
      </c>
      <c r="H13" s="8">
        <v>10.015681739807141</v>
      </c>
      <c r="I13" s="8">
        <v>15.053846000930443</v>
      </c>
      <c r="J13" s="8">
        <v>18.235630788683135</v>
      </c>
      <c r="K13" s="8">
        <v>21.23855681500217</v>
      </c>
      <c r="L13" s="8">
        <v>14.001552393547248</v>
      </c>
      <c r="M13" s="8">
        <v>12.441599280125935</v>
      </c>
      <c r="N13" s="8">
        <v>12.068554917860487</v>
      </c>
      <c r="O13" s="8">
        <v>11.36352899236287</v>
      </c>
      <c r="P13" s="8">
        <v>12.345627640558531</v>
      </c>
      <c r="Q13" s="8">
        <v>10.427040609291382</v>
      </c>
      <c r="R13" s="8">
        <v>8.6938044689629113</v>
      </c>
      <c r="S13" s="8">
        <v>4.2873944132669344</v>
      </c>
      <c r="T13" s="8">
        <v>3.9876489091921772</v>
      </c>
      <c r="U13" s="8">
        <v>4.6343913173937192</v>
      </c>
      <c r="V13" s="8">
        <v>3.2721325487813537</v>
      </c>
      <c r="W13" s="8">
        <v>3.0387843952818425</v>
      </c>
      <c r="X13" s="8">
        <v>2.9749676532022726</v>
      </c>
      <c r="Y13" s="8">
        <v>3.2326015226199645</v>
      </c>
      <c r="Z13" s="8">
        <v>2.0036342344007303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24.870214645247216</v>
      </c>
      <c r="D26" s="27">
        <f t="shared" si="16"/>
        <v>25.779040633999692</v>
      </c>
      <c r="E26" s="27">
        <f t="shared" si="16"/>
        <v>24.403604265164216</v>
      </c>
      <c r="F26" s="27">
        <f t="shared" si="16"/>
        <v>20.821940757315915</v>
      </c>
      <c r="G26" s="27">
        <f t="shared" si="16"/>
        <v>20.474588958380465</v>
      </c>
      <c r="H26" s="27">
        <f t="shared" si="16"/>
        <v>17.792793504888692</v>
      </c>
      <c r="I26" s="27">
        <f t="shared" si="16"/>
        <v>31.899421899800959</v>
      </c>
      <c r="J26" s="27">
        <f t="shared" si="16"/>
        <v>29.608943065860778</v>
      </c>
      <c r="K26" s="27">
        <f t="shared" si="16"/>
        <v>20.383259579483262</v>
      </c>
      <c r="L26" s="27">
        <f t="shared" si="16"/>
        <v>13.856601911895655</v>
      </c>
      <c r="M26" s="27">
        <f t="shared" si="16"/>
        <v>16.034627393884016</v>
      </c>
      <c r="N26" s="27">
        <f t="shared" si="16"/>
        <v>21.514775620250941</v>
      </c>
      <c r="O26" s="27">
        <f t="shared" si="16"/>
        <v>30.453218694251419</v>
      </c>
      <c r="P26" s="27">
        <f t="shared" si="16"/>
        <v>23.053630015590866</v>
      </c>
      <c r="Q26" s="27">
        <f t="shared" si="16"/>
        <v>11.83118890402859</v>
      </c>
      <c r="R26" s="27">
        <f t="shared" si="16"/>
        <v>9.3736719374667192</v>
      </c>
      <c r="S26" s="27">
        <f t="shared" si="16"/>
        <v>10.562489103087005</v>
      </c>
      <c r="T26" s="27">
        <f t="shared" si="16"/>
        <v>9.3057225623301711</v>
      </c>
      <c r="U26" s="27">
        <f t="shared" si="16"/>
        <v>8.113373643089421</v>
      </c>
      <c r="V26" s="27">
        <f t="shared" si="16"/>
        <v>7.606757509001647</v>
      </c>
      <c r="W26" s="27">
        <f t="shared" si="16"/>
        <v>6.8249043080577287</v>
      </c>
      <c r="X26" s="27">
        <f t="shared" si="16"/>
        <v>11.079957366389797</v>
      </c>
      <c r="Y26" s="27">
        <f t="shared" ref="Y26:Z26" si="17">SUM(Y27,Y33)</f>
        <v>15.719152415661089</v>
      </c>
      <c r="Z26" s="27">
        <f t="shared" si="17"/>
        <v>10.171264939134645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24.870214645247216</v>
      </c>
      <c r="D33" s="19">
        <f t="shared" si="20"/>
        <v>25.779040633999692</v>
      </c>
      <c r="E33" s="19">
        <f t="shared" si="20"/>
        <v>24.403604265164216</v>
      </c>
      <c r="F33" s="19">
        <f t="shared" si="20"/>
        <v>20.821940757315915</v>
      </c>
      <c r="G33" s="19">
        <f t="shared" si="20"/>
        <v>20.474588958380465</v>
      </c>
      <c r="H33" s="19">
        <f t="shared" si="20"/>
        <v>17.792793504888692</v>
      </c>
      <c r="I33" s="19">
        <f t="shared" si="20"/>
        <v>31.899421899800959</v>
      </c>
      <c r="J33" s="19">
        <f t="shared" si="20"/>
        <v>29.608943065860778</v>
      </c>
      <c r="K33" s="19">
        <f t="shared" si="20"/>
        <v>20.383259579483262</v>
      </c>
      <c r="L33" s="19">
        <f t="shared" si="20"/>
        <v>13.856601911895655</v>
      </c>
      <c r="M33" s="19">
        <f t="shared" si="20"/>
        <v>16.034627393884016</v>
      </c>
      <c r="N33" s="19">
        <f t="shared" si="20"/>
        <v>21.514775620250941</v>
      </c>
      <c r="O33" s="19">
        <f t="shared" si="20"/>
        <v>30.453218694251419</v>
      </c>
      <c r="P33" s="19">
        <f t="shared" si="20"/>
        <v>23.053630015590866</v>
      </c>
      <c r="Q33" s="19">
        <f t="shared" si="20"/>
        <v>11.83118890402859</v>
      </c>
      <c r="R33" s="19">
        <f t="shared" si="20"/>
        <v>9.3736719374667192</v>
      </c>
      <c r="S33" s="19">
        <f t="shared" si="20"/>
        <v>10.562489103087005</v>
      </c>
      <c r="T33" s="19">
        <f t="shared" si="20"/>
        <v>9.3057225623301711</v>
      </c>
      <c r="U33" s="19">
        <f t="shared" si="20"/>
        <v>8.113373643089421</v>
      </c>
      <c r="V33" s="19">
        <f t="shared" si="20"/>
        <v>7.606757509001647</v>
      </c>
      <c r="W33" s="19">
        <f t="shared" si="20"/>
        <v>6.8249043080577287</v>
      </c>
      <c r="X33" s="19">
        <f t="shared" si="20"/>
        <v>11.079957366389797</v>
      </c>
      <c r="Y33" s="19">
        <f t="shared" ref="Y33:Z33" si="21">SUM(Y34:Y50)</f>
        <v>15.719152415661089</v>
      </c>
      <c r="Z33" s="19">
        <f t="shared" si="21"/>
        <v>10.171264939134645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4.9635270149017341</v>
      </c>
      <c r="D36" s="8">
        <v>3.7692798712195295</v>
      </c>
      <c r="E36" s="8">
        <v>3.5689580413050974</v>
      </c>
      <c r="F36" s="8">
        <v>3.5719625536284929</v>
      </c>
      <c r="G36" s="8">
        <v>3.307176086939696</v>
      </c>
      <c r="H36" s="8">
        <v>3.19755966710997</v>
      </c>
      <c r="I36" s="8">
        <v>4.6458177561101781</v>
      </c>
      <c r="J36" s="8">
        <v>2.8942886874324421</v>
      </c>
      <c r="K36" s="8">
        <v>2.6217905579224814</v>
      </c>
      <c r="L36" s="8">
        <v>2.3569331847162247</v>
      </c>
      <c r="M36" s="8">
        <v>2.303777121172959</v>
      </c>
      <c r="N36" s="8">
        <v>2.3523189007297574</v>
      </c>
      <c r="O36" s="8">
        <v>3.2877632394728207</v>
      </c>
      <c r="P36" s="8">
        <v>2.8575166692616079</v>
      </c>
      <c r="Q36" s="8">
        <v>2.9703712207267197</v>
      </c>
      <c r="R36" s="8">
        <v>2.568937513128934</v>
      </c>
      <c r="S36" s="8">
        <v>2.4436146506919552</v>
      </c>
      <c r="T36" s="8">
        <v>2.4020859671952017</v>
      </c>
      <c r="U36" s="8">
        <v>1.7646488618540195</v>
      </c>
      <c r="V36" s="8">
        <v>1.6440819640439219</v>
      </c>
      <c r="W36" s="8">
        <v>1.370626736454301</v>
      </c>
      <c r="X36" s="8">
        <v>1.5590500831424794</v>
      </c>
      <c r="Y36" s="8">
        <v>2.454312907665428</v>
      </c>
      <c r="Z36" s="8">
        <v>2.2241491505159825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7.9045333891242766</v>
      </c>
      <c r="D43" s="8">
        <v>10.773885073170538</v>
      </c>
      <c r="E43" s="8">
        <v>9.2287693004458582</v>
      </c>
      <c r="F43" s="8">
        <v>9.9364511064514307</v>
      </c>
      <c r="G43" s="8">
        <v>9.599373111746381</v>
      </c>
      <c r="H43" s="8">
        <v>9.0495768287463907</v>
      </c>
      <c r="I43" s="8">
        <v>12.145951580729673</v>
      </c>
      <c r="J43" s="8">
        <v>10.505321705670255</v>
      </c>
      <c r="K43" s="8">
        <v>9.9942562127925409</v>
      </c>
      <c r="L43" s="8">
        <v>7.0561823205815317</v>
      </c>
      <c r="M43" s="8">
        <v>7.5262231260890786</v>
      </c>
      <c r="N43" s="8">
        <v>14.727669544748357</v>
      </c>
      <c r="O43" s="8">
        <v>22.915210006410462</v>
      </c>
      <c r="P43" s="8">
        <v>17.117707136022474</v>
      </c>
      <c r="Q43" s="8">
        <v>5.6608331263737943</v>
      </c>
      <c r="R43" s="8">
        <v>4.6145854938455821</v>
      </c>
      <c r="S43" s="8">
        <v>6.5419402316841824</v>
      </c>
      <c r="T43" s="8">
        <v>5.3367195569815866</v>
      </c>
      <c r="U43" s="8">
        <v>5.4798713561210954</v>
      </c>
      <c r="V43" s="8">
        <v>4.9591082686781487</v>
      </c>
      <c r="W43" s="8">
        <v>4.4875230162839612</v>
      </c>
      <c r="X43" s="8">
        <v>8.8479166932818583</v>
      </c>
      <c r="Y43" s="8">
        <v>12.719036523244885</v>
      </c>
      <c r="Z43" s="8">
        <v>7.6886389763147474</v>
      </c>
    </row>
    <row r="44" spans="1:26" ht="11.25" customHeight="1" x14ac:dyDescent="0.2">
      <c r="A44" s="28" t="s">
        <v>74</v>
      </c>
      <c r="B44" s="7" t="s">
        <v>75</v>
      </c>
      <c r="C44" s="8">
        <v>12.002154241221204</v>
      </c>
      <c r="D44" s="8">
        <v>11.235875689609625</v>
      </c>
      <c r="E44" s="8">
        <v>11.605876923413259</v>
      </c>
      <c r="F44" s="8">
        <v>7.3135270972359887</v>
      </c>
      <c r="G44" s="8">
        <v>7.5680397596943862</v>
      </c>
      <c r="H44" s="8">
        <v>5.5456570090323307</v>
      </c>
      <c r="I44" s="8">
        <v>15.10765256296111</v>
      </c>
      <c r="J44" s="8">
        <v>16.20933267275808</v>
      </c>
      <c r="K44" s="8">
        <v>7.7672128087682379</v>
      </c>
      <c r="L44" s="8">
        <v>4.4434864065978994</v>
      </c>
      <c r="M44" s="8">
        <v>6.2046271466219762</v>
      </c>
      <c r="N44" s="8">
        <v>4.4347871747728256</v>
      </c>
      <c r="O44" s="8">
        <v>4.2502454483681378</v>
      </c>
      <c r="P44" s="8">
        <v>3.0784062103067851</v>
      </c>
      <c r="Q44" s="8">
        <v>3.1999845569280754</v>
      </c>
      <c r="R44" s="8">
        <v>2.190148930492203</v>
      </c>
      <c r="S44" s="8">
        <v>1.5769342207108674</v>
      </c>
      <c r="T44" s="8">
        <v>1.5669170381533828</v>
      </c>
      <c r="U44" s="8">
        <v>0.86885342511430641</v>
      </c>
      <c r="V44" s="8">
        <v>1.0035672762795766</v>
      </c>
      <c r="W44" s="8">
        <v>0.96675455531946708</v>
      </c>
      <c r="X44" s="8">
        <v>0.67299058996545968</v>
      </c>
      <c r="Y44" s="8">
        <v>0.54580298475077493</v>
      </c>
      <c r="Z44" s="8">
        <v>0.25847681230391562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40.137390398956242</v>
      </c>
      <c r="D51" s="27">
        <v>47.835463702310555</v>
      </c>
      <c r="E51" s="27">
        <v>41.545148341898113</v>
      </c>
      <c r="F51" s="27">
        <v>37.068056726122371</v>
      </c>
      <c r="G51" s="27">
        <v>33.099536877950705</v>
      </c>
      <c r="H51" s="27">
        <v>27.370916292720779</v>
      </c>
      <c r="I51" s="27">
        <v>42.388887165207223</v>
      </c>
      <c r="J51" s="27">
        <v>47.969235955484727</v>
      </c>
      <c r="K51" s="27">
        <v>52.333056094151345</v>
      </c>
      <c r="L51" s="27">
        <v>42.971734194600394</v>
      </c>
      <c r="M51" s="27">
        <v>42.995604589095684</v>
      </c>
      <c r="N51" s="27">
        <v>49.455646048922048</v>
      </c>
      <c r="O51" s="27">
        <v>59.626920033002001</v>
      </c>
      <c r="P51" s="27">
        <v>62.029817023944211</v>
      </c>
      <c r="Q51" s="27">
        <v>62.837928632424102</v>
      </c>
      <c r="R51" s="27">
        <v>48.704932377639658</v>
      </c>
      <c r="S51" s="27">
        <v>46.203383381023897</v>
      </c>
      <c r="T51" s="27">
        <v>45.42349642506796</v>
      </c>
      <c r="U51" s="27">
        <v>46.934920759865186</v>
      </c>
      <c r="V51" s="27">
        <v>39.608048375985085</v>
      </c>
      <c r="W51" s="27">
        <v>32.645192449556589</v>
      </c>
      <c r="X51" s="27">
        <v>32.350875146083901</v>
      </c>
      <c r="Y51" s="27">
        <v>27.095320753930427</v>
      </c>
      <c r="Z51" s="27">
        <v>21.542593309699367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0.21357385383841743</v>
      </c>
      <c r="R61" s="49">
        <f t="shared" si="24"/>
        <v>0.49421998533999678</v>
      </c>
      <c r="S61" s="49">
        <f t="shared" si="24"/>
        <v>1.4044565491292629</v>
      </c>
      <c r="T61" s="49">
        <f t="shared" si="24"/>
        <v>2.3874710092371263</v>
      </c>
      <c r="U61" s="49">
        <f t="shared" si="24"/>
        <v>3.5066820575943267</v>
      </c>
      <c r="V61" s="49">
        <f t="shared" si="24"/>
        <v>4.3539344420723394</v>
      </c>
      <c r="W61" s="49">
        <f t="shared" si="24"/>
        <v>6.5673996925085047</v>
      </c>
      <c r="X61" s="49">
        <f t="shared" si="24"/>
        <v>8.7245913360907892</v>
      </c>
      <c r="Y61" s="49">
        <f t="shared" ref="Y61:Z61" si="25">SUM(Y62:Y72)</f>
        <v>12.813174406621728</v>
      </c>
      <c r="Z61" s="49">
        <f t="shared" si="25"/>
        <v>12.095976774294439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0.21357385383841743</v>
      </c>
      <c r="R64" s="52">
        <v>0.49421998533999678</v>
      </c>
      <c r="S64" s="52">
        <v>1.4044565491292629</v>
      </c>
      <c r="T64" s="52">
        <v>2.3874710092371263</v>
      </c>
      <c r="U64" s="52">
        <v>3.5066820575943267</v>
      </c>
      <c r="V64" s="52">
        <v>4.3539344420723394</v>
      </c>
      <c r="W64" s="52">
        <v>6.5673996925085047</v>
      </c>
      <c r="X64" s="52">
        <v>8.7245913360907892</v>
      </c>
      <c r="Y64" s="52">
        <v>12.813174406621728</v>
      </c>
      <c r="Z64" s="52">
        <v>12.095976774294439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156.67093946525543</v>
      </c>
      <c r="D2" s="21">
        <f t="shared" ref="D2:X2" si="0">SUM(D3,D17,D22,D25,D26,D51,D52)</f>
        <v>172.64995956462928</v>
      </c>
      <c r="E2" s="21">
        <f t="shared" si="0"/>
        <v>159.15754426770803</v>
      </c>
      <c r="F2" s="21">
        <f t="shared" si="0"/>
        <v>170.23043688861489</v>
      </c>
      <c r="G2" s="21">
        <f t="shared" si="0"/>
        <v>167.70441762546304</v>
      </c>
      <c r="H2" s="21">
        <f t="shared" si="0"/>
        <v>163.39489106640332</v>
      </c>
      <c r="I2" s="21">
        <f t="shared" si="0"/>
        <v>161.66122548224971</v>
      </c>
      <c r="J2" s="21">
        <f t="shared" si="0"/>
        <v>140.53170028375391</v>
      </c>
      <c r="K2" s="21">
        <f t="shared" si="0"/>
        <v>122.66451707658652</v>
      </c>
      <c r="L2" s="21">
        <f t="shared" si="0"/>
        <v>108.69842735731102</v>
      </c>
      <c r="M2" s="21">
        <f t="shared" si="0"/>
        <v>120.97762337919303</v>
      </c>
      <c r="N2" s="21">
        <f t="shared" si="0"/>
        <v>115.15245209473662</v>
      </c>
      <c r="O2" s="21">
        <f t="shared" si="0"/>
        <v>102.02063113638017</v>
      </c>
      <c r="P2" s="21">
        <f t="shared" si="0"/>
        <v>97.416582507426511</v>
      </c>
      <c r="Q2" s="21">
        <f t="shared" si="0"/>
        <v>94.649183167432795</v>
      </c>
      <c r="R2" s="21">
        <f t="shared" si="0"/>
        <v>92.165416608884001</v>
      </c>
      <c r="S2" s="21">
        <f t="shared" si="0"/>
        <v>60.126269242145774</v>
      </c>
      <c r="T2" s="21">
        <f t="shared" si="0"/>
        <v>63.60263060326816</v>
      </c>
      <c r="U2" s="21">
        <f t="shared" si="0"/>
        <v>68.989772060368423</v>
      </c>
      <c r="V2" s="21">
        <f t="shared" si="0"/>
        <v>58.569266447199468</v>
      </c>
      <c r="W2" s="21">
        <f t="shared" si="0"/>
        <v>47.944598737097159</v>
      </c>
      <c r="X2" s="21">
        <f t="shared" si="0"/>
        <v>43.022425026062017</v>
      </c>
      <c r="Y2" s="21">
        <f t="shared" ref="Y2:Z2" si="1">SUM(Y3,Y17,Y22,Y25,Y26,Y51,Y52)</f>
        <v>28.971514884346412</v>
      </c>
      <c r="Z2" s="21">
        <f t="shared" si="1"/>
        <v>28.873402053137621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  <c r="Y5" s="8">
        <f>FC_IND_PPP_PU_E!Y5+FC_IND_PPP_PA_E!Y5+FC_IND_PPP_PR_E!Y5</f>
        <v>0</v>
      </c>
      <c r="Z5" s="8">
        <f>FC_IND_PPP_PU_E!Z5+FC_IND_PPP_PA_E!Z5+FC_IND_PPP_PR_E!Z5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  <c r="Y6" s="8">
        <f>FC_IND_PPP_PU_E!Y6+FC_IND_PPP_PA_E!Y6+FC_IND_PPP_PR_E!Y6</f>
        <v>0</v>
      </c>
      <c r="Z6" s="8">
        <f>FC_IND_PPP_PU_E!Z6+FC_IND_PPP_PA_E!Z6+FC_IND_PPP_PR_E!Z6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  <c r="Y7" s="8">
        <f>FC_IND_PPP_PU_E!Y7+FC_IND_PPP_PA_E!Y7+FC_IND_PPP_PR_E!Y7</f>
        <v>0</v>
      </c>
      <c r="Z7" s="8">
        <f>FC_IND_PPP_PU_E!Z7+FC_IND_PPP_PA_E!Z7+FC_IND_PPP_PR_E!Z7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  <c r="Y9" s="8">
        <f>FC_IND_PPP_PU_E!Y9+FC_IND_PPP_PA_E!Y9+FC_IND_PPP_PR_E!Y9</f>
        <v>0</v>
      </c>
      <c r="Z9" s="8">
        <f>FC_IND_PPP_PU_E!Z9+FC_IND_PPP_PA_E!Z9+FC_IND_PPP_PR_E!Z9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  <c r="Y10" s="8">
        <f>FC_IND_PPP_PU_E!Y10+FC_IND_PPP_PA_E!Y10+FC_IND_PPP_PR_E!Y10</f>
        <v>0</v>
      </c>
      <c r="Z10" s="8">
        <f>FC_IND_PPP_PU_E!Z10+FC_IND_PPP_PA_E!Z10+FC_IND_PPP_PR_E!Z10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  <c r="Y12" s="8">
        <f>FC_IND_PPP_PU_E!Y12+FC_IND_PPP_PA_E!Y12+FC_IND_PPP_PR_E!Y12</f>
        <v>0</v>
      </c>
      <c r="Z12" s="8">
        <f>FC_IND_PPP_PU_E!Z12+FC_IND_PPP_PA_E!Z12+FC_IND_PPP_PR_E!Z12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  <c r="Y13" s="8">
        <f>FC_IND_PPP_PU_E!Y13+FC_IND_PPP_PA_E!Y13+FC_IND_PPP_PR_E!Y13</f>
        <v>0</v>
      </c>
      <c r="Z13" s="8">
        <f>FC_IND_PPP_PU_E!Z13+FC_IND_PPP_PA_E!Z13+FC_IND_PPP_PR_E!Z13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  <c r="Y14" s="8">
        <f>FC_IND_PPP_PU_E!Y14+FC_IND_PPP_PA_E!Y14+FC_IND_PPP_PR_E!Y14</f>
        <v>0</v>
      </c>
      <c r="Z14" s="8">
        <f>FC_IND_PPP_PU_E!Z14+FC_IND_PPP_PA_E!Z14+FC_IND_PPP_PR_E!Z14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  <c r="Y15" s="8">
        <f>FC_IND_PPP_PU_E!Y15+FC_IND_PPP_PA_E!Y15+FC_IND_PPP_PR_E!Y15</f>
        <v>0</v>
      </c>
      <c r="Z15" s="8">
        <f>FC_IND_PPP_PU_E!Z15+FC_IND_PPP_PA_E!Z15+FC_IND_PPP_PR_E!Z15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  <c r="Y16" s="8">
        <f>FC_IND_PPP_PU_E!Y16+FC_IND_PPP_PA_E!Y16+FC_IND_PPP_PR_E!Y16</f>
        <v>0</v>
      </c>
      <c r="Z16" s="8">
        <f>FC_IND_PPP_PU_E!Z16+FC_IND_PPP_PA_E!Z16+FC_IND_PPP_PR_E!Z16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  <c r="Y18" s="8">
        <f>FC_IND_PPP_PU_E!Y18+FC_IND_PPP_PA_E!Y18+FC_IND_PPP_PR_E!Y18</f>
        <v>0</v>
      </c>
      <c r="Z18" s="8">
        <f>FC_IND_PPP_PU_E!Z18+FC_IND_PPP_PA_E!Z18+FC_IND_PPP_PR_E!Z18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  <c r="Y19" s="8">
        <f>FC_IND_PPP_PU_E!Y19+FC_IND_PPP_PA_E!Y19+FC_IND_PPP_PR_E!Y19</f>
        <v>0</v>
      </c>
      <c r="Z19" s="8">
        <f>FC_IND_PPP_PU_E!Z19+FC_IND_PPP_PA_E!Z19+FC_IND_PPP_PR_E!Z19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  <c r="Y20" s="8">
        <f>FC_IND_PPP_PU_E!Y20+FC_IND_PPP_PA_E!Y20+FC_IND_PPP_PR_E!Y20</f>
        <v>0</v>
      </c>
      <c r="Z20" s="8">
        <f>FC_IND_PPP_PU_E!Z20+FC_IND_PPP_PA_E!Z20+FC_IND_PPP_PR_E!Z20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  <c r="Y21" s="8">
        <f>FC_IND_PPP_PU_E!Y21+FC_IND_PPP_PA_E!Y21+FC_IND_PPP_PR_E!Y21</f>
        <v>0</v>
      </c>
      <c r="Z21" s="8">
        <f>FC_IND_PPP_PU_E!Z21+FC_IND_PPP_PA_E!Z21+FC_IND_PPP_PR_E!Z21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  <c r="Y23" s="8">
        <f>FC_IND_PPP_PU_E!Y23+FC_IND_PPP_PA_E!Y23+FC_IND_PPP_PR_E!Y23</f>
        <v>0</v>
      </c>
      <c r="Z23" s="8">
        <f>FC_IND_PPP_PU_E!Z23+FC_IND_PPP_PA_E!Z23+FC_IND_PPP_PR_E!Z23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  <c r="Y24" s="8">
        <f>FC_IND_PPP_PU_E!Y24+FC_IND_PPP_PA_E!Y24+FC_IND_PPP_PR_E!Y24</f>
        <v>0</v>
      </c>
      <c r="Z24" s="8">
        <f>FC_IND_PPP_PU_E!Z24+FC_IND_PPP_PA_E!Z24+FC_IND_PPP_PR_E!Z24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  <c r="Y25" s="27">
        <f>FC_IND_PPP_PU_E!Y25+FC_IND_PPP_PA_E!Y25+FC_IND_PPP_PR_E!Y25</f>
        <v>0</v>
      </c>
      <c r="Z25" s="27">
        <f>FC_IND_PPP_PU_E!Z25+FC_IND_PPP_PA_E!Z25+FC_IND_PPP_PR_E!Z25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28.162049039999999</v>
      </c>
      <c r="D26" s="27">
        <f t="shared" ref="D26:W26" si="21">SUM(D27,D33)</f>
        <v>28.162049039999999</v>
      </c>
      <c r="E26" s="27">
        <f t="shared" si="21"/>
        <v>28.162049039999999</v>
      </c>
      <c r="F26" s="27">
        <f t="shared" si="21"/>
        <v>28.179686519999997</v>
      </c>
      <c r="G26" s="27">
        <f t="shared" si="21"/>
        <v>28.179686519999997</v>
      </c>
      <c r="H26" s="27">
        <f t="shared" si="21"/>
        <v>18.7052148</v>
      </c>
      <c r="I26" s="27">
        <f t="shared" si="21"/>
        <v>24.997741920000003</v>
      </c>
      <c r="J26" s="27">
        <f t="shared" si="21"/>
        <v>34.211102400000001</v>
      </c>
      <c r="K26" s="27">
        <f t="shared" si="21"/>
        <v>21.812608080000004</v>
      </c>
      <c r="L26" s="27">
        <f t="shared" si="21"/>
        <v>15.521669639999999</v>
      </c>
      <c r="M26" s="27">
        <f t="shared" si="21"/>
        <v>18.648567720000003</v>
      </c>
      <c r="N26" s="27">
        <f t="shared" si="21"/>
        <v>15.521669639999995</v>
      </c>
      <c r="O26" s="27">
        <f t="shared" si="21"/>
        <v>9.2307311999999992</v>
      </c>
      <c r="P26" s="27">
        <f t="shared" si="21"/>
        <v>9.2307311999999992</v>
      </c>
      <c r="Q26" s="27">
        <f t="shared" si="21"/>
        <v>9.230731200000001</v>
      </c>
      <c r="R26" s="27">
        <f t="shared" si="21"/>
        <v>10.344052800000002</v>
      </c>
      <c r="S26" s="27">
        <f t="shared" si="21"/>
        <v>7.5138094800000008</v>
      </c>
      <c r="T26" s="27">
        <f t="shared" si="21"/>
        <v>7.5754195199999996</v>
      </c>
      <c r="U26" s="27">
        <f t="shared" si="21"/>
        <v>7.0594509600000031</v>
      </c>
      <c r="V26" s="27">
        <f t="shared" si="21"/>
        <v>7.5474770400000031</v>
      </c>
      <c r="W26" s="27">
        <f t="shared" si="21"/>
        <v>8.0151508800000002</v>
      </c>
      <c r="X26" s="27">
        <f t="shared" ref="X26:Z26" si="22">SUM(X27,X33)</f>
        <v>10.444791599999997</v>
      </c>
      <c r="Y26" s="27">
        <f t="shared" si="22"/>
        <v>15.237286560000001</v>
      </c>
      <c r="Z26" s="27">
        <f t="shared" si="22"/>
        <v>15.406674119999998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  <c r="Y28" s="8">
        <f>FC_IND_PPP_PU_E!Y28+FC_IND_PPP_PA_E!Y28+FC_IND_PPP_PR_E!Y28</f>
        <v>0</v>
      </c>
      <c r="Z28" s="8">
        <f>FC_IND_PPP_PU_E!Z28+FC_IND_PPP_PA_E!Z28+FC_IND_PPP_PR_E!Z28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  <c r="Y29" s="8">
        <f>FC_IND_PPP_PU_E!Y29+FC_IND_PPP_PA_E!Y29+FC_IND_PPP_PR_E!Y29</f>
        <v>0</v>
      </c>
      <c r="Z29" s="8">
        <f>FC_IND_PPP_PU_E!Z29+FC_IND_PPP_PA_E!Z29+FC_IND_PPP_PR_E!Z29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  <c r="Y30" s="8">
        <f>FC_IND_PPP_PU_E!Y30+FC_IND_PPP_PA_E!Y30+FC_IND_PPP_PR_E!Y30</f>
        <v>0</v>
      </c>
      <c r="Z30" s="8">
        <f>FC_IND_PPP_PU_E!Z30+FC_IND_PPP_PA_E!Z30+FC_IND_PPP_PR_E!Z30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  <c r="Y31" s="8">
        <f>FC_IND_PPP_PU_E!Y31+FC_IND_PPP_PA_E!Y31+FC_IND_PPP_PR_E!Y31</f>
        <v>0</v>
      </c>
      <c r="Z31" s="8">
        <f>FC_IND_PPP_PU_E!Z31+FC_IND_PPP_PA_E!Z31+FC_IND_PPP_PR_E!Z31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  <c r="Y32" s="8">
        <f>FC_IND_PPP_PU_E!Y32+FC_IND_PPP_PA_E!Y32+FC_IND_PPP_PR_E!Y32</f>
        <v>0</v>
      </c>
      <c r="Z32" s="8">
        <f>FC_IND_PPP_PU_E!Z32+FC_IND_PPP_PA_E!Z32+FC_IND_PPP_PR_E!Z32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28.162049039999999</v>
      </c>
      <c r="D33" s="19">
        <f t="shared" ref="D33:W33" si="27">SUM(D34:D50)</f>
        <v>28.162049039999999</v>
      </c>
      <c r="E33" s="19">
        <f t="shared" si="27"/>
        <v>28.162049039999999</v>
      </c>
      <c r="F33" s="19">
        <f t="shared" si="27"/>
        <v>28.179686519999997</v>
      </c>
      <c r="G33" s="19">
        <f t="shared" si="27"/>
        <v>28.179686519999997</v>
      </c>
      <c r="H33" s="19">
        <f t="shared" si="27"/>
        <v>18.7052148</v>
      </c>
      <c r="I33" s="19">
        <f t="shared" si="27"/>
        <v>24.997741920000003</v>
      </c>
      <c r="J33" s="19">
        <f t="shared" si="27"/>
        <v>34.211102400000001</v>
      </c>
      <c r="K33" s="19">
        <f t="shared" si="27"/>
        <v>21.812608080000004</v>
      </c>
      <c r="L33" s="19">
        <f t="shared" si="27"/>
        <v>15.521669639999999</v>
      </c>
      <c r="M33" s="19">
        <f t="shared" si="27"/>
        <v>18.648567720000003</v>
      </c>
      <c r="N33" s="19">
        <f t="shared" si="27"/>
        <v>15.521669639999995</v>
      </c>
      <c r="O33" s="19">
        <f t="shared" si="27"/>
        <v>9.2307311999999992</v>
      </c>
      <c r="P33" s="19">
        <f t="shared" si="27"/>
        <v>9.2307311999999992</v>
      </c>
      <c r="Q33" s="19">
        <f t="shared" si="27"/>
        <v>9.230731200000001</v>
      </c>
      <c r="R33" s="19">
        <f t="shared" si="27"/>
        <v>10.344052800000002</v>
      </c>
      <c r="S33" s="19">
        <f t="shared" si="27"/>
        <v>7.5138094800000008</v>
      </c>
      <c r="T33" s="19">
        <f t="shared" si="27"/>
        <v>7.5754195199999996</v>
      </c>
      <c r="U33" s="19">
        <f t="shared" si="27"/>
        <v>7.0594509600000031</v>
      </c>
      <c r="V33" s="19">
        <f t="shared" si="27"/>
        <v>7.5474770400000031</v>
      </c>
      <c r="W33" s="19">
        <f t="shared" si="27"/>
        <v>8.0151508800000002</v>
      </c>
      <c r="X33" s="19">
        <f t="shared" ref="X33:Z33" si="28">SUM(X34:X50)</f>
        <v>10.444791599999997</v>
      </c>
      <c r="Y33" s="19">
        <f t="shared" si="28"/>
        <v>15.237286560000001</v>
      </c>
      <c r="Z33" s="19">
        <f t="shared" si="28"/>
        <v>15.406674119999998</v>
      </c>
    </row>
    <row r="34" spans="1:26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  <c r="Y34" s="8">
        <f>FC_IND_PPP_PU_E!Y34+FC_IND_PPP_PA_E!Y34+FC_IND_PPP_PR_E!Y34</f>
        <v>0</v>
      </c>
      <c r="Z34" s="8">
        <f>FC_IND_PPP_PU_E!Z34+FC_IND_PPP_PA_E!Z34+FC_IND_PPP_PR_E!Z34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  <c r="Y35" s="8">
        <f>FC_IND_PPP_PU_E!Y35+FC_IND_PPP_PA_E!Y35+FC_IND_PPP_PR_E!Y35</f>
        <v>0</v>
      </c>
      <c r="Z35" s="8">
        <f>FC_IND_PPP_PU_E!Z35+FC_IND_PPP_PA_E!Z35+FC_IND_PPP_PR_E!Z35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2.9026504799999988</v>
      </c>
      <c r="D36" s="8">
        <f>FC_IND_PPP_PU_E!D36+FC_IND_PPP_PA_E!D36+FC_IND_PPP_PR_E!D36</f>
        <v>2.9026504799999988</v>
      </c>
      <c r="E36" s="8">
        <f>FC_IND_PPP_PU_E!E36+FC_IND_PPP_PA_E!E36+FC_IND_PPP_PR_E!E36</f>
        <v>2.9026504799999988</v>
      </c>
      <c r="F36" s="8">
        <f>FC_IND_PPP_PU_E!F36+FC_IND_PPP_PA_E!F36+FC_IND_PPP_PR_E!F36</f>
        <v>2.9026504799999988</v>
      </c>
      <c r="G36" s="8">
        <f>FC_IND_PPP_PU_E!G36+FC_IND_PPP_PA_E!G36+FC_IND_PPP_PR_E!G36</f>
        <v>2.9026504799999988</v>
      </c>
      <c r="H36" s="8">
        <f>FC_IND_PPP_PU_E!H36+FC_IND_PPP_PA_E!H36+FC_IND_PPP_PR_E!H36</f>
        <v>2.9026504799999988</v>
      </c>
      <c r="I36" s="8">
        <f>FC_IND_PPP_PU_E!I36+FC_IND_PPP_PA_E!I36+FC_IND_PPP_PR_E!I36</f>
        <v>2.9026504799999988</v>
      </c>
      <c r="J36" s="8">
        <f>FC_IND_PPP_PU_E!J36+FC_IND_PPP_PA_E!J36+FC_IND_PPP_PR_E!J36</f>
        <v>5.8053009600000003</v>
      </c>
      <c r="K36" s="8">
        <f>FC_IND_PPP_PU_E!K36+FC_IND_PPP_PA_E!K36+FC_IND_PPP_PR_E!K36</f>
        <v>2.9026504799999993</v>
      </c>
      <c r="L36" s="8">
        <f>FC_IND_PPP_PU_E!L36+FC_IND_PPP_PA_E!L36+FC_IND_PPP_PR_E!L36</f>
        <v>2.9026504799999997</v>
      </c>
      <c r="M36" s="8">
        <f>FC_IND_PPP_PU_E!M36+FC_IND_PPP_PA_E!M36+FC_IND_PPP_PR_E!M36</f>
        <v>2.9026504799999993</v>
      </c>
      <c r="N36" s="8">
        <f>FC_IND_PPP_PU_E!N36+FC_IND_PPP_PA_E!N36+FC_IND_PPP_PR_E!N36</f>
        <v>2.9026504799999993</v>
      </c>
      <c r="O36" s="8">
        <f>FC_IND_PPP_PU_E!O36+FC_IND_PPP_PA_E!O36+FC_IND_PPP_PR_E!O36</f>
        <v>2.9026504799999988</v>
      </c>
      <c r="P36" s="8">
        <f>FC_IND_PPP_PU_E!P36+FC_IND_PPP_PA_E!P36+FC_IND_PPP_PR_E!P36</f>
        <v>2.9026504799999988</v>
      </c>
      <c r="Q36" s="8">
        <f>FC_IND_PPP_PU_E!Q36+FC_IND_PPP_PA_E!Q36+FC_IND_PPP_PR_E!Q36</f>
        <v>2.9026504799999993</v>
      </c>
      <c r="R36" s="8">
        <f>FC_IND_PPP_PU_E!R36+FC_IND_PPP_PA_E!R36+FC_IND_PPP_PR_E!R36</f>
        <v>3.5468762400000009</v>
      </c>
      <c r="S36" s="8">
        <f>FC_IND_PPP_PU_E!S36+FC_IND_PPP_PA_E!S36+FC_IND_PPP_PR_E!S36</f>
        <v>4.8473672400000014</v>
      </c>
      <c r="T36" s="8">
        <f>FC_IND_PPP_PU_E!T36+FC_IND_PPP_PA_E!T36+FC_IND_PPP_PR_E!T36</f>
        <v>5.1665270399999992</v>
      </c>
      <c r="U36" s="8">
        <f>FC_IND_PPP_PU_E!U36+FC_IND_PPP_PA_E!U36+FC_IND_PPP_PR_E!U36</f>
        <v>5.2130948400000019</v>
      </c>
      <c r="V36" s="8">
        <f>FC_IND_PPP_PU_E!V36+FC_IND_PPP_PA_E!V36+FC_IND_PPP_PR_E!V36</f>
        <v>5.8080268800000026</v>
      </c>
      <c r="W36" s="8">
        <f>FC_IND_PPP_PU_E!W36+FC_IND_PPP_PA_E!W36+FC_IND_PPP_PR_E!W36</f>
        <v>6.3132307200000009</v>
      </c>
      <c r="X36" s="8">
        <f>FC_IND_PPP_PU_E!X36+FC_IND_PPP_PA_E!X36+FC_IND_PPP_PR_E!X36</f>
        <v>7.2682113599999987</v>
      </c>
      <c r="Y36" s="8">
        <f>FC_IND_PPP_PU_E!Y36+FC_IND_PPP_PA_E!Y36+FC_IND_PPP_PR_E!Y36</f>
        <v>10.899363960000002</v>
      </c>
      <c r="Z36" s="8">
        <f>FC_IND_PPP_PU_E!Z36+FC_IND_PPP_PA_E!Z36+FC_IND_PPP_PR_E!Z36</f>
        <v>12.179410559999999</v>
      </c>
    </row>
    <row r="37" spans="1:26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2.12058E-2</v>
      </c>
      <c r="S37" s="8">
        <f>FC_IND_PPP_PU_E!S37+FC_IND_PPP_PA_E!S37+FC_IND_PPP_PR_E!S37</f>
        <v>2.4199559999999995E-2</v>
      </c>
      <c r="T37" s="8">
        <f>FC_IND_PPP_PU_E!T37+FC_IND_PPP_PA_E!T37+FC_IND_PPP_PR_E!T37</f>
        <v>6.0623639999999986E-2</v>
      </c>
      <c r="U37" s="8">
        <f>FC_IND_PPP_PU_E!U37+FC_IND_PPP_PA_E!U37+FC_IND_PPP_PR_E!U37</f>
        <v>0.10627847999999998</v>
      </c>
      <c r="V37" s="8">
        <f>FC_IND_PPP_PU_E!V37+FC_IND_PPP_PA_E!V37+FC_IND_PPP_PR_E!V37</f>
        <v>8.8066439999999996E-2</v>
      </c>
      <c r="W37" s="8">
        <f>FC_IND_PPP_PU_E!W37+FC_IND_PPP_PA_E!W37+FC_IND_PPP_PR_E!W37</f>
        <v>8.5072679999999998E-2</v>
      </c>
      <c r="X37" s="8">
        <f>FC_IND_PPP_PU_E!X37+FC_IND_PPP_PA_E!X37+FC_IND_PPP_PR_E!X37</f>
        <v>0</v>
      </c>
      <c r="Y37" s="8">
        <f>FC_IND_PPP_PU_E!Y37+FC_IND_PPP_PA_E!Y37+FC_IND_PPP_PR_E!Y37</f>
        <v>0</v>
      </c>
      <c r="Z37" s="8">
        <f>FC_IND_PPP_PU_E!Z37+FC_IND_PPP_PA_E!Z37+FC_IND_PPP_PR_E!Z37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  <c r="Y38" s="8">
        <f>FC_IND_PPP_PU_E!Y38+FC_IND_PPP_PA_E!Y38+FC_IND_PPP_PR_E!Y38</f>
        <v>0</v>
      </c>
      <c r="Z38" s="8">
        <f>FC_IND_PPP_PU_E!Z38+FC_IND_PPP_PA_E!Z38+FC_IND_PPP_PR_E!Z38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  <c r="Y39" s="8">
        <f>FC_IND_PPP_PU_E!Y39+FC_IND_PPP_PA_E!Y39+FC_IND_PPP_PR_E!Y39</f>
        <v>0</v>
      </c>
      <c r="Z39" s="8">
        <f>FC_IND_PPP_PU_E!Z39+FC_IND_PPP_PA_E!Z39+FC_IND_PPP_PR_E!Z39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  <c r="Y40" s="8">
        <f>FC_IND_PPP_PU_E!Y40+FC_IND_PPP_PA_E!Y40+FC_IND_PPP_PR_E!Y40</f>
        <v>0</v>
      </c>
      <c r="Z40" s="8">
        <f>FC_IND_PPP_PU_E!Z40+FC_IND_PPP_PA_E!Z40+FC_IND_PPP_PR_E!Z40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  <c r="Y41" s="8">
        <f>FC_IND_PPP_PU_E!Y41+FC_IND_PPP_PA_E!Y41+FC_IND_PPP_PR_E!Y41</f>
        <v>0</v>
      </c>
      <c r="Z41" s="8">
        <f>FC_IND_PPP_PU_E!Z41+FC_IND_PPP_PA_E!Z41+FC_IND_PPP_PR_E!Z41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  <c r="Y42" s="8">
        <f>FC_IND_PPP_PU_E!Y42+FC_IND_PPP_PA_E!Y42+FC_IND_PPP_PR_E!Y42</f>
        <v>0</v>
      </c>
      <c r="Z42" s="8">
        <f>FC_IND_PPP_PU_E!Z42+FC_IND_PPP_PA_E!Z42+FC_IND_PPP_PR_E!Z42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15.82046856</v>
      </c>
      <c r="D43" s="8">
        <f>FC_IND_PPP_PU_E!D43+FC_IND_PPP_PA_E!D43+FC_IND_PPP_PR_E!D43</f>
        <v>15.820468559999998</v>
      </c>
      <c r="E43" s="8">
        <f>FC_IND_PPP_PU_E!E43+FC_IND_PPP_PA_E!E43+FC_IND_PPP_PR_E!E43</f>
        <v>15.82046856</v>
      </c>
      <c r="F43" s="8">
        <f>FC_IND_PPP_PU_E!F43+FC_IND_PPP_PA_E!F43+FC_IND_PPP_PR_E!F43</f>
        <v>18.984508919999996</v>
      </c>
      <c r="G43" s="8">
        <f>FC_IND_PPP_PU_E!G43+FC_IND_PPP_PA_E!G43+FC_IND_PPP_PR_E!G43</f>
        <v>18.984508919999996</v>
      </c>
      <c r="H43" s="8">
        <f>FC_IND_PPP_PU_E!H43+FC_IND_PPP_PA_E!H43+FC_IND_PPP_PR_E!H43</f>
        <v>12.656161440000002</v>
      </c>
      <c r="I43" s="8">
        <f>FC_IND_PPP_PU_E!I43+FC_IND_PPP_PA_E!I43+FC_IND_PPP_PR_E!I43</f>
        <v>12.656161440000002</v>
      </c>
      <c r="J43" s="8">
        <f>FC_IND_PPP_PU_E!J43+FC_IND_PPP_PA_E!J43+FC_IND_PPP_PR_E!J43</f>
        <v>15.82046856</v>
      </c>
      <c r="K43" s="8">
        <f>FC_IND_PPP_PU_E!K43+FC_IND_PPP_PA_E!K43+FC_IND_PPP_PR_E!K43</f>
        <v>12.656161440000002</v>
      </c>
      <c r="L43" s="8">
        <f>FC_IND_PPP_PU_E!L43+FC_IND_PPP_PA_E!L43+FC_IND_PPP_PR_E!L43</f>
        <v>9.4921210799999987</v>
      </c>
      <c r="M43" s="8">
        <f>FC_IND_PPP_PU_E!M43+FC_IND_PPP_PA_E!M43+FC_IND_PPP_PR_E!M43</f>
        <v>9.4921210799999987</v>
      </c>
      <c r="N43" s="8">
        <f>FC_IND_PPP_PU_E!N43+FC_IND_PPP_PA_E!N43+FC_IND_PPP_PR_E!N43</f>
        <v>9.4921210799999969</v>
      </c>
      <c r="O43" s="8">
        <f>FC_IND_PPP_PU_E!O43+FC_IND_PPP_PA_E!O43+FC_IND_PPP_PR_E!O43</f>
        <v>6.32808072</v>
      </c>
      <c r="P43" s="8">
        <f>FC_IND_PPP_PU_E!P43+FC_IND_PPP_PA_E!P43+FC_IND_PPP_PR_E!P43</f>
        <v>6.3280807200000009</v>
      </c>
      <c r="Q43" s="8">
        <f>FC_IND_PPP_PU_E!Q43+FC_IND_PPP_PA_E!Q43+FC_IND_PPP_PR_E!Q43</f>
        <v>6.3280807200000027</v>
      </c>
      <c r="R43" s="8">
        <f>FC_IND_PPP_PU_E!R43+FC_IND_PPP_PA_E!R43+FC_IND_PPP_PR_E!R43</f>
        <v>6.6383226000000013</v>
      </c>
      <c r="S43" s="8">
        <f>FC_IND_PPP_PU_E!S43+FC_IND_PPP_PA_E!S43+FC_IND_PPP_PR_E!S43</f>
        <v>2.1295450799999998</v>
      </c>
      <c r="T43" s="8">
        <f>FC_IND_PPP_PU_E!T43+FC_IND_PPP_PA_E!T43+FC_IND_PPP_PR_E!T43</f>
        <v>1.8857264400000002</v>
      </c>
      <c r="U43" s="8">
        <f>FC_IND_PPP_PU_E!U43+FC_IND_PPP_PA_E!U43+FC_IND_PPP_PR_E!U43</f>
        <v>1.7150000400000003</v>
      </c>
      <c r="V43" s="8">
        <f>FC_IND_PPP_PU_E!V43+FC_IND_PPP_PA_E!V43+FC_IND_PPP_PR_E!V43</f>
        <v>1.6168323599999999</v>
      </c>
      <c r="W43" s="8">
        <f>FC_IND_PPP_PU_E!W43+FC_IND_PPP_PA_E!W43+FC_IND_PPP_PR_E!W43</f>
        <v>1.5789524399999997</v>
      </c>
      <c r="X43" s="8">
        <f>FC_IND_PPP_PU_E!X43+FC_IND_PPP_PA_E!X43+FC_IND_PPP_PR_E!X43</f>
        <v>3.1515026399999986</v>
      </c>
      <c r="Y43" s="8">
        <f>FC_IND_PPP_PU_E!Y43+FC_IND_PPP_PA_E!Y43+FC_IND_PPP_PR_E!Y43</f>
        <v>4.3159100399999994</v>
      </c>
      <c r="Z43" s="8">
        <f>FC_IND_PPP_PU_E!Z43+FC_IND_PPP_PA_E!Z43+FC_IND_PPP_PR_E!Z43</f>
        <v>3.2147247599999997</v>
      </c>
    </row>
    <row r="44" spans="1:26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9.4389300000000009</v>
      </c>
      <c r="D44" s="8">
        <f>FC_IND_PPP_PU_E!D44+FC_IND_PPP_PA_E!D44+FC_IND_PPP_PR_E!D44</f>
        <v>9.4389300000000009</v>
      </c>
      <c r="E44" s="8">
        <f>FC_IND_PPP_PU_E!E44+FC_IND_PPP_PA_E!E44+FC_IND_PPP_PR_E!E44</f>
        <v>9.4389300000000009</v>
      </c>
      <c r="F44" s="8">
        <f>FC_IND_PPP_PU_E!F44+FC_IND_PPP_PA_E!F44+FC_IND_PPP_PR_E!F44</f>
        <v>6.2925271200000017</v>
      </c>
      <c r="G44" s="8">
        <f>FC_IND_PPP_PU_E!G44+FC_IND_PPP_PA_E!G44+FC_IND_PPP_PR_E!G44</f>
        <v>6.2925271200000017</v>
      </c>
      <c r="H44" s="8">
        <f>FC_IND_PPP_PU_E!H44+FC_IND_PPP_PA_E!H44+FC_IND_PPP_PR_E!H44</f>
        <v>3.1464028800000001</v>
      </c>
      <c r="I44" s="8">
        <f>FC_IND_PPP_PU_E!I44+FC_IND_PPP_PA_E!I44+FC_IND_PPP_PR_E!I44</f>
        <v>9.4389300000000009</v>
      </c>
      <c r="J44" s="8">
        <f>FC_IND_PPP_PU_E!J44+FC_IND_PPP_PA_E!J44+FC_IND_PPP_PR_E!J44</f>
        <v>12.585332880000001</v>
      </c>
      <c r="K44" s="8">
        <f>FC_IND_PPP_PU_E!K44+FC_IND_PPP_PA_E!K44+FC_IND_PPP_PR_E!K44</f>
        <v>6.253796160000002</v>
      </c>
      <c r="L44" s="8">
        <f>FC_IND_PPP_PU_E!L44+FC_IND_PPP_PA_E!L44+FC_IND_PPP_PR_E!L44</f>
        <v>3.1268980800000001</v>
      </c>
      <c r="M44" s="8">
        <f>FC_IND_PPP_PU_E!M44+FC_IND_PPP_PA_E!M44+FC_IND_PPP_PR_E!M44</f>
        <v>6.253796160000002</v>
      </c>
      <c r="N44" s="8">
        <f>FC_IND_PPP_PU_E!N44+FC_IND_PPP_PA_E!N44+FC_IND_PPP_PR_E!N44</f>
        <v>3.1268980800000006</v>
      </c>
      <c r="O44" s="8">
        <f>FC_IND_PPP_PU_E!O44+FC_IND_PPP_PA_E!O44+FC_IND_PPP_PR_E!O44</f>
        <v>0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0.13764816000000002</v>
      </c>
      <c r="S44" s="8">
        <f>FC_IND_PPP_PU_E!S44+FC_IND_PPP_PA_E!S44+FC_IND_PPP_PR_E!S44</f>
        <v>0.51269759999999998</v>
      </c>
      <c r="T44" s="8">
        <f>FC_IND_PPP_PU_E!T44+FC_IND_PPP_PA_E!T44+FC_IND_PPP_PR_E!T44</f>
        <v>0.46254240000000019</v>
      </c>
      <c r="U44" s="8">
        <f>FC_IND_PPP_PU_E!U44+FC_IND_PPP_PA_E!U44+FC_IND_PPP_PR_E!U44</f>
        <v>2.5077600000000002E-2</v>
      </c>
      <c r="V44" s="8">
        <f>FC_IND_PPP_PU_E!V44+FC_IND_PPP_PA_E!V44+FC_IND_PPP_PR_E!V44</f>
        <v>3.455136000000001E-2</v>
      </c>
      <c r="W44" s="8">
        <f>FC_IND_PPP_PU_E!W44+FC_IND_PPP_PA_E!W44+FC_IND_PPP_PR_E!W44</f>
        <v>3.7895040000000012E-2</v>
      </c>
      <c r="X44" s="8">
        <f>FC_IND_PPP_PU_E!X44+FC_IND_PPP_PA_E!X44+FC_IND_PPP_PR_E!X44</f>
        <v>2.5077600000000005E-2</v>
      </c>
      <c r="Y44" s="8">
        <f>FC_IND_PPP_PU_E!Y44+FC_IND_PPP_PA_E!Y44+FC_IND_PPP_PR_E!Y44</f>
        <v>2.2012560000000007E-2</v>
      </c>
      <c r="Z44" s="8">
        <f>FC_IND_PPP_PU_E!Z44+FC_IND_PPP_PA_E!Z44+FC_IND_PPP_PR_E!Z44</f>
        <v>1.2538800000000003E-2</v>
      </c>
    </row>
    <row r="45" spans="1:26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  <c r="Y45" s="8">
        <f>FC_IND_PPP_PU_E!Y45+FC_IND_PPP_PA_E!Y45+FC_IND_PPP_PR_E!Y45</f>
        <v>0</v>
      </c>
      <c r="Z45" s="8">
        <f>FC_IND_PPP_PU_E!Z45+FC_IND_PPP_PA_E!Z45+FC_IND_PPP_PR_E!Z45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  <c r="Y46" s="8">
        <f>FC_IND_PPP_PU_E!Y46+FC_IND_PPP_PA_E!Y46+FC_IND_PPP_PR_E!Y46</f>
        <v>0</v>
      </c>
      <c r="Z46" s="8">
        <f>FC_IND_PPP_PU_E!Z46+FC_IND_PPP_PA_E!Z46+FC_IND_PPP_PR_E!Z46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  <c r="Y47" s="8">
        <f>FC_IND_PPP_PU_E!Y47+FC_IND_PPP_PA_E!Y47+FC_IND_PPP_PR_E!Y47</f>
        <v>0</v>
      </c>
      <c r="Z47" s="8">
        <f>FC_IND_PPP_PU_E!Z47+FC_IND_PPP_PA_E!Z47+FC_IND_PPP_PR_E!Z47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  <c r="Y48" s="8">
        <f>FC_IND_PPP_PU_E!Y48+FC_IND_PPP_PA_E!Y48+FC_IND_PPP_PR_E!Y48</f>
        <v>0</v>
      </c>
      <c r="Z48" s="8">
        <f>FC_IND_PPP_PU_E!Z48+FC_IND_PPP_PA_E!Z48+FC_IND_PPP_PR_E!Z48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  <c r="Y49" s="8">
        <f>FC_IND_PPP_PU_E!Y49+FC_IND_PPP_PA_E!Y49+FC_IND_PPP_PR_E!Y49</f>
        <v>0</v>
      </c>
      <c r="Z49" s="8">
        <f>FC_IND_PPP_PU_E!Z49+FC_IND_PPP_PA_E!Z49+FC_IND_PPP_PR_E!Z49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  <c r="Y50" s="8">
        <f>FC_IND_PPP_PU_E!Y50+FC_IND_PPP_PA_E!Y50+FC_IND_PPP_PR_E!Y50</f>
        <v>0</v>
      </c>
      <c r="Z50" s="8">
        <f>FC_IND_PPP_PU_E!Z50+FC_IND_PPP_PA_E!Z50+FC_IND_PPP_PR_E!Z50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127.43635608000001</v>
      </c>
      <c r="D51" s="27">
        <f>FC_IND_PPP_PU_E!D51+FC_IND_PPP_PA_E!D51+FC_IND_PPP_PR_E!D51</f>
        <v>143.49298392</v>
      </c>
      <c r="E51" s="27">
        <f>FC_IND_PPP_PU_E!E51+FC_IND_PPP_PA_E!E51+FC_IND_PPP_PR_E!E51</f>
        <v>130.16483568000001</v>
      </c>
      <c r="F51" s="27">
        <f>FC_IND_PPP_PU_E!F51+FC_IND_PPP_PA_E!F51+FC_IND_PPP_PR_E!F51</f>
        <v>140.31090215999998</v>
      </c>
      <c r="G51" s="27">
        <f>FC_IND_PPP_PU_E!G51+FC_IND_PPP_PA_E!G51+FC_IND_PPP_PR_E!G51</f>
        <v>137.28190608000006</v>
      </c>
      <c r="H51" s="27">
        <f>FC_IND_PPP_PU_E!H51+FC_IND_PPP_PA_E!H51+FC_IND_PPP_PR_E!H51</f>
        <v>143.44370567999999</v>
      </c>
      <c r="I51" s="27">
        <f>FC_IND_PPP_PU_E!I51+FC_IND_PPP_PA_E!I51+FC_IND_PPP_PR_E!I51</f>
        <v>135.26170020000001</v>
      </c>
      <c r="J51" s="27">
        <f>FC_IND_PPP_PU_E!J51+FC_IND_PPP_PA_E!J51+FC_IND_PPP_PR_E!J51</f>
        <v>104.91822000000001</v>
      </c>
      <c r="K51" s="27">
        <f>FC_IND_PPP_PU_E!K51+FC_IND_PPP_PA_E!K51+FC_IND_PPP_PR_E!K51</f>
        <v>100.27414979999999</v>
      </c>
      <c r="L51" s="27">
        <f>FC_IND_PPP_PU_E!L51+FC_IND_PPP_PA_E!L51+FC_IND_PPP_PR_E!L51</f>
        <v>92.599467839999988</v>
      </c>
      <c r="M51" s="27">
        <f>FC_IND_PPP_PU_E!M51+FC_IND_PPP_PA_E!M51+FC_IND_PPP_PR_E!M51</f>
        <v>101.58668784000002</v>
      </c>
      <c r="N51" s="27">
        <f>FC_IND_PPP_PU_E!N51+FC_IND_PPP_PA_E!N51+FC_IND_PPP_PR_E!N51</f>
        <v>99.214263720000019</v>
      </c>
      <c r="O51" s="27">
        <f>FC_IND_PPP_PU_E!O51+FC_IND_PPP_PA_E!O51+FC_IND_PPP_PR_E!O51</f>
        <v>92.70085176000002</v>
      </c>
      <c r="P51" s="27">
        <f>FC_IND_PPP_PU_E!P51+FC_IND_PPP_PA_E!P51+FC_IND_PPP_PR_E!P51</f>
        <v>87.902080200000029</v>
      </c>
      <c r="Q51" s="27">
        <f>FC_IND_PPP_PU_E!Q51+FC_IND_PPP_PA_E!Q51+FC_IND_PPP_PR_E!Q51</f>
        <v>84.867936451513827</v>
      </c>
      <c r="R51" s="27">
        <f>FC_IND_PPP_PU_E!R51+FC_IND_PPP_PA_E!R51+FC_IND_PPP_PR_E!R51</f>
        <v>81.2130542952235</v>
      </c>
      <c r="S51" s="27">
        <f>FC_IND_PPP_PU_E!S51+FC_IND_PPP_PA_E!S51+FC_IND_PPP_PR_E!S51</f>
        <v>52.205178633503657</v>
      </c>
      <c r="T51" s="27">
        <f>FC_IND_PPP_PU_E!T51+FC_IND_PPP_PA_E!T51+FC_IND_PPP_PR_E!T51</f>
        <v>55.676737932464512</v>
      </c>
      <c r="U51" s="27">
        <f>FC_IND_PPP_PU_E!U51+FC_IND_PPP_PA_E!U51+FC_IND_PPP_PR_E!U51</f>
        <v>61.6139834236265</v>
      </c>
      <c r="V51" s="27">
        <f>FC_IND_PPP_PU_E!V51+FC_IND_PPP_PA_E!V51+FC_IND_PPP_PR_E!V51</f>
        <v>50.784996311997944</v>
      </c>
      <c r="W51" s="27">
        <f>FC_IND_PPP_PU_E!W51+FC_IND_PPP_PA_E!W51+FC_IND_PPP_PR_E!W51</f>
        <v>39.771681227157806</v>
      </c>
      <c r="X51" s="27">
        <f>FC_IND_PPP_PU_E!X51+FC_IND_PPP_PA_E!X51+FC_IND_PPP_PR_E!X51</f>
        <v>32.440861645777808</v>
      </c>
      <c r="Y51" s="27">
        <f>FC_IND_PPP_PU_E!Y51+FC_IND_PPP_PA_E!Y51+FC_IND_PPP_PR_E!Y51</f>
        <v>13.604956527159731</v>
      </c>
      <c r="Z51" s="27">
        <f>FC_IND_PPP_PU_E!Z51+FC_IND_PPP_PA_E!Z51+FC_IND_PPP_PR_E!Z51</f>
        <v>13.334289737807376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1.0725343452554412</v>
      </c>
      <c r="D52" s="27">
        <f t="shared" ref="D52:W52" si="30">SUM(D53:D54)</f>
        <v>0.99492660462927585</v>
      </c>
      <c r="E52" s="27">
        <f t="shared" si="30"/>
        <v>0.83065954770802064</v>
      </c>
      <c r="F52" s="27">
        <f t="shared" si="30"/>
        <v>1.7398482086149032</v>
      </c>
      <c r="G52" s="27">
        <f t="shared" si="30"/>
        <v>2.242825025463</v>
      </c>
      <c r="H52" s="27">
        <f t="shared" si="30"/>
        <v>1.2459705864033384</v>
      </c>
      <c r="I52" s="27">
        <f t="shared" si="30"/>
        <v>1.4017833622496882</v>
      </c>
      <c r="J52" s="27">
        <f t="shared" si="30"/>
        <v>1.4023778837538889</v>
      </c>
      <c r="K52" s="27">
        <f t="shared" si="30"/>
        <v>0.57775919658652775</v>
      </c>
      <c r="L52" s="27">
        <f t="shared" si="30"/>
        <v>0.57728987731103032</v>
      </c>
      <c r="M52" s="27">
        <f t="shared" si="30"/>
        <v>0.74236781919299988</v>
      </c>
      <c r="N52" s="27">
        <f t="shared" si="30"/>
        <v>0.41651873473660561</v>
      </c>
      <c r="O52" s="27">
        <f t="shared" si="30"/>
        <v>8.9048176380160798E-2</v>
      </c>
      <c r="P52" s="27">
        <f t="shared" si="30"/>
        <v>0.28377110742648359</v>
      </c>
      <c r="Q52" s="27">
        <f t="shared" si="30"/>
        <v>0.55051551591896619</v>
      </c>
      <c r="R52" s="27">
        <f t="shared" si="30"/>
        <v>0.60830951366050789</v>
      </c>
      <c r="S52" s="27">
        <f t="shared" si="30"/>
        <v>0.40728112864211524</v>
      </c>
      <c r="T52" s="27">
        <f t="shared" si="30"/>
        <v>0.35047315080365277</v>
      </c>
      <c r="U52" s="27">
        <f t="shared" si="30"/>
        <v>0.31633767674192648</v>
      </c>
      <c r="V52" s="27">
        <f t="shared" si="30"/>
        <v>0.23679309520152</v>
      </c>
      <c r="W52" s="27">
        <f t="shared" si="30"/>
        <v>0.15776662993935364</v>
      </c>
      <c r="X52" s="27">
        <f t="shared" ref="X52:Z52" si="31">SUM(X53:X54)</f>
        <v>0.13677178028421602</v>
      </c>
      <c r="Y52" s="27">
        <f t="shared" si="31"/>
        <v>0.12927179718668161</v>
      </c>
      <c r="Z52" s="27">
        <f t="shared" si="31"/>
        <v>0.13243819533024959</v>
      </c>
    </row>
    <row r="53" spans="1:26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  <c r="Y53" s="8">
        <f>FC_IND_PPP_PU_E!Y53+FC_IND_PPP_PA_E!Y53+FC_IND_PPP_PR_E!Y53</f>
        <v>0</v>
      </c>
      <c r="Z53" s="8">
        <f>FC_IND_PPP_PU_E!Z53+FC_IND_PPP_PA_E!Z53+FC_IND_PPP_PR_E!Z53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1.0725343452554412</v>
      </c>
      <c r="D54" s="45">
        <f>FC_IND_PPP_PU_E!D54+FC_IND_PPP_PA_E!D54+FC_IND_PPP_PR_E!D54</f>
        <v>0.99492660462927585</v>
      </c>
      <c r="E54" s="45">
        <f>FC_IND_PPP_PU_E!E54+FC_IND_PPP_PA_E!E54+FC_IND_PPP_PR_E!E54</f>
        <v>0.83065954770802064</v>
      </c>
      <c r="F54" s="45">
        <f>FC_IND_PPP_PU_E!F54+FC_IND_PPP_PA_E!F54+FC_IND_PPP_PR_E!F54</f>
        <v>1.7398482086149032</v>
      </c>
      <c r="G54" s="45">
        <f>FC_IND_PPP_PU_E!G54+FC_IND_PPP_PA_E!G54+FC_IND_PPP_PR_E!G54</f>
        <v>2.242825025463</v>
      </c>
      <c r="H54" s="45">
        <f>FC_IND_PPP_PU_E!H54+FC_IND_PPP_PA_E!H54+FC_IND_PPP_PR_E!H54</f>
        <v>1.2459705864033384</v>
      </c>
      <c r="I54" s="45">
        <f>FC_IND_PPP_PU_E!I54+FC_IND_PPP_PA_E!I54+FC_IND_PPP_PR_E!I54</f>
        <v>1.4017833622496882</v>
      </c>
      <c r="J54" s="45">
        <f>FC_IND_PPP_PU_E!J54+FC_IND_PPP_PA_E!J54+FC_IND_PPP_PR_E!J54</f>
        <v>1.4023778837538889</v>
      </c>
      <c r="K54" s="45">
        <f>FC_IND_PPP_PU_E!K54+FC_IND_PPP_PA_E!K54+FC_IND_PPP_PR_E!K54</f>
        <v>0.57775919658652775</v>
      </c>
      <c r="L54" s="45">
        <f>FC_IND_PPP_PU_E!L54+FC_IND_PPP_PA_E!L54+FC_IND_PPP_PR_E!L54</f>
        <v>0.57728987731103032</v>
      </c>
      <c r="M54" s="45">
        <f>FC_IND_PPP_PU_E!M54+FC_IND_PPP_PA_E!M54+FC_IND_PPP_PR_E!M54</f>
        <v>0.74236781919299988</v>
      </c>
      <c r="N54" s="45">
        <f>FC_IND_PPP_PU_E!N54+FC_IND_PPP_PA_E!N54+FC_IND_PPP_PR_E!N54</f>
        <v>0.41651873473660561</v>
      </c>
      <c r="O54" s="45">
        <f>FC_IND_PPP_PU_E!O54+FC_IND_PPP_PA_E!O54+FC_IND_PPP_PR_E!O54</f>
        <v>8.9048176380160798E-2</v>
      </c>
      <c r="P54" s="45">
        <f>FC_IND_PPP_PU_E!P54+FC_IND_PPP_PA_E!P54+FC_IND_PPP_PR_E!P54</f>
        <v>0.28377110742648359</v>
      </c>
      <c r="Q54" s="45">
        <f>FC_IND_PPP_PU_E!Q54+FC_IND_PPP_PA_E!Q54+FC_IND_PPP_PR_E!Q54</f>
        <v>0.55051551591896619</v>
      </c>
      <c r="R54" s="45">
        <f>FC_IND_PPP_PU_E!R54+FC_IND_PPP_PA_E!R54+FC_IND_PPP_PR_E!R54</f>
        <v>0.60830951366050789</v>
      </c>
      <c r="S54" s="45">
        <f>FC_IND_PPP_PU_E!S54+FC_IND_PPP_PA_E!S54+FC_IND_PPP_PR_E!S54</f>
        <v>0.40728112864211524</v>
      </c>
      <c r="T54" s="45">
        <f>FC_IND_PPP_PU_E!T54+FC_IND_PPP_PA_E!T54+FC_IND_PPP_PR_E!T54</f>
        <v>0.35047315080365277</v>
      </c>
      <c r="U54" s="45">
        <f>FC_IND_PPP_PU_E!U54+FC_IND_PPP_PA_E!U54+FC_IND_PPP_PR_E!U54</f>
        <v>0.31633767674192648</v>
      </c>
      <c r="V54" s="45">
        <f>FC_IND_PPP_PU_E!V54+FC_IND_PPP_PA_E!V54+FC_IND_PPP_PR_E!V54</f>
        <v>0.23679309520152</v>
      </c>
      <c r="W54" s="45">
        <f>FC_IND_PPP_PU_E!W54+FC_IND_PPP_PA_E!W54+FC_IND_PPP_PR_E!W54</f>
        <v>0.15776662993935364</v>
      </c>
      <c r="X54" s="45">
        <f>FC_IND_PPP_PU_E!X54+FC_IND_PPP_PA_E!X54+FC_IND_PPP_PR_E!X54</f>
        <v>0.13677178028421602</v>
      </c>
      <c r="Y54" s="45">
        <f>FC_IND_PPP_PU_E!Y54+FC_IND_PPP_PA_E!Y54+FC_IND_PPP_PR_E!Y54</f>
        <v>0.12927179718668161</v>
      </c>
      <c r="Z54" s="45">
        <f>FC_IND_PPP_PU_E!Z54+FC_IND_PPP_PA_E!Z54+FC_IND_PPP_PR_E!Z54</f>
        <v>0.13243819533024959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2.2719743999999995</v>
      </c>
      <c r="D61" s="49">
        <f t="shared" si="32"/>
        <v>1.9600848000000002</v>
      </c>
      <c r="E61" s="49">
        <f t="shared" si="32"/>
        <v>1.6478351999999998</v>
      </c>
      <c r="F61" s="49">
        <f t="shared" si="32"/>
        <v>3.3837407999999995</v>
      </c>
      <c r="G61" s="49">
        <f t="shared" si="32"/>
        <v>4.0839407999999988</v>
      </c>
      <c r="H61" s="49">
        <f t="shared" si="32"/>
        <v>2.7959904</v>
      </c>
      <c r="I61" s="49">
        <f t="shared" si="32"/>
        <v>3.0081599999999993</v>
      </c>
      <c r="J61" s="49">
        <f t="shared" si="32"/>
        <v>2.8960704000000002</v>
      </c>
      <c r="K61" s="49">
        <f t="shared" si="32"/>
        <v>147.62004479999999</v>
      </c>
      <c r="L61" s="49">
        <f t="shared" si="32"/>
        <v>205.5360096</v>
      </c>
      <c r="M61" s="49">
        <f t="shared" si="32"/>
        <v>214.35860160000004</v>
      </c>
      <c r="N61" s="49">
        <f t="shared" si="32"/>
        <v>215.61982559999998</v>
      </c>
      <c r="O61" s="49">
        <f t="shared" si="32"/>
        <v>112.496112</v>
      </c>
      <c r="P61" s="49">
        <f t="shared" si="32"/>
        <v>63.743486399999988</v>
      </c>
      <c r="Q61" s="49">
        <f t="shared" si="32"/>
        <v>34.508307150291365</v>
      </c>
      <c r="R61" s="49">
        <f t="shared" si="32"/>
        <v>20.691320864755731</v>
      </c>
      <c r="S61" s="49">
        <f t="shared" si="32"/>
        <v>2.4879315177664996</v>
      </c>
      <c r="T61" s="49">
        <f t="shared" si="32"/>
        <v>22.747926499954346</v>
      </c>
      <c r="U61" s="49">
        <f t="shared" si="32"/>
        <v>32.438522888235177</v>
      </c>
      <c r="V61" s="49">
        <f t="shared" si="32"/>
        <v>36.833719609927151</v>
      </c>
      <c r="W61" s="49">
        <f t="shared" si="32"/>
        <v>58.237070149397205</v>
      </c>
      <c r="X61" s="49">
        <f t="shared" si="32"/>
        <v>56.291654672023739</v>
      </c>
      <c r="Y61" s="49">
        <f t="shared" ref="Y61:Z61" si="33">SUM(Y62:Y72)</f>
        <v>53.540027723940831</v>
      </c>
      <c r="Z61" s="49">
        <f t="shared" si="33"/>
        <v>51.652491273363935</v>
      </c>
    </row>
    <row r="62" spans="1:26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0.67213439999999969</v>
      </c>
      <c r="D62" s="52">
        <f>FC_IND_PPP_PU_E!D62+FC_IND_PPP_PA_E!D62+FC_IND_PPP_PR_E!D62</f>
        <v>0.56004480000000012</v>
      </c>
      <c r="E62" s="52">
        <f>FC_IND_PPP_PU_E!E62+FC_IND_PPP_PA_E!E62+FC_IND_PPP_PR_E!E62</f>
        <v>0.4479552</v>
      </c>
      <c r="F62" s="52">
        <f>FC_IND_PPP_PU_E!F62+FC_IND_PPP_PA_E!F62+FC_IND_PPP_PR_E!F62</f>
        <v>0.78382079999999965</v>
      </c>
      <c r="G62" s="52">
        <f>FC_IND_PPP_PU_E!G62+FC_IND_PPP_PA_E!G62+FC_IND_PPP_PR_E!G62</f>
        <v>0.78382079999999965</v>
      </c>
      <c r="H62" s="52">
        <f>FC_IND_PPP_PU_E!H62+FC_IND_PPP_PA_E!H62+FC_IND_PPP_PR_E!H62</f>
        <v>0.89591040000000022</v>
      </c>
      <c r="I62" s="52">
        <f>FC_IND_PPP_PU_E!I62+FC_IND_PPP_PA_E!I62+FC_IND_PPP_PR_E!I62</f>
        <v>1.0079999999999998</v>
      </c>
      <c r="J62" s="52">
        <f>FC_IND_PPP_PU_E!J62+FC_IND_PPP_PA_E!J62+FC_IND_PPP_PR_E!J62</f>
        <v>0.89591040000000022</v>
      </c>
      <c r="K62" s="52">
        <f>FC_IND_PPP_PU_E!K62+FC_IND_PPP_PA_E!K62+FC_IND_PPP_PR_E!K62</f>
        <v>146.72004479999998</v>
      </c>
      <c r="L62" s="52">
        <f>FC_IND_PPP_PU_E!L62+FC_IND_PPP_PA_E!L62+FC_IND_PPP_PR_E!L62</f>
        <v>204.73608960000001</v>
      </c>
      <c r="M62" s="52">
        <f>FC_IND_PPP_PU_E!M62+FC_IND_PPP_PA_E!M62+FC_IND_PPP_PR_E!M62</f>
        <v>213.35852160000005</v>
      </c>
      <c r="N62" s="52">
        <f>FC_IND_PPP_PU_E!N62+FC_IND_PPP_PA_E!N62+FC_IND_PPP_PR_E!N62</f>
        <v>215.01970559999998</v>
      </c>
      <c r="O62" s="52">
        <f>FC_IND_PPP_PU_E!O62+FC_IND_PPP_PA_E!O62+FC_IND_PPP_PR_E!O62</f>
        <v>112.39603199999999</v>
      </c>
      <c r="P62" s="52">
        <f>FC_IND_PPP_PU_E!P62+FC_IND_PPP_PA_E!P62+FC_IND_PPP_PR_E!P62</f>
        <v>63.343526399999988</v>
      </c>
      <c r="Q62" s="52">
        <f>FC_IND_PPP_PU_E!Q62+FC_IND_PPP_PA_E!Q62+FC_IND_PPP_PR_E!Q62</f>
        <v>33.543417599999998</v>
      </c>
      <c r="R62" s="52">
        <f>FC_IND_PPP_PU_E!R62+FC_IND_PPP_PA_E!R62+FC_IND_PPP_PR_E!R62</f>
        <v>19.090713600000004</v>
      </c>
      <c r="S62" s="52">
        <f>FC_IND_PPP_PU_E!S62+FC_IND_PPP_PA_E!S62+FC_IND_PPP_PR_E!S62</f>
        <v>0.38263679999999994</v>
      </c>
      <c r="T62" s="52">
        <f>FC_IND_PPP_PU_E!T62+FC_IND_PPP_PA_E!T62+FC_IND_PPP_PR_E!T62</f>
        <v>19.3564224</v>
      </c>
      <c r="U62" s="52">
        <f>FC_IND_PPP_PU_E!U62+FC_IND_PPP_PA_E!U62+FC_IND_PPP_PR_E!U62</f>
        <v>27.4268736</v>
      </c>
      <c r="V62" s="52">
        <f>FC_IND_PPP_PU_E!V62+FC_IND_PPP_PA_E!V62+FC_IND_PPP_PR_E!V62</f>
        <v>30.944793600000001</v>
      </c>
      <c r="W62" s="52">
        <f>FC_IND_PPP_PU_E!W62+FC_IND_PPP_PA_E!W62+FC_IND_PPP_PR_E!W62</f>
        <v>50.031878399999989</v>
      </c>
      <c r="X62" s="52">
        <f>FC_IND_PPP_PU_E!X62+FC_IND_PPP_PA_E!X62+FC_IND_PPP_PR_E!X62</f>
        <v>47.360275200000018</v>
      </c>
      <c r="Y62" s="52">
        <f>FC_IND_PPP_PU_E!Y62+FC_IND_PPP_PA_E!Y62+FC_IND_PPP_PR_E!Y62</f>
        <v>46.945785600000036</v>
      </c>
      <c r="Z62" s="52">
        <f>FC_IND_PPP_PU_E!Z62+FC_IND_PPP_PA_E!Z62+FC_IND_PPP_PR_E!Z62</f>
        <v>44.004844799999994</v>
      </c>
    </row>
    <row r="63" spans="1:26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  <c r="Y63" s="52">
        <f>FC_IND_PPP_PU_E!Y63+FC_IND_PPP_PA_E!Y63+FC_IND_PPP_PR_E!Y63</f>
        <v>0</v>
      </c>
      <c r="Z63" s="52">
        <f>FC_IND_PPP_PU_E!Z63+FC_IND_PPP_PA_E!Z63+FC_IND_PPP_PR_E!Z63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0.28844955029136654</v>
      </c>
      <c r="R64" s="52">
        <f>FC_IND_PPP_PU_E!R64+FC_IND_PPP_PA_E!R64+FC_IND_PPP_PR_E!R64</f>
        <v>0.82408726475572691</v>
      </c>
      <c r="S64" s="52">
        <f>FC_IND_PPP_PU_E!S64+FC_IND_PPP_PA_E!S64+FC_IND_PPP_PR_E!S64</f>
        <v>1.5868947177664994</v>
      </c>
      <c r="T64" s="52">
        <f>FC_IND_PPP_PU_E!T64+FC_IND_PPP_PA_E!T64+FC_IND_PPP_PR_E!T64</f>
        <v>2.9263840999543462</v>
      </c>
      <c r="U64" s="52">
        <f>FC_IND_PPP_PU_E!U64+FC_IND_PPP_PA_E!U64+FC_IND_PPP_PR_E!U64</f>
        <v>4.6034092882351736</v>
      </c>
      <c r="V64" s="52">
        <f>FC_IND_PPP_PU_E!V64+FC_IND_PPP_PA_E!V64+FC_IND_PPP_PR_E!V64</f>
        <v>5.5825660099271506</v>
      </c>
      <c r="W64" s="52">
        <f>FC_IND_PPP_PU_E!W64+FC_IND_PPP_PA_E!W64+FC_IND_PPP_PR_E!W64</f>
        <v>8.0010717493972123</v>
      </c>
      <c r="X64" s="52">
        <f>FC_IND_PPP_PU_E!X64+FC_IND_PPP_PA_E!X64+FC_IND_PPP_PR_E!X64</f>
        <v>8.7488594720237245</v>
      </c>
      <c r="Y64" s="52">
        <f>FC_IND_PPP_PU_E!Y64+FC_IND_PPP_PA_E!Y64+FC_IND_PPP_PR_E!Y64</f>
        <v>6.4336821239407991</v>
      </c>
      <c r="Z64" s="52">
        <f>FC_IND_PPP_PU_E!Z64+FC_IND_PPP_PA_E!Z64+FC_IND_PPP_PR_E!Z64</f>
        <v>7.4870864733639442</v>
      </c>
    </row>
    <row r="65" spans="1:26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1.5998399999999999</v>
      </c>
      <c r="D65" s="52">
        <f>FC_IND_PPP_PU_E!D65+FC_IND_PPP_PA_E!D65+FC_IND_PPP_PR_E!D65</f>
        <v>1.40004</v>
      </c>
      <c r="E65" s="52">
        <f>FC_IND_PPP_PU_E!E65+FC_IND_PPP_PA_E!E65+FC_IND_PPP_PR_E!E65</f>
        <v>1.1998799999999998</v>
      </c>
      <c r="F65" s="52">
        <f>FC_IND_PPP_PU_E!F65+FC_IND_PPP_PA_E!F65+FC_IND_PPP_PR_E!F65</f>
        <v>2.59992</v>
      </c>
      <c r="G65" s="52">
        <f>FC_IND_PPP_PU_E!G65+FC_IND_PPP_PA_E!G65+FC_IND_PPP_PR_E!G65</f>
        <v>3.3001199999999993</v>
      </c>
      <c r="H65" s="52">
        <f>FC_IND_PPP_PU_E!H65+FC_IND_PPP_PA_E!H65+FC_IND_PPP_PR_E!H65</f>
        <v>1.9000799999999995</v>
      </c>
      <c r="I65" s="52">
        <f>FC_IND_PPP_PU_E!I65+FC_IND_PPP_PA_E!I65+FC_IND_PPP_PR_E!I65</f>
        <v>2.0001599999999997</v>
      </c>
      <c r="J65" s="52">
        <f>FC_IND_PPP_PU_E!J65+FC_IND_PPP_PA_E!J65+FC_IND_PPP_PR_E!J65</f>
        <v>2.0001600000000002</v>
      </c>
      <c r="K65" s="52">
        <f>FC_IND_PPP_PU_E!K65+FC_IND_PPP_PA_E!K65+FC_IND_PPP_PR_E!K65</f>
        <v>0.8999999999999998</v>
      </c>
      <c r="L65" s="52">
        <f>FC_IND_PPP_PU_E!L65+FC_IND_PPP_PA_E!L65+FC_IND_PPP_PR_E!L65</f>
        <v>0.79992000000000019</v>
      </c>
      <c r="M65" s="52">
        <f>FC_IND_PPP_PU_E!M65+FC_IND_PPP_PA_E!M65+FC_IND_PPP_PR_E!M65</f>
        <v>1.0000799999999999</v>
      </c>
      <c r="N65" s="52">
        <f>FC_IND_PPP_PU_E!N65+FC_IND_PPP_PA_E!N65+FC_IND_PPP_PR_E!N65</f>
        <v>0.60011999999999965</v>
      </c>
      <c r="O65" s="52">
        <f>FC_IND_PPP_PU_E!O65+FC_IND_PPP_PA_E!O65+FC_IND_PPP_PR_E!O65</f>
        <v>0.10007999999999997</v>
      </c>
      <c r="P65" s="52">
        <f>FC_IND_PPP_PU_E!P65+FC_IND_PPP_PA_E!P65+FC_IND_PPP_PR_E!P65</f>
        <v>0.39995999999999998</v>
      </c>
      <c r="Q65" s="52">
        <f>FC_IND_PPP_PU_E!Q65+FC_IND_PPP_PA_E!Q65+FC_IND_PPP_PR_E!Q65</f>
        <v>0.67643999999999971</v>
      </c>
      <c r="R65" s="52">
        <f>FC_IND_PPP_PU_E!R65+FC_IND_PPP_PA_E!R65+FC_IND_PPP_PR_E!R65</f>
        <v>0.77651999999999988</v>
      </c>
      <c r="S65" s="52">
        <f>FC_IND_PPP_PU_E!S65+FC_IND_PPP_PA_E!S65+FC_IND_PPP_PR_E!S65</f>
        <v>0.51839999999999997</v>
      </c>
      <c r="T65" s="52">
        <f>FC_IND_PPP_PU_E!T65+FC_IND_PPP_PA_E!T65+FC_IND_PPP_PR_E!T65</f>
        <v>0.46511999999999998</v>
      </c>
      <c r="U65" s="52">
        <f>FC_IND_PPP_PU_E!U65+FC_IND_PPP_PA_E!U65+FC_IND_PPP_PR_E!U65</f>
        <v>0.40823999999999994</v>
      </c>
      <c r="V65" s="52">
        <f>FC_IND_PPP_PU_E!V65+FC_IND_PPP_PA_E!V65+FC_IND_PPP_PR_E!V65</f>
        <v>0.30636000000000002</v>
      </c>
      <c r="W65" s="52">
        <f>FC_IND_PPP_PU_E!W65+FC_IND_PPP_PA_E!W65+FC_IND_PPP_PR_E!W65</f>
        <v>0.20411999999999997</v>
      </c>
      <c r="X65" s="52">
        <f>FC_IND_PPP_PU_E!X65+FC_IND_PPP_PA_E!X65+FC_IND_PPP_PR_E!X65</f>
        <v>0.18251999999999996</v>
      </c>
      <c r="Y65" s="52">
        <f>FC_IND_PPP_PU_E!Y65+FC_IND_PPP_PA_E!Y65+FC_IND_PPP_PR_E!Y65</f>
        <v>0.16055999999999998</v>
      </c>
      <c r="Z65" s="52">
        <f>FC_IND_PPP_PU_E!Z65+FC_IND_PPP_PA_E!Z65+FC_IND_PPP_PR_E!Z65</f>
        <v>0.16055999999999998</v>
      </c>
    </row>
    <row r="66" spans="1:26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  <c r="Y66" s="52">
        <f>FC_IND_PPP_PU_E!Y66+FC_IND_PPP_PA_E!Y66+FC_IND_PPP_PR_E!Y66</f>
        <v>0</v>
      </c>
      <c r="Z66" s="52">
        <f>FC_IND_PPP_PU_E!Z66+FC_IND_PPP_PA_E!Z66+FC_IND_PPP_PR_E!Z66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  <c r="Y67" s="52">
        <f>FC_IND_PPP_PU_E!Y67+FC_IND_PPP_PA_E!Y67+FC_IND_PPP_PR_E!Y67</f>
        <v>0</v>
      </c>
      <c r="Z67" s="52">
        <f>FC_IND_PPP_PU_E!Z67+FC_IND_PPP_PA_E!Z67+FC_IND_PPP_PR_E!Z67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  <c r="Y68" s="52">
        <f>FC_IND_PPP_PU_E!Y68+FC_IND_PPP_PA_E!Y68+FC_IND_PPP_PR_E!Y68</f>
        <v>0</v>
      </c>
      <c r="Z68" s="52">
        <f>FC_IND_PPP_PU_E!Z68+FC_IND_PPP_PA_E!Z68+FC_IND_PPP_PR_E!Z68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  <c r="Y69" s="52">
        <f>FC_IND_PPP_PU_E!Y69+FC_IND_PPP_PA_E!Y69+FC_IND_PPP_PR_E!Y69</f>
        <v>0</v>
      </c>
      <c r="Z69" s="52">
        <f>FC_IND_PPP_PU_E!Z69+FC_IND_PPP_PA_E!Z69+FC_IND_PPP_PR_E!Z69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  <c r="Y70" s="52">
        <f>FC_IND_PPP_PU_E!Y70+FC_IND_PPP_PA_E!Y70+FC_IND_PPP_PR_E!Y70</f>
        <v>0</v>
      </c>
      <c r="Z70" s="52">
        <f>FC_IND_PPP_PU_E!Z70+FC_IND_PPP_PA_E!Z70+FC_IND_PPP_PR_E!Z70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  <c r="Y71" s="52">
        <f>FC_IND_PPP_PU_E!Y71+FC_IND_PPP_PA_E!Y71+FC_IND_PPP_PR_E!Y71</f>
        <v>0</v>
      </c>
      <c r="Z71" s="52">
        <f>FC_IND_PPP_PU_E!Z71+FC_IND_PPP_PA_E!Z71+FC_IND_PPP_PR_E!Z71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  <c r="Y72" s="55">
        <f>FC_IND_PPP_PU_E!Y72+FC_IND_PPP_PA_E!Y72+FC_IND_PPP_PR_E!Y72</f>
        <v>0</v>
      </c>
      <c r="Z72" s="55">
        <f>FC_IND_PPP_PU_E!Z72+FC_IND_PPP_PA_E!Z72+FC_IND_PPP_PR_E!Z72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2.9507746929967986</v>
      </c>
      <c r="L2" s="21">
        <f t="shared" si="0"/>
        <v>2.8684607323669069</v>
      </c>
      <c r="M2" s="21">
        <f t="shared" si="0"/>
        <v>4.314744627873524</v>
      </c>
      <c r="N2" s="21">
        <f t="shared" si="0"/>
        <v>2.8987820698292741</v>
      </c>
      <c r="O2" s="21">
        <f t="shared" si="0"/>
        <v>2.3519657232802911</v>
      </c>
      <c r="P2" s="21">
        <f t="shared" si="0"/>
        <v>1.6723590470393419</v>
      </c>
      <c r="Q2" s="21">
        <f t="shared" si="0"/>
        <v>1.4041482194608452</v>
      </c>
      <c r="R2" s="21">
        <f t="shared" si="0"/>
        <v>1.4359836981265826</v>
      </c>
      <c r="S2" s="21">
        <f t="shared" si="0"/>
        <v>2.8876378491503738</v>
      </c>
      <c r="T2" s="21">
        <f t="shared" si="0"/>
        <v>3.1471054033065933</v>
      </c>
      <c r="U2" s="21">
        <f t="shared" si="0"/>
        <v>3.2278009314293787</v>
      </c>
      <c r="V2" s="21">
        <f t="shared" si="0"/>
        <v>2.7058991278366413</v>
      </c>
      <c r="W2" s="21">
        <f t="shared" si="0"/>
        <v>2.2255307793309198</v>
      </c>
      <c r="X2" s="21">
        <f t="shared" si="0"/>
        <v>1.9015672845385634</v>
      </c>
      <c r="Y2" s="21">
        <f t="shared" ref="Y2:Z2" si="1">SUM(Y3,Y17,Y22,Y25,Y26,Y51,Y52)</f>
        <v>1.1965427305072303</v>
      </c>
      <c r="Z2" s="21">
        <f t="shared" si="1"/>
        <v>1.2052127200545204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0.52606610379729513</v>
      </c>
      <c r="L26" s="27">
        <f t="shared" si="16"/>
        <v>0.41180858301190493</v>
      </c>
      <c r="M26" s="27">
        <f t="shared" si="16"/>
        <v>0.67066589060520732</v>
      </c>
      <c r="N26" s="27">
        <f t="shared" si="16"/>
        <v>0.39311725511604573</v>
      </c>
      <c r="O26" s="27">
        <f t="shared" si="16"/>
        <v>0.21396997465409184</v>
      </c>
      <c r="P26" s="27">
        <f t="shared" si="16"/>
        <v>0.15861662952204081</v>
      </c>
      <c r="Q26" s="27">
        <f t="shared" si="16"/>
        <v>0.13707316366914402</v>
      </c>
      <c r="R26" s="27">
        <f t="shared" si="16"/>
        <v>0.16130830101273072</v>
      </c>
      <c r="S26" s="27">
        <f t="shared" si="16"/>
        <v>0.36145975365705479</v>
      </c>
      <c r="T26" s="27">
        <f t="shared" si="16"/>
        <v>0.37562475771818732</v>
      </c>
      <c r="U26" s="27">
        <f t="shared" si="16"/>
        <v>0.33079624528247048</v>
      </c>
      <c r="V26" s="27">
        <f t="shared" si="16"/>
        <v>0.34914058351008309</v>
      </c>
      <c r="W26" s="27">
        <f t="shared" si="16"/>
        <v>0.37247679006987999</v>
      </c>
      <c r="X26" s="27">
        <f t="shared" si="16"/>
        <v>0.46191280624585546</v>
      </c>
      <c r="Y26" s="27">
        <f t="shared" ref="Y26:Z26" si="17">SUM(Y27,Y33)</f>
        <v>0.62942880181240635</v>
      </c>
      <c r="Z26" s="27">
        <f t="shared" si="17"/>
        <v>0.64322357128243302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0.52606610379729513</v>
      </c>
      <c r="L33" s="19">
        <f t="shared" si="20"/>
        <v>0.41180858301190493</v>
      </c>
      <c r="M33" s="19">
        <f t="shared" si="20"/>
        <v>0.67066589060520732</v>
      </c>
      <c r="N33" s="19">
        <f t="shared" si="20"/>
        <v>0.39311725511604573</v>
      </c>
      <c r="O33" s="19">
        <f t="shared" si="20"/>
        <v>0.21396997465409184</v>
      </c>
      <c r="P33" s="19">
        <f t="shared" si="20"/>
        <v>0.15861662952204081</v>
      </c>
      <c r="Q33" s="19">
        <f t="shared" si="20"/>
        <v>0.13707316366914402</v>
      </c>
      <c r="R33" s="19">
        <f t="shared" si="20"/>
        <v>0.16130830101273072</v>
      </c>
      <c r="S33" s="19">
        <f t="shared" si="20"/>
        <v>0.36145975365705479</v>
      </c>
      <c r="T33" s="19">
        <f t="shared" si="20"/>
        <v>0.37562475771818732</v>
      </c>
      <c r="U33" s="19">
        <f t="shared" si="20"/>
        <v>0.33079624528247048</v>
      </c>
      <c r="V33" s="19">
        <f t="shared" si="20"/>
        <v>0.34914058351008309</v>
      </c>
      <c r="W33" s="19">
        <f t="shared" si="20"/>
        <v>0.37247679006987999</v>
      </c>
      <c r="X33" s="19">
        <f t="shared" si="20"/>
        <v>0.46191280624585546</v>
      </c>
      <c r="Y33" s="19">
        <f t="shared" ref="Y33:Z33" si="21">SUM(Y34:Y50)</f>
        <v>0.62942880181240635</v>
      </c>
      <c r="Z33" s="19">
        <f t="shared" si="21"/>
        <v>0.64322357128243302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7.0310856391482671E-2</v>
      </c>
      <c r="L36" s="8">
        <v>7.7780259299443835E-2</v>
      </c>
      <c r="M36" s="8">
        <v>0.10546431692002105</v>
      </c>
      <c r="N36" s="8">
        <v>7.4335291674922505E-2</v>
      </c>
      <c r="O36" s="8">
        <v>6.8165744056205582E-2</v>
      </c>
      <c r="P36" s="8">
        <v>4.9993996594542685E-2</v>
      </c>
      <c r="Q36" s="8">
        <v>4.3206170675272056E-2</v>
      </c>
      <c r="R36" s="8">
        <v>5.5411918719008781E-2</v>
      </c>
      <c r="S36" s="8">
        <v>0.23336454863617781</v>
      </c>
      <c r="T36" s="8">
        <v>0.25638433078535633</v>
      </c>
      <c r="U36" s="8">
        <v>0.24441355912409737</v>
      </c>
      <c r="V36" s="8">
        <v>0.26878328834750481</v>
      </c>
      <c r="W36" s="8">
        <v>0.29348451014419835</v>
      </c>
      <c r="X36" s="8">
        <v>0.32153440788799287</v>
      </c>
      <c r="Y36" s="8">
        <v>0.45030768474349886</v>
      </c>
      <c r="Z36" s="8">
        <v>0.50854489082904186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3.312926604880795E-4</v>
      </c>
      <c r="S37" s="8">
        <v>1.1650281724052134E-3</v>
      </c>
      <c r="T37" s="8">
        <v>3.008394469018856E-3</v>
      </c>
      <c r="U37" s="8">
        <v>4.9828177603419904E-3</v>
      </c>
      <c r="V37" s="8">
        <v>4.0755299218343524E-3</v>
      </c>
      <c r="W37" s="8">
        <v>3.9547919161829924E-3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0.30426964252948374</v>
      </c>
      <c r="L43" s="8">
        <v>0.25023906105713339</v>
      </c>
      <c r="M43" s="8">
        <v>0.33797740573388302</v>
      </c>
      <c r="N43" s="8">
        <v>0.23870381334481697</v>
      </c>
      <c r="O43" s="8">
        <v>0.14580423059788628</v>
      </c>
      <c r="P43" s="8">
        <v>0.10862263292749812</v>
      </c>
      <c r="Q43" s="8">
        <v>9.3866992993871967E-2</v>
      </c>
      <c r="R43" s="8">
        <v>0.10341464847384875</v>
      </c>
      <c r="S43" s="8">
        <v>0.10224761452401053</v>
      </c>
      <c r="T43" s="8">
        <v>9.3278775321108287E-2</v>
      </c>
      <c r="U43" s="8">
        <v>8.0224116630911779E-2</v>
      </c>
      <c r="V43" s="8">
        <v>7.4682800850675787E-2</v>
      </c>
      <c r="W43" s="8">
        <v>7.3275853159680507E-2</v>
      </c>
      <c r="X43" s="8">
        <v>0.13926900419362187</v>
      </c>
      <c r="Y43" s="8">
        <v>0.17821166721795698</v>
      </c>
      <c r="Z43" s="8">
        <v>0.13415512944526034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0.15148560487632878</v>
      </c>
      <c r="L44" s="8">
        <v>8.378926265532774E-2</v>
      </c>
      <c r="M44" s="8">
        <v>0.22722416795130324</v>
      </c>
      <c r="N44" s="8">
        <v>8.0078150096306241E-2</v>
      </c>
      <c r="O44" s="8">
        <v>0</v>
      </c>
      <c r="P44" s="8">
        <v>0</v>
      </c>
      <c r="Q44" s="8">
        <v>0</v>
      </c>
      <c r="R44" s="8">
        <v>2.1504411593851148E-3</v>
      </c>
      <c r="S44" s="8">
        <v>2.468256232446123E-2</v>
      </c>
      <c r="T44" s="8">
        <v>2.295325714270386E-2</v>
      </c>
      <c r="U44" s="8">
        <v>1.1757517671192918E-3</v>
      </c>
      <c r="V44" s="8">
        <v>1.5989643900681195E-3</v>
      </c>
      <c r="W44" s="8">
        <v>1.7616348498181928E-3</v>
      </c>
      <c r="X44" s="8">
        <v>1.1093941642406956E-3</v>
      </c>
      <c r="Y44" s="8">
        <v>9.0944985095051003E-4</v>
      </c>
      <c r="Z44" s="8">
        <v>5.2355100813082298E-4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2.4107135373736099</v>
      </c>
      <c r="L51" s="27">
        <v>2.4411829233294844</v>
      </c>
      <c r="M51" s="27">
        <v>3.6171056947011682</v>
      </c>
      <c r="N51" s="27">
        <v>2.4949979976616916</v>
      </c>
      <c r="O51" s="27">
        <v>2.1359045443142692</v>
      </c>
      <c r="P51" s="27">
        <v>1.5088548666819317</v>
      </c>
      <c r="Q51" s="27">
        <v>1.2588805909382614</v>
      </c>
      <c r="R51" s="27">
        <v>1.2651719368727479</v>
      </c>
      <c r="S51" s="27">
        <v>2.5065705493661556</v>
      </c>
      <c r="T51" s="27">
        <v>2.7540887257297944</v>
      </c>
      <c r="U51" s="27">
        <v>2.8821733393499365</v>
      </c>
      <c r="V51" s="27">
        <v>2.3458002570973076</v>
      </c>
      <c r="W51" s="27">
        <v>1.8457198581072123</v>
      </c>
      <c r="X51" s="27">
        <v>1.4336039066718143</v>
      </c>
      <c r="Y51" s="27">
        <v>0.56177305890577911</v>
      </c>
      <c r="Z51" s="27">
        <v>0.55645926148780345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1.3995051825893201E-2</v>
      </c>
      <c r="L52" s="27">
        <f t="shared" si="22"/>
        <v>1.546922602551723E-2</v>
      </c>
      <c r="M52" s="27">
        <f t="shared" si="22"/>
        <v>2.697304256714898E-2</v>
      </c>
      <c r="N52" s="27">
        <f t="shared" si="22"/>
        <v>1.0666817051536732E-2</v>
      </c>
      <c r="O52" s="27">
        <f t="shared" si="22"/>
        <v>2.0912043119300722E-3</v>
      </c>
      <c r="P52" s="27">
        <f t="shared" si="22"/>
        <v>4.8875508353693467E-3</v>
      </c>
      <c r="Q52" s="27">
        <f t="shared" si="22"/>
        <v>8.1944648534398538E-3</v>
      </c>
      <c r="R52" s="27">
        <f t="shared" si="22"/>
        <v>9.5034602411038227E-3</v>
      </c>
      <c r="S52" s="27">
        <f t="shared" si="22"/>
        <v>1.9607546127163315E-2</v>
      </c>
      <c r="T52" s="27">
        <f t="shared" si="22"/>
        <v>1.7391919858611597E-2</v>
      </c>
      <c r="U52" s="27">
        <f t="shared" si="22"/>
        <v>1.4831346796971451E-2</v>
      </c>
      <c r="V52" s="27">
        <f t="shared" si="22"/>
        <v>1.0958287229250612E-2</v>
      </c>
      <c r="W52" s="27">
        <f t="shared" si="22"/>
        <v>7.3341311538274029E-3</v>
      </c>
      <c r="X52" s="27">
        <f t="shared" si="22"/>
        <v>6.0505716208935382E-3</v>
      </c>
      <c r="Y52" s="27">
        <f t="shared" ref="Y52:Z52" si="23">SUM(Y53:Y54)</f>
        <v>5.340869789044622E-3</v>
      </c>
      <c r="Z52" s="27">
        <f t="shared" si="23"/>
        <v>5.5298872842839035E-3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1.3995051825893201E-2</v>
      </c>
      <c r="L54" s="45">
        <v>1.546922602551723E-2</v>
      </c>
      <c r="M54" s="45">
        <v>2.697304256714898E-2</v>
      </c>
      <c r="N54" s="45">
        <v>1.0666817051536732E-2</v>
      </c>
      <c r="O54" s="45">
        <v>2.0912043119300722E-3</v>
      </c>
      <c r="P54" s="45">
        <v>4.8875508353693467E-3</v>
      </c>
      <c r="Q54" s="45">
        <v>8.1944648534398538E-3</v>
      </c>
      <c r="R54" s="45">
        <v>9.5034602411038227E-3</v>
      </c>
      <c r="S54" s="45">
        <v>1.9607546127163315E-2</v>
      </c>
      <c r="T54" s="45">
        <v>1.7391919858611597E-2</v>
      </c>
      <c r="U54" s="45">
        <v>1.4831346796971451E-2</v>
      </c>
      <c r="V54" s="45">
        <v>1.0958287229250612E-2</v>
      </c>
      <c r="W54" s="45">
        <v>7.3341311538274029E-3</v>
      </c>
      <c r="X54" s="45">
        <v>6.0505716208935382E-3</v>
      </c>
      <c r="Y54" s="45">
        <v>5.340869789044622E-3</v>
      </c>
      <c r="Z54" s="45">
        <v>5.5298872842839035E-3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3.5757979963323185</v>
      </c>
      <c r="L61" s="49">
        <f t="shared" si="24"/>
        <v>5.5076021836638711</v>
      </c>
      <c r="M61" s="49">
        <f t="shared" si="24"/>
        <v>7.788462182906339</v>
      </c>
      <c r="N61" s="49">
        <f t="shared" si="24"/>
        <v>5.5219058365139206</v>
      </c>
      <c r="O61" s="49">
        <f t="shared" si="24"/>
        <v>2.641854825700626</v>
      </c>
      <c r="P61" s="49">
        <f t="shared" si="24"/>
        <v>1.0978902434046689</v>
      </c>
      <c r="Q61" s="49">
        <f t="shared" si="24"/>
        <v>0.51364384312564992</v>
      </c>
      <c r="R61" s="49">
        <f t="shared" si="24"/>
        <v>0.32321857446595981</v>
      </c>
      <c r="S61" s="49">
        <f t="shared" si="24"/>
        <v>0.11957108850050766</v>
      </c>
      <c r="T61" s="49">
        <f t="shared" si="24"/>
        <v>1.1283821281903463</v>
      </c>
      <c r="U61" s="49">
        <f t="shared" si="24"/>
        <v>1.5203743897363629</v>
      </c>
      <c r="V61" s="49">
        <f t="shared" si="24"/>
        <v>1.7041010290714473</v>
      </c>
      <c r="W61" s="49">
        <f t="shared" si="24"/>
        <v>2.7066444968774608</v>
      </c>
      <c r="X61" s="49">
        <f t="shared" si="24"/>
        <v>2.4898430773335778</v>
      </c>
      <c r="Y61" s="49">
        <f t="shared" ref="Y61:Z61" si="25">SUM(Y62:Y72)</f>
        <v>2.2118589436983558</v>
      </c>
      <c r="Z61" s="49">
        <f t="shared" si="25"/>
        <v>2.1565502638202472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3.553997310652679</v>
      </c>
      <c r="L62" s="52">
        <v>5.4861672966709287</v>
      </c>
      <c r="M62" s="52">
        <v>7.7521254779561186</v>
      </c>
      <c r="N62" s="52">
        <v>5.5065370914489087</v>
      </c>
      <c r="O62" s="52">
        <v>2.6395045504221692</v>
      </c>
      <c r="P62" s="52">
        <v>1.0910015053303717</v>
      </c>
      <c r="Q62" s="52">
        <v>0.49929629345436233</v>
      </c>
      <c r="R62" s="52">
        <v>0.29824921951352762</v>
      </c>
      <c r="S62" s="52">
        <v>1.8421105664688908E-2</v>
      </c>
      <c r="T62" s="52">
        <v>0.96054532667706338</v>
      </c>
      <c r="U62" s="52">
        <v>1.2858963817014966</v>
      </c>
      <c r="V62" s="52">
        <v>1.4320600701219235</v>
      </c>
      <c r="W62" s="52">
        <v>2.3258426588626393</v>
      </c>
      <c r="X62" s="52">
        <v>2.0951451862902886</v>
      </c>
      <c r="Y62" s="52">
        <v>1.9395671251628432</v>
      </c>
      <c r="Z62" s="52">
        <v>1.8373991815548854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4.2786894027301856E-3</v>
      </c>
      <c r="R64" s="52">
        <v>1.2837986330536127E-2</v>
      </c>
      <c r="S64" s="52">
        <v>7.6192892517859961E-2</v>
      </c>
      <c r="T64" s="52">
        <v>0.14475563325235297</v>
      </c>
      <c r="U64" s="52">
        <v>0.21533786298873842</v>
      </c>
      <c r="V64" s="52">
        <v>0.25786326144235572</v>
      </c>
      <c r="W64" s="52">
        <v>0.37131286780803746</v>
      </c>
      <c r="X64" s="52">
        <v>0.38662348907271782</v>
      </c>
      <c r="Y64" s="52">
        <v>0.26565827531888442</v>
      </c>
      <c r="Z64" s="52">
        <v>0.31244698379776648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2.1800685679639394E-2</v>
      </c>
      <c r="L65" s="52">
        <v>2.1434886992942794E-2</v>
      </c>
      <c r="M65" s="52">
        <v>3.6336704950220053E-2</v>
      </c>
      <c r="N65" s="52">
        <v>1.5368745065011928E-2</v>
      </c>
      <c r="O65" s="52">
        <v>2.3502752784569001E-3</v>
      </c>
      <c r="P65" s="52">
        <v>6.8887380742972898E-3</v>
      </c>
      <c r="Q65" s="52">
        <v>1.0068860268557392E-2</v>
      </c>
      <c r="R65" s="52">
        <v>1.2131368621896061E-2</v>
      </c>
      <c r="S65" s="52">
        <v>2.4957090317958786E-2</v>
      </c>
      <c r="T65" s="52">
        <v>2.3081168260930061E-2</v>
      </c>
      <c r="U65" s="52">
        <v>1.9140145046128001E-2</v>
      </c>
      <c r="V65" s="52">
        <v>1.4177697507168135E-2</v>
      </c>
      <c r="W65" s="52">
        <v>9.4889702067840389E-3</v>
      </c>
      <c r="X65" s="52">
        <v>8.0744019705718106E-3</v>
      </c>
      <c r="Y65" s="52">
        <v>6.633543216627861E-3</v>
      </c>
      <c r="Z65" s="52">
        <v>6.7040984675953768E-3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154.77056862814359</v>
      </c>
      <c r="D2" s="21">
        <f t="shared" ref="D2:X2" si="0">SUM(D3,D17,D22,D25,D26,D51,D52)</f>
        <v>170.46862744792301</v>
      </c>
      <c r="E2" s="21">
        <f t="shared" si="0"/>
        <v>157.47239022526171</v>
      </c>
      <c r="F2" s="21">
        <f t="shared" si="0"/>
        <v>168.23487649740008</v>
      </c>
      <c r="G2" s="21">
        <f t="shared" si="0"/>
        <v>166.05816158909991</v>
      </c>
      <c r="H2" s="21">
        <f t="shared" si="0"/>
        <v>162.46332443436461</v>
      </c>
      <c r="I2" s="21">
        <f t="shared" si="0"/>
        <v>160.9472933300342</v>
      </c>
      <c r="J2" s="21">
        <f t="shared" si="0"/>
        <v>140.17837872543387</v>
      </c>
      <c r="K2" s="21">
        <f t="shared" si="0"/>
        <v>118.59424833776832</v>
      </c>
      <c r="L2" s="21">
        <f t="shared" si="0"/>
        <v>103.80109886603461</v>
      </c>
      <c r="M2" s="21">
        <f t="shared" si="0"/>
        <v>113.99164414573008</v>
      </c>
      <c r="N2" s="21">
        <f t="shared" si="0"/>
        <v>109.87264949296613</v>
      </c>
      <c r="O2" s="21">
        <f t="shared" si="0"/>
        <v>97.435613704489043</v>
      </c>
      <c r="P2" s="21">
        <f t="shared" si="0"/>
        <v>95.255290387877764</v>
      </c>
      <c r="Q2" s="21">
        <f t="shared" si="0"/>
        <v>92.775811692784828</v>
      </c>
      <c r="R2" s="21">
        <f t="shared" si="0"/>
        <v>90.359750747937227</v>
      </c>
      <c r="S2" s="21">
        <f t="shared" si="0"/>
        <v>57.039508523687047</v>
      </c>
      <c r="T2" s="21">
        <f t="shared" si="0"/>
        <v>60.197878053719954</v>
      </c>
      <c r="U2" s="21">
        <f t="shared" si="0"/>
        <v>65.539355012331043</v>
      </c>
      <c r="V2" s="21">
        <f t="shared" si="0"/>
        <v>55.702956127070301</v>
      </c>
      <c r="W2" s="21">
        <f t="shared" si="0"/>
        <v>45.595830765753654</v>
      </c>
      <c r="X2" s="21">
        <f t="shared" si="0"/>
        <v>41.045704140201003</v>
      </c>
      <c r="Y2" s="21">
        <f t="shared" ref="Y2:Z2" si="1">SUM(Y3,Y17,Y22,Y25,Y26,Y51,Y52)</f>
        <v>27.751153425854586</v>
      </c>
      <c r="Z2" s="21">
        <f t="shared" si="1"/>
        <v>27.646679518950595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27.95218289815007</v>
      </c>
      <c r="D26" s="27">
        <f t="shared" si="16"/>
        <v>27.945433960519487</v>
      </c>
      <c r="E26" s="27">
        <f t="shared" si="16"/>
        <v>27.979428421533839</v>
      </c>
      <c r="F26" s="27">
        <f t="shared" si="16"/>
        <v>27.941859618455481</v>
      </c>
      <c r="G26" s="27">
        <f t="shared" si="16"/>
        <v>27.979686011848969</v>
      </c>
      <c r="H26" s="27">
        <f t="shared" si="16"/>
        <v>18.629685858786132</v>
      </c>
      <c r="I26" s="27">
        <f t="shared" si="16"/>
        <v>24.936656392698119</v>
      </c>
      <c r="J26" s="27">
        <f t="shared" si="16"/>
        <v>34.164806447380023</v>
      </c>
      <c r="K26" s="27">
        <f t="shared" si="16"/>
        <v>21.161079669232496</v>
      </c>
      <c r="L26" s="27">
        <f t="shared" si="16"/>
        <v>14.921223984858985</v>
      </c>
      <c r="M26" s="27">
        <f t="shared" si="16"/>
        <v>17.749634326746268</v>
      </c>
      <c r="N26" s="27">
        <f t="shared" si="16"/>
        <v>14.920644310075525</v>
      </c>
      <c r="O26" s="27">
        <f t="shared" si="16"/>
        <v>8.8740662461096385</v>
      </c>
      <c r="P26" s="27">
        <f t="shared" si="16"/>
        <v>9.0392799884363981</v>
      </c>
      <c r="Q26" s="27">
        <f t="shared" si="16"/>
        <v>9.0610986907956139</v>
      </c>
      <c r="R26" s="27">
        <f t="shared" si="16"/>
        <v>10.154810167813462</v>
      </c>
      <c r="S26" s="27">
        <f t="shared" si="16"/>
        <v>7.1445454881381663</v>
      </c>
      <c r="T26" s="27">
        <f t="shared" si="16"/>
        <v>7.1913543308104533</v>
      </c>
      <c r="U26" s="27">
        <f t="shared" si="16"/>
        <v>6.7226260904130433</v>
      </c>
      <c r="V26" s="27">
        <f t="shared" si="16"/>
        <v>7.1933870489372147</v>
      </c>
      <c r="W26" s="27">
        <f t="shared" si="16"/>
        <v>7.6379683418491293</v>
      </c>
      <c r="X26" s="27">
        <f t="shared" si="16"/>
        <v>9.9762243672296336</v>
      </c>
      <c r="Y26" s="27">
        <f t="shared" ref="Y26:Z26" si="17">SUM(Y27,Y33)</f>
        <v>14.602121457051513</v>
      </c>
      <c r="Z26" s="27">
        <f t="shared" si="17"/>
        <v>14.759272165038952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27.95218289815007</v>
      </c>
      <c r="D33" s="19">
        <f t="shared" si="20"/>
        <v>27.945433960519487</v>
      </c>
      <c r="E33" s="19">
        <f t="shared" si="20"/>
        <v>27.979428421533839</v>
      </c>
      <c r="F33" s="19">
        <f t="shared" si="20"/>
        <v>27.941859618455481</v>
      </c>
      <c r="G33" s="19">
        <f t="shared" si="20"/>
        <v>27.979686011848969</v>
      </c>
      <c r="H33" s="19">
        <f t="shared" si="20"/>
        <v>18.629685858786132</v>
      </c>
      <c r="I33" s="19">
        <f t="shared" si="20"/>
        <v>24.936656392698119</v>
      </c>
      <c r="J33" s="19">
        <f t="shared" si="20"/>
        <v>34.164806447380023</v>
      </c>
      <c r="K33" s="19">
        <f t="shared" si="20"/>
        <v>21.161079669232496</v>
      </c>
      <c r="L33" s="19">
        <f t="shared" si="20"/>
        <v>14.921223984858985</v>
      </c>
      <c r="M33" s="19">
        <f t="shared" si="20"/>
        <v>17.749634326746268</v>
      </c>
      <c r="N33" s="19">
        <f t="shared" si="20"/>
        <v>14.920644310075525</v>
      </c>
      <c r="O33" s="19">
        <f t="shared" si="20"/>
        <v>8.8740662461096385</v>
      </c>
      <c r="P33" s="19">
        <f t="shared" si="20"/>
        <v>9.0392799884363981</v>
      </c>
      <c r="Q33" s="19">
        <f t="shared" si="20"/>
        <v>9.0610986907956139</v>
      </c>
      <c r="R33" s="19">
        <f t="shared" si="20"/>
        <v>10.154810167813462</v>
      </c>
      <c r="S33" s="19">
        <f t="shared" si="20"/>
        <v>7.1445454881381663</v>
      </c>
      <c r="T33" s="19">
        <f t="shared" si="20"/>
        <v>7.1913543308104533</v>
      </c>
      <c r="U33" s="19">
        <f t="shared" si="20"/>
        <v>6.7226260904130433</v>
      </c>
      <c r="V33" s="19">
        <f t="shared" si="20"/>
        <v>7.1933870489372147</v>
      </c>
      <c r="W33" s="19">
        <f t="shared" si="20"/>
        <v>7.6379683418491293</v>
      </c>
      <c r="X33" s="19">
        <f t="shared" si="20"/>
        <v>9.9762243672296336</v>
      </c>
      <c r="Y33" s="19">
        <f t="shared" ref="Y33:Z33" si="21">SUM(Y34:Y50)</f>
        <v>14.602121457051513</v>
      </c>
      <c r="Z33" s="19">
        <f t="shared" si="21"/>
        <v>14.759272165038952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2.9026504799999988</v>
      </c>
      <c r="D36" s="8">
        <v>2.9026504799999988</v>
      </c>
      <c r="E36" s="8">
        <v>2.9026504799999988</v>
      </c>
      <c r="F36" s="8">
        <v>2.9026504799999988</v>
      </c>
      <c r="G36" s="8">
        <v>2.9026504799999988</v>
      </c>
      <c r="H36" s="8">
        <v>2.9026504799999988</v>
      </c>
      <c r="I36" s="8">
        <v>2.9026504799999988</v>
      </c>
      <c r="J36" s="8">
        <v>5.8053009600000003</v>
      </c>
      <c r="K36" s="8">
        <v>2.8323396236085165</v>
      </c>
      <c r="L36" s="8">
        <v>2.8248702207005558</v>
      </c>
      <c r="M36" s="8">
        <v>2.7971861630799784</v>
      </c>
      <c r="N36" s="8">
        <v>2.8283151883250768</v>
      </c>
      <c r="O36" s="8">
        <v>2.8344847359437932</v>
      </c>
      <c r="P36" s="8">
        <v>2.8526564834054562</v>
      </c>
      <c r="Q36" s="8">
        <v>2.859444309324727</v>
      </c>
      <c r="R36" s="8">
        <v>3.4914643212809922</v>
      </c>
      <c r="S36" s="8">
        <v>4.6140026913638232</v>
      </c>
      <c r="T36" s="8">
        <v>4.910142709214643</v>
      </c>
      <c r="U36" s="8">
        <v>4.9686812808759049</v>
      </c>
      <c r="V36" s="8">
        <v>5.5392435916524976</v>
      </c>
      <c r="W36" s="8">
        <v>6.0197462098558026</v>
      </c>
      <c r="X36" s="8">
        <v>6.9466769521120062</v>
      </c>
      <c r="Y36" s="8">
        <v>10.449056275256503</v>
      </c>
      <c r="Z36" s="8">
        <v>11.670865669170958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2.0874507339511923E-2</v>
      </c>
      <c r="S37" s="8">
        <v>2.3034531827594781E-2</v>
      </c>
      <c r="T37" s="8">
        <v>5.761524553098113E-2</v>
      </c>
      <c r="U37" s="8">
        <v>0.101295662239658</v>
      </c>
      <c r="V37" s="8">
        <v>8.3990910078165643E-2</v>
      </c>
      <c r="W37" s="8">
        <v>8.1117888083817008E-2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15.610602418150068</v>
      </c>
      <c r="D43" s="8">
        <v>15.603853480519486</v>
      </c>
      <c r="E43" s="8">
        <v>15.63784794153384</v>
      </c>
      <c r="F43" s="8">
        <v>18.746682018455481</v>
      </c>
      <c r="G43" s="8">
        <v>18.784508411848968</v>
      </c>
      <c r="H43" s="8">
        <v>12.580632498786134</v>
      </c>
      <c r="I43" s="8">
        <v>12.595075912698119</v>
      </c>
      <c r="J43" s="8">
        <v>15.77417260738002</v>
      </c>
      <c r="K43" s="8">
        <v>12.226429490500307</v>
      </c>
      <c r="L43" s="8">
        <v>9.0532449468137575</v>
      </c>
      <c r="M43" s="8">
        <v>8.9258761716175918</v>
      </c>
      <c r="N43" s="8">
        <v>9.0455091918467545</v>
      </c>
      <c r="O43" s="8">
        <v>6.0395815101658457</v>
      </c>
      <c r="P43" s="8">
        <v>6.1866235050309424</v>
      </c>
      <c r="Q43" s="8">
        <v>6.2016543814708864</v>
      </c>
      <c r="R43" s="8">
        <v>6.5069736203523432</v>
      </c>
      <c r="S43" s="8">
        <v>2.0194932272712092</v>
      </c>
      <c r="T43" s="8">
        <v>1.7840072332075323</v>
      </c>
      <c r="U43" s="8">
        <v>1.6287472990645995</v>
      </c>
      <c r="V43" s="8">
        <v>1.5372001515966192</v>
      </c>
      <c r="W43" s="8">
        <v>1.5009708387593272</v>
      </c>
      <c r="X43" s="8">
        <v>3.0055792092818687</v>
      </c>
      <c r="Y43" s="8">
        <v>4.1319620716459617</v>
      </c>
      <c r="Z43" s="8">
        <v>3.0763912468761263</v>
      </c>
    </row>
    <row r="44" spans="1:26" ht="11.25" customHeight="1" x14ac:dyDescent="0.2">
      <c r="A44" s="28" t="s">
        <v>74</v>
      </c>
      <c r="B44" s="7" t="s">
        <v>75</v>
      </c>
      <c r="C44" s="8">
        <v>9.4389300000000009</v>
      </c>
      <c r="D44" s="8">
        <v>9.4389300000000009</v>
      </c>
      <c r="E44" s="8">
        <v>9.4389300000000009</v>
      </c>
      <c r="F44" s="8">
        <v>6.2925271200000017</v>
      </c>
      <c r="G44" s="8">
        <v>6.2925271200000017</v>
      </c>
      <c r="H44" s="8">
        <v>3.1464028800000001</v>
      </c>
      <c r="I44" s="8">
        <v>9.4389300000000009</v>
      </c>
      <c r="J44" s="8">
        <v>12.585332880000001</v>
      </c>
      <c r="K44" s="8">
        <v>6.1023105551236734</v>
      </c>
      <c r="L44" s="8">
        <v>3.0431088173446725</v>
      </c>
      <c r="M44" s="8">
        <v>6.0265719920486989</v>
      </c>
      <c r="N44" s="8">
        <v>3.0468199299036942</v>
      </c>
      <c r="O44" s="8">
        <v>0</v>
      </c>
      <c r="P44" s="8">
        <v>0</v>
      </c>
      <c r="Q44" s="8">
        <v>0</v>
      </c>
      <c r="R44" s="8">
        <v>0.1354977188406149</v>
      </c>
      <c r="S44" s="8">
        <v>0.48801503767553878</v>
      </c>
      <c r="T44" s="8">
        <v>0.43958914285729633</v>
      </c>
      <c r="U44" s="8">
        <v>2.3901848232880711E-2</v>
      </c>
      <c r="V44" s="8">
        <v>3.2952395609931892E-2</v>
      </c>
      <c r="W44" s="8">
        <v>3.6133405150181819E-2</v>
      </c>
      <c r="X44" s="8">
        <v>2.3968205835759308E-2</v>
      </c>
      <c r="Y44" s="8">
        <v>2.1103110149049496E-2</v>
      </c>
      <c r="Z44" s="8">
        <v>1.201524899186918E-2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125.74585138473809</v>
      </c>
      <c r="D51" s="27">
        <v>141.52826688277423</v>
      </c>
      <c r="E51" s="27">
        <v>128.66230225601984</v>
      </c>
      <c r="F51" s="27">
        <v>138.55316867032968</v>
      </c>
      <c r="G51" s="27">
        <v>135.83565055178795</v>
      </c>
      <c r="H51" s="27">
        <v>142.58766798917515</v>
      </c>
      <c r="I51" s="27">
        <v>134.60885357508639</v>
      </c>
      <c r="J51" s="27">
        <v>104.61119439429996</v>
      </c>
      <c r="K51" s="27">
        <v>96.869404523775188</v>
      </c>
      <c r="L51" s="27">
        <v>88.318054229890109</v>
      </c>
      <c r="M51" s="27">
        <v>95.526615042357946</v>
      </c>
      <c r="N51" s="27">
        <v>94.546153265205533</v>
      </c>
      <c r="O51" s="27">
        <v>88.474590486311172</v>
      </c>
      <c r="P51" s="27">
        <v>85.937126842850262</v>
      </c>
      <c r="Q51" s="27">
        <v>83.172391950923682</v>
      </c>
      <c r="R51" s="27">
        <v>79.606134526704352</v>
      </c>
      <c r="S51" s="27">
        <v>49.507289453033934</v>
      </c>
      <c r="T51" s="27">
        <v>52.673442491964458</v>
      </c>
      <c r="U51" s="27">
        <v>58.515222591973043</v>
      </c>
      <c r="V51" s="27">
        <v>48.283734270160814</v>
      </c>
      <c r="W51" s="27">
        <v>37.807429925118996</v>
      </c>
      <c r="X51" s="27">
        <v>30.938758564308046</v>
      </c>
      <c r="Y51" s="27">
        <v>13.025101041405435</v>
      </c>
      <c r="Z51" s="27">
        <v>12.760499045865677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1.0725343452554412</v>
      </c>
      <c r="D52" s="27">
        <f t="shared" si="22"/>
        <v>0.99492660462927585</v>
      </c>
      <c r="E52" s="27">
        <f t="shared" si="22"/>
        <v>0.83065954770802064</v>
      </c>
      <c r="F52" s="27">
        <f t="shared" si="22"/>
        <v>1.7398482086149032</v>
      </c>
      <c r="G52" s="27">
        <f t="shared" si="22"/>
        <v>2.242825025463</v>
      </c>
      <c r="H52" s="27">
        <f t="shared" si="22"/>
        <v>1.2459705864033384</v>
      </c>
      <c r="I52" s="27">
        <f t="shared" si="22"/>
        <v>1.4017833622496882</v>
      </c>
      <c r="J52" s="27">
        <f t="shared" si="22"/>
        <v>1.4023778837538889</v>
      </c>
      <c r="K52" s="27">
        <f t="shared" si="22"/>
        <v>0.56376414476063452</v>
      </c>
      <c r="L52" s="27">
        <f t="shared" si="22"/>
        <v>0.56182065128551306</v>
      </c>
      <c r="M52" s="27">
        <f t="shared" si="22"/>
        <v>0.71539477662585094</v>
      </c>
      <c r="N52" s="27">
        <f t="shared" si="22"/>
        <v>0.4058519176850689</v>
      </c>
      <c r="O52" s="27">
        <f t="shared" si="22"/>
        <v>8.695697206823072E-2</v>
      </c>
      <c r="P52" s="27">
        <f t="shared" si="22"/>
        <v>0.27888355659111425</v>
      </c>
      <c r="Q52" s="27">
        <f t="shared" si="22"/>
        <v>0.54232105106552631</v>
      </c>
      <c r="R52" s="27">
        <f t="shared" si="22"/>
        <v>0.59880605341940407</v>
      </c>
      <c r="S52" s="27">
        <f t="shared" si="22"/>
        <v>0.38767358251495193</v>
      </c>
      <c r="T52" s="27">
        <f t="shared" si="22"/>
        <v>0.33308123094504116</v>
      </c>
      <c r="U52" s="27">
        <f t="shared" si="22"/>
        <v>0.30150632994495502</v>
      </c>
      <c r="V52" s="27">
        <f t="shared" si="22"/>
        <v>0.2258348079722694</v>
      </c>
      <c r="W52" s="27">
        <f t="shared" si="22"/>
        <v>0.15043249878552623</v>
      </c>
      <c r="X52" s="27">
        <f t="shared" si="22"/>
        <v>0.13072120866332249</v>
      </c>
      <c r="Y52" s="27">
        <f t="shared" ref="Y52:Z52" si="23">SUM(Y53:Y54)</f>
        <v>0.12393092739763698</v>
      </c>
      <c r="Z52" s="27">
        <f t="shared" si="23"/>
        <v>0.12690830804596567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1.0725343452554412</v>
      </c>
      <c r="D54" s="45">
        <v>0.99492660462927585</v>
      </c>
      <c r="E54" s="45">
        <v>0.83065954770802064</v>
      </c>
      <c r="F54" s="45">
        <v>1.7398482086149032</v>
      </c>
      <c r="G54" s="45">
        <v>2.242825025463</v>
      </c>
      <c r="H54" s="45">
        <v>1.2459705864033384</v>
      </c>
      <c r="I54" s="45">
        <v>1.4017833622496882</v>
      </c>
      <c r="J54" s="45">
        <v>1.4023778837538889</v>
      </c>
      <c r="K54" s="45">
        <v>0.56376414476063452</v>
      </c>
      <c r="L54" s="45">
        <v>0.56182065128551306</v>
      </c>
      <c r="M54" s="45">
        <v>0.71539477662585094</v>
      </c>
      <c r="N54" s="45">
        <v>0.4058519176850689</v>
      </c>
      <c r="O54" s="45">
        <v>8.695697206823072E-2</v>
      </c>
      <c r="P54" s="45">
        <v>0.27888355659111425</v>
      </c>
      <c r="Q54" s="45">
        <v>0.54232105106552631</v>
      </c>
      <c r="R54" s="45">
        <v>0.59880605341940407</v>
      </c>
      <c r="S54" s="45">
        <v>0.38767358251495193</v>
      </c>
      <c r="T54" s="45">
        <v>0.33308123094504116</v>
      </c>
      <c r="U54" s="45">
        <v>0.30150632994495502</v>
      </c>
      <c r="V54" s="45">
        <v>0.2258348079722694</v>
      </c>
      <c r="W54" s="45">
        <v>0.15043249878552623</v>
      </c>
      <c r="X54" s="45">
        <v>0.13072120866332249</v>
      </c>
      <c r="Y54" s="45">
        <v>0.12393092739763698</v>
      </c>
      <c r="Z54" s="45">
        <v>0.12690830804596567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2.2719743999999995</v>
      </c>
      <c r="D61" s="49">
        <f t="shared" si="24"/>
        <v>1.9600848000000002</v>
      </c>
      <c r="E61" s="49">
        <f t="shared" si="24"/>
        <v>1.6478351999999998</v>
      </c>
      <c r="F61" s="49">
        <f t="shared" si="24"/>
        <v>3.3837407999999995</v>
      </c>
      <c r="G61" s="49">
        <f t="shared" si="24"/>
        <v>4.0839407999999988</v>
      </c>
      <c r="H61" s="49">
        <f t="shared" si="24"/>
        <v>2.7959904</v>
      </c>
      <c r="I61" s="49">
        <f t="shared" si="24"/>
        <v>3.0081599999999993</v>
      </c>
      <c r="J61" s="49">
        <f t="shared" si="24"/>
        <v>2.8960704000000002</v>
      </c>
      <c r="K61" s="49">
        <f t="shared" si="24"/>
        <v>144.04424680366768</v>
      </c>
      <c r="L61" s="49">
        <f t="shared" si="24"/>
        <v>200.02840741633614</v>
      </c>
      <c r="M61" s="49">
        <f t="shared" si="24"/>
        <v>206.57013941709369</v>
      </c>
      <c r="N61" s="49">
        <f t="shared" si="24"/>
        <v>210.09791976348606</v>
      </c>
      <c r="O61" s="49">
        <f t="shared" si="24"/>
        <v>109.85425717429936</v>
      </c>
      <c r="P61" s="49">
        <f t="shared" si="24"/>
        <v>62.645596156595317</v>
      </c>
      <c r="Q61" s="49">
        <f t="shared" si="24"/>
        <v>33.993179171770961</v>
      </c>
      <c r="R61" s="49">
        <f t="shared" si="24"/>
        <v>20.364634497602232</v>
      </c>
      <c r="S61" s="49">
        <f t="shared" si="24"/>
        <v>2.3625448658859685</v>
      </c>
      <c r="T61" s="49">
        <f t="shared" si="24"/>
        <v>21.606446000796392</v>
      </c>
      <c r="U61" s="49">
        <f t="shared" si="24"/>
        <v>30.901966443413514</v>
      </c>
      <c r="V61" s="49">
        <f t="shared" si="24"/>
        <v>35.112529366750039</v>
      </c>
      <c r="W61" s="49">
        <f t="shared" si="24"/>
        <v>55.506580078025671</v>
      </c>
      <c r="X61" s="49">
        <f t="shared" si="24"/>
        <v>53.78333829824075</v>
      </c>
      <c r="Y61" s="49">
        <f t="shared" ref="Y61:Z61" si="25">SUM(Y62:Y72)</f>
        <v>51.319617735912381</v>
      </c>
      <c r="Z61" s="49">
        <f t="shared" si="25"/>
        <v>49.486209563694906</v>
      </c>
    </row>
    <row r="62" spans="1:26" ht="11.25" customHeight="1" x14ac:dyDescent="0.2">
      <c r="A62" s="50" t="s">
        <v>92</v>
      </c>
      <c r="B62" s="51" t="s">
        <v>93</v>
      </c>
      <c r="C62" s="52">
        <v>0.67213439999999969</v>
      </c>
      <c r="D62" s="52">
        <v>0.56004480000000012</v>
      </c>
      <c r="E62" s="52">
        <v>0.4479552</v>
      </c>
      <c r="F62" s="52">
        <v>0.78382079999999965</v>
      </c>
      <c r="G62" s="52">
        <v>0.78382079999999965</v>
      </c>
      <c r="H62" s="52">
        <v>0.89591040000000022</v>
      </c>
      <c r="I62" s="52">
        <v>1.0079999999999998</v>
      </c>
      <c r="J62" s="52">
        <v>0.89591040000000022</v>
      </c>
      <c r="K62" s="52">
        <v>143.16604748934731</v>
      </c>
      <c r="L62" s="52">
        <v>199.24992230332907</v>
      </c>
      <c r="M62" s="52">
        <v>205.60639612204392</v>
      </c>
      <c r="N62" s="52">
        <v>209.51316850855108</v>
      </c>
      <c r="O62" s="52">
        <v>109.75652744957782</v>
      </c>
      <c r="P62" s="52">
        <v>62.252524894669612</v>
      </c>
      <c r="Q62" s="52">
        <v>33.044121306545634</v>
      </c>
      <c r="R62" s="52">
        <v>18.792464380486475</v>
      </c>
      <c r="S62" s="52">
        <v>0.36421569433531104</v>
      </c>
      <c r="T62" s="52">
        <v>18.395877073322936</v>
      </c>
      <c r="U62" s="52">
        <v>26.140977218298502</v>
      </c>
      <c r="V62" s="52">
        <v>29.512733529878076</v>
      </c>
      <c r="W62" s="52">
        <v>47.706035741137349</v>
      </c>
      <c r="X62" s="52">
        <v>45.265130013709729</v>
      </c>
      <c r="Y62" s="52">
        <v>45.006218474837191</v>
      </c>
      <c r="Z62" s="52">
        <v>42.167445618445107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0.2826867254938808</v>
      </c>
      <c r="R64" s="52">
        <v>0.80778148573765174</v>
      </c>
      <c r="S64" s="52">
        <v>1.5048862618686163</v>
      </c>
      <c r="T64" s="52">
        <v>2.7685300957343886</v>
      </c>
      <c r="U64" s="52">
        <v>4.3718893701611394</v>
      </c>
      <c r="V64" s="52">
        <v>5.3076135343791293</v>
      </c>
      <c r="W64" s="52">
        <v>7.6059133070951104</v>
      </c>
      <c r="X64" s="52">
        <v>8.3437626865015933</v>
      </c>
      <c r="Y64" s="52">
        <v>6.159472804291819</v>
      </c>
      <c r="Z64" s="52">
        <v>7.1649080437173991</v>
      </c>
    </row>
    <row r="65" spans="1:26" ht="11.25" customHeight="1" x14ac:dyDescent="0.2">
      <c r="A65" s="50" t="s">
        <v>98</v>
      </c>
      <c r="B65" s="51" t="s">
        <v>99</v>
      </c>
      <c r="C65" s="52">
        <v>1.5998399999999999</v>
      </c>
      <c r="D65" s="52">
        <v>1.40004</v>
      </c>
      <c r="E65" s="52">
        <v>1.1998799999999998</v>
      </c>
      <c r="F65" s="52">
        <v>2.59992</v>
      </c>
      <c r="G65" s="52">
        <v>3.3001199999999993</v>
      </c>
      <c r="H65" s="52">
        <v>1.9000799999999995</v>
      </c>
      <c r="I65" s="52">
        <v>2.0001599999999997</v>
      </c>
      <c r="J65" s="52">
        <v>2.0001600000000002</v>
      </c>
      <c r="K65" s="52">
        <v>0.87819931432036036</v>
      </c>
      <c r="L65" s="52">
        <v>0.77848511300705736</v>
      </c>
      <c r="M65" s="52">
        <v>0.96374329504977974</v>
      </c>
      <c r="N65" s="52">
        <v>0.5847512549349877</v>
      </c>
      <c r="O65" s="52">
        <v>9.7729724721543079E-2</v>
      </c>
      <c r="P65" s="52">
        <v>0.39307126192570269</v>
      </c>
      <c r="Q65" s="52">
        <v>0.66637113973144235</v>
      </c>
      <c r="R65" s="52">
        <v>0.76438863137810387</v>
      </c>
      <c r="S65" s="52">
        <v>0.49344290968204124</v>
      </c>
      <c r="T65" s="52">
        <v>0.44203883173906994</v>
      </c>
      <c r="U65" s="52">
        <v>0.38909985495387195</v>
      </c>
      <c r="V65" s="52">
        <v>0.29218230249283189</v>
      </c>
      <c r="W65" s="52">
        <v>0.19463102979321592</v>
      </c>
      <c r="X65" s="52">
        <v>0.17444559802942816</v>
      </c>
      <c r="Y65" s="52">
        <v>0.15392645678337211</v>
      </c>
      <c r="Z65" s="52">
        <v>0.15385590153240461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1.9003708371118593</v>
      </c>
      <c r="D2" s="21">
        <f t="shared" ref="D2:X2" si="0">SUM(D3,D17,D22,D25,D26,D51,D52)</f>
        <v>2.1813321167062862</v>
      </c>
      <c r="E2" s="21">
        <f t="shared" si="0"/>
        <v>1.6851540424463416</v>
      </c>
      <c r="F2" s="21">
        <f t="shared" si="0"/>
        <v>1.9955603912148274</v>
      </c>
      <c r="G2" s="21">
        <f t="shared" si="0"/>
        <v>1.6462560363631296</v>
      </c>
      <c r="H2" s="21">
        <f t="shared" si="0"/>
        <v>0.93156663203872414</v>
      </c>
      <c r="I2" s="21">
        <f t="shared" si="0"/>
        <v>0.71393215221551609</v>
      </c>
      <c r="J2" s="21">
        <f t="shared" si="0"/>
        <v>0.35332155832003342</v>
      </c>
      <c r="K2" s="21">
        <f t="shared" si="0"/>
        <v>1.1194940458214069</v>
      </c>
      <c r="L2" s="21">
        <f t="shared" si="0"/>
        <v>2.0288677589095081</v>
      </c>
      <c r="M2" s="21">
        <f t="shared" si="0"/>
        <v>2.6712346055894374</v>
      </c>
      <c r="N2" s="21">
        <f t="shared" si="0"/>
        <v>2.3810205319412088</v>
      </c>
      <c r="O2" s="21">
        <f t="shared" si="0"/>
        <v>2.2330517086108506</v>
      </c>
      <c r="P2" s="21">
        <f t="shared" si="0"/>
        <v>0.48893307250940343</v>
      </c>
      <c r="Q2" s="21">
        <f t="shared" si="0"/>
        <v>0.46922325518713248</v>
      </c>
      <c r="R2" s="21">
        <f t="shared" si="0"/>
        <v>0.36968216282021127</v>
      </c>
      <c r="S2" s="21">
        <f t="shared" si="0"/>
        <v>0.19912286930835343</v>
      </c>
      <c r="T2" s="21">
        <f t="shared" si="0"/>
        <v>0.25764714624161683</v>
      </c>
      <c r="U2" s="21">
        <f t="shared" si="0"/>
        <v>0.22261611660801711</v>
      </c>
      <c r="V2" s="21">
        <f t="shared" si="0"/>
        <v>0.16041119229252374</v>
      </c>
      <c r="W2" s="21">
        <f t="shared" si="0"/>
        <v>0.12323719201259072</v>
      </c>
      <c r="X2" s="21">
        <f t="shared" si="0"/>
        <v>7.515360132245695E-2</v>
      </c>
      <c r="Y2" s="21">
        <f t="shared" ref="Y2:Z2" si="1">SUM(Y3,Y17,Y22,Y25,Y26,Y51,Y52)</f>
        <v>2.3818727984598019E-2</v>
      </c>
      <c r="Z2" s="21">
        <f t="shared" si="1"/>
        <v>2.1509814132507618E-2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0.20986614184993185</v>
      </c>
      <c r="D26" s="27">
        <f t="shared" si="16"/>
        <v>0.21661507948051245</v>
      </c>
      <c r="E26" s="27">
        <f t="shared" si="16"/>
        <v>0.18262061846615935</v>
      </c>
      <c r="F26" s="27">
        <f t="shared" si="16"/>
        <v>0.23782690154451733</v>
      </c>
      <c r="G26" s="27">
        <f t="shared" si="16"/>
        <v>0.20000050815102954</v>
      </c>
      <c r="H26" s="27">
        <f t="shared" si="16"/>
        <v>7.5528941213868578E-2</v>
      </c>
      <c r="I26" s="27">
        <f t="shared" si="16"/>
        <v>6.1085527301882006E-2</v>
      </c>
      <c r="J26" s="27">
        <f t="shared" si="16"/>
        <v>4.6295952619980124E-2</v>
      </c>
      <c r="K26" s="27">
        <f t="shared" si="16"/>
        <v>0.12546230697021218</v>
      </c>
      <c r="L26" s="27">
        <f t="shared" si="16"/>
        <v>0.1886370721291081</v>
      </c>
      <c r="M26" s="27">
        <f t="shared" si="16"/>
        <v>0.22826750264852397</v>
      </c>
      <c r="N26" s="27">
        <f t="shared" si="16"/>
        <v>0.2079080748084261</v>
      </c>
      <c r="O26" s="27">
        <f t="shared" si="16"/>
        <v>0.14269497923626795</v>
      </c>
      <c r="P26" s="27">
        <f t="shared" si="16"/>
        <v>3.2834582041559729E-2</v>
      </c>
      <c r="Q26" s="27">
        <f t="shared" si="16"/>
        <v>3.2559345535243665E-2</v>
      </c>
      <c r="R26" s="27">
        <f t="shared" si="16"/>
        <v>2.7934331173809026E-2</v>
      </c>
      <c r="S26" s="27">
        <f t="shared" si="16"/>
        <v>7.8042382047799263E-3</v>
      </c>
      <c r="T26" s="27">
        <f t="shared" si="16"/>
        <v>8.4404314713595746E-3</v>
      </c>
      <c r="U26" s="27">
        <f t="shared" si="16"/>
        <v>6.028624304488894E-3</v>
      </c>
      <c r="V26" s="27">
        <f t="shared" si="16"/>
        <v>4.949407552704903E-3</v>
      </c>
      <c r="W26" s="27">
        <f t="shared" si="16"/>
        <v>4.7057480809919415E-3</v>
      </c>
      <c r="X26" s="27">
        <f t="shared" si="16"/>
        <v>6.654426524507988E-3</v>
      </c>
      <c r="Y26" s="27">
        <f t="shared" ref="Y26:Z26" si="17">SUM(Y27,Y33)</f>
        <v>5.7363011360810623E-3</v>
      </c>
      <c r="Z26" s="27">
        <f t="shared" si="17"/>
        <v>4.1783836786131135E-3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0.20986614184993185</v>
      </c>
      <c r="D33" s="19">
        <f t="shared" si="20"/>
        <v>0.21661507948051245</v>
      </c>
      <c r="E33" s="19">
        <f t="shared" si="20"/>
        <v>0.18262061846615935</v>
      </c>
      <c r="F33" s="19">
        <f t="shared" si="20"/>
        <v>0.23782690154451733</v>
      </c>
      <c r="G33" s="19">
        <f t="shared" si="20"/>
        <v>0.20000050815102954</v>
      </c>
      <c r="H33" s="19">
        <f t="shared" si="20"/>
        <v>7.5528941213868578E-2</v>
      </c>
      <c r="I33" s="19">
        <f t="shared" si="20"/>
        <v>6.1085527301882006E-2</v>
      </c>
      <c r="J33" s="19">
        <f t="shared" si="20"/>
        <v>4.6295952619980124E-2</v>
      </c>
      <c r="K33" s="19">
        <f t="shared" si="20"/>
        <v>0.12546230697021218</v>
      </c>
      <c r="L33" s="19">
        <f t="shared" si="20"/>
        <v>0.1886370721291081</v>
      </c>
      <c r="M33" s="19">
        <f t="shared" si="20"/>
        <v>0.22826750264852397</v>
      </c>
      <c r="N33" s="19">
        <f t="shared" si="20"/>
        <v>0.2079080748084261</v>
      </c>
      <c r="O33" s="19">
        <f t="shared" si="20"/>
        <v>0.14269497923626795</v>
      </c>
      <c r="P33" s="19">
        <f t="shared" si="20"/>
        <v>3.2834582041559729E-2</v>
      </c>
      <c r="Q33" s="19">
        <f t="shared" si="20"/>
        <v>3.2559345535243665E-2</v>
      </c>
      <c r="R33" s="19">
        <f t="shared" si="20"/>
        <v>2.7934331173809026E-2</v>
      </c>
      <c r="S33" s="19">
        <f t="shared" si="20"/>
        <v>7.8042382047799263E-3</v>
      </c>
      <c r="T33" s="19">
        <f t="shared" si="20"/>
        <v>8.4404314713595746E-3</v>
      </c>
      <c r="U33" s="19">
        <f t="shared" si="20"/>
        <v>6.028624304488894E-3</v>
      </c>
      <c r="V33" s="19">
        <f t="shared" si="20"/>
        <v>4.949407552704903E-3</v>
      </c>
      <c r="W33" s="19">
        <f t="shared" si="20"/>
        <v>4.7057480809919415E-3</v>
      </c>
      <c r="X33" s="19">
        <f t="shared" si="20"/>
        <v>6.654426524507988E-3</v>
      </c>
      <c r="Y33" s="19">
        <f t="shared" ref="Y33:Z33" si="21">SUM(Y34:Y50)</f>
        <v>5.7363011360810623E-3</v>
      </c>
      <c r="Z33" s="19">
        <f t="shared" si="21"/>
        <v>4.1783836786131135E-3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0.20986614184993185</v>
      </c>
      <c r="D43" s="8">
        <v>0.21661507948051245</v>
      </c>
      <c r="E43" s="8">
        <v>0.18262061846615935</v>
      </c>
      <c r="F43" s="8">
        <v>0.23782690154451733</v>
      </c>
      <c r="G43" s="8">
        <v>0.20000050815102954</v>
      </c>
      <c r="H43" s="8">
        <v>7.5528941213868578E-2</v>
      </c>
      <c r="I43" s="8">
        <v>6.1085527301882006E-2</v>
      </c>
      <c r="J43" s="8">
        <v>4.6295952619980124E-2</v>
      </c>
      <c r="K43" s="8">
        <v>0.12546230697021218</v>
      </c>
      <c r="L43" s="8">
        <v>0.1886370721291081</v>
      </c>
      <c r="M43" s="8">
        <v>0.22826750264852397</v>
      </c>
      <c r="N43" s="8">
        <v>0.2079080748084261</v>
      </c>
      <c r="O43" s="8">
        <v>0.14269497923626795</v>
      </c>
      <c r="P43" s="8">
        <v>3.2834582041559729E-2</v>
      </c>
      <c r="Q43" s="8">
        <v>3.2559345535243665E-2</v>
      </c>
      <c r="R43" s="8">
        <v>2.7934331173809026E-2</v>
      </c>
      <c r="S43" s="8">
        <v>7.8042382047799263E-3</v>
      </c>
      <c r="T43" s="8">
        <v>8.4404314713595746E-3</v>
      </c>
      <c r="U43" s="8">
        <v>6.028624304488894E-3</v>
      </c>
      <c r="V43" s="8">
        <v>4.949407552704903E-3</v>
      </c>
      <c r="W43" s="8">
        <v>4.7057480809919415E-3</v>
      </c>
      <c r="X43" s="8">
        <v>6.654426524507988E-3</v>
      </c>
      <c r="Y43" s="8">
        <v>5.7363011360810623E-3</v>
      </c>
      <c r="Z43" s="8">
        <v>4.1783836786131135E-3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1.6905046952619274</v>
      </c>
      <c r="D51" s="27">
        <v>1.9647170372257736</v>
      </c>
      <c r="E51" s="27">
        <v>1.5025334239801822</v>
      </c>
      <c r="F51" s="27">
        <v>1.7577334896703101</v>
      </c>
      <c r="G51" s="27">
        <v>1.4462555282120999</v>
      </c>
      <c r="H51" s="27">
        <v>0.85603769082485559</v>
      </c>
      <c r="I51" s="27">
        <v>0.6528466249136341</v>
      </c>
      <c r="J51" s="27">
        <v>0.30702560570005333</v>
      </c>
      <c r="K51" s="27">
        <v>0.99403173885119478</v>
      </c>
      <c r="L51" s="27">
        <v>1.8402306867804001</v>
      </c>
      <c r="M51" s="27">
        <v>2.4429671029409135</v>
      </c>
      <c r="N51" s="27">
        <v>2.1731124571327824</v>
      </c>
      <c r="O51" s="27">
        <v>2.0903567293745824</v>
      </c>
      <c r="P51" s="27">
        <v>0.45609849046784368</v>
      </c>
      <c r="Q51" s="27">
        <v>0.43666390965188884</v>
      </c>
      <c r="R51" s="27">
        <v>0.34174783164640227</v>
      </c>
      <c r="S51" s="27">
        <v>0.1913186311035735</v>
      </c>
      <c r="T51" s="27">
        <v>0.24920671477025724</v>
      </c>
      <c r="U51" s="27">
        <v>0.21658749230352822</v>
      </c>
      <c r="V51" s="27">
        <v>0.15546178473981884</v>
      </c>
      <c r="W51" s="27">
        <v>0.11853144393159877</v>
      </c>
      <c r="X51" s="27">
        <v>6.8499174797948967E-2</v>
      </c>
      <c r="Y51" s="27">
        <v>1.8082426848516957E-2</v>
      </c>
      <c r="Z51" s="27">
        <v>1.7331430453894504E-2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1.4841353947555591E-3</v>
      </c>
      <c r="R61" s="49">
        <f t="shared" si="24"/>
        <v>3.4677926875390053E-3</v>
      </c>
      <c r="S61" s="49">
        <f t="shared" si="24"/>
        <v>5.8155633800232916E-3</v>
      </c>
      <c r="T61" s="49">
        <f t="shared" si="24"/>
        <v>1.3098370967604888E-2</v>
      </c>
      <c r="U61" s="49">
        <f t="shared" si="24"/>
        <v>1.6182055085295792E-2</v>
      </c>
      <c r="V61" s="49">
        <f t="shared" si="24"/>
        <v>1.7089214105664673E-2</v>
      </c>
      <c r="W61" s="49">
        <f t="shared" si="24"/>
        <v>2.3845574494064412E-2</v>
      </c>
      <c r="X61" s="49">
        <f t="shared" si="24"/>
        <v>1.8473296449412983E-2</v>
      </c>
      <c r="Y61" s="49">
        <f t="shared" ref="Y61:Z61" si="25">SUM(Y62:Y72)</f>
        <v>8.5510443300959218E-3</v>
      </c>
      <c r="Z61" s="49">
        <f t="shared" si="25"/>
        <v>9.7314458487789603E-3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1.4841353947555591E-3</v>
      </c>
      <c r="R64" s="52">
        <v>3.4677926875390053E-3</v>
      </c>
      <c r="S64" s="52">
        <v>5.8155633800232916E-3</v>
      </c>
      <c r="T64" s="52">
        <v>1.3098370967604888E-2</v>
      </c>
      <c r="U64" s="52">
        <v>1.6182055085295792E-2</v>
      </c>
      <c r="V64" s="52">
        <v>1.7089214105664673E-2</v>
      </c>
      <c r="W64" s="52">
        <v>2.3845574494064412E-2</v>
      </c>
      <c r="X64" s="52">
        <v>1.8473296449412983E-2</v>
      </c>
      <c r="Y64" s="52">
        <v>8.5510443300959218E-3</v>
      </c>
      <c r="Z64" s="52">
        <v>9.7314458487789603E-3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1397.3043654321266</v>
      </c>
      <c r="D2" s="21">
        <f t="shared" ref="D2:X2" si="0">SUM(D3,D17,D22,D25,D26,D51,D52)</f>
        <v>1465.2101324962405</v>
      </c>
      <c r="E2" s="21">
        <f t="shared" si="0"/>
        <v>1370.1007452149656</v>
      </c>
      <c r="F2" s="21">
        <f t="shared" si="0"/>
        <v>1264.1343723120669</v>
      </c>
      <c r="G2" s="21">
        <f t="shared" si="0"/>
        <v>1289.1651860021777</v>
      </c>
      <c r="H2" s="21">
        <f t="shared" si="0"/>
        <v>1288.7070667377002</v>
      </c>
      <c r="I2" s="21">
        <f t="shared" si="0"/>
        <v>1375.0673496687325</v>
      </c>
      <c r="J2" s="21">
        <f t="shared" si="0"/>
        <v>1224.0142754719309</v>
      </c>
      <c r="K2" s="21">
        <f t="shared" si="0"/>
        <v>1306.251513336482</v>
      </c>
      <c r="L2" s="21">
        <f t="shared" si="0"/>
        <v>1089.6627612655395</v>
      </c>
      <c r="M2" s="21">
        <f t="shared" si="0"/>
        <v>1214.0561647707852</v>
      </c>
      <c r="N2" s="21">
        <f t="shared" si="0"/>
        <v>1109.5162444076175</v>
      </c>
      <c r="O2" s="21">
        <f t="shared" si="0"/>
        <v>971.79972817599287</v>
      </c>
      <c r="P2" s="21">
        <f t="shared" si="0"/>
        <v>905.46976874589029</v>
      </c>
      <c r="Q2" s="21">
        <f t="shared" si="0"/>
        <v>935.39216072487113</v>
      </c>
      <c r="R2" s="21">
        <f t="shared" si="0"/>
        <v>890.76106902895935</v>
      </c>
      <c r="S2" s="21">
        <f t="shared" si="0"/>
        <v>877.36134930928574</v>
      </c>
      <c r="T2" s="21">
        <f t="shared" si="0"/>
        <v>936.69873849094654</v>
      </c>
      <c r="U2" s="21">
        <f t="shared" si="0"/>
        <v>893.99476180882937</v>
      </c>
      <c r="V2" s="21">
        <f t="shared" si="0"/>
        <v>845.45411510828364</v>
      </c>
      <c r="W2" s="21">
        <f t="shared" si="0"/>
        <v>800.60216714966236</v>
      </c>
      <c r="X2" s="21">
        <f t="shared" si="0"/>
        <v>829.00556510471984</v>
      </c>
      <c r="Y2" s="21">
        <f t="shared" ref="Y2:Z2" si="1">SUM(Y3,Y17,Y22,Y25,Y26,Y51,Y52)</f>
        <v>656.17471479279141</v>
      </c>
      <c r="Z2" s="21">
        <f t="shared" si="1"/>
        <v>593.35159562950867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257.9465843967252</v>
      </c>
      <c r="D3" s="24">
        <f t="shared" si="2"/>
        <v>269.7572159964937</v>
      </c>
      <c r="E3" s="24">
        <f t="shared" si="2"/>
        <v>232.39244159702369</v>
      </c>
      <c r="F3" s="24">
        <f t="shared" si="2"/>
        <v>197.51829119751835</v>
      </c>
      <c r="G3" s="24">
        <f t="shared" si="2"/>
        <v>223.07243399721989</v>
      </c>
      <c r="H3" s="24">
        <f t="shared" si="2"/>
        <v>190.04540399762431</v>
      </c>
      <c r="I3" s="24">
        <f t="shared" si="2"/>
        <v>190.15420895694228</v>
      </c>
      <c r="J3" s="24">
        <f t="shared" si="2"/>
        <v>186.83091611880425</v>
      </c>
      <c r="K3" s="24">
        <f t="shared" si="2"/>
        <v>246.15855359682843</v>
      </c>
      <c r="L3" s="24">
        <f t="shared" si="2"/>
        <v>148.96624031862058</v>
      </c>
      <c r="M3" s="24">
        <f t="shared" si="2"/>
        <v>170.38375487839173</v>
      </c>
      <c r="N3" s="24">
        <f t="shared" si="2"/>
        <v>172.72247410533461</v>
      </c>
      <c r="O3" s="24">
        <f t="shared" si="2"/>
        <v>113.87349900183415</v>
      </c>
      <c r="P3" s="24">
        <f t="shared" si="2"/>
        <v>114.61110498115072</v>
      </c>
      <c r="Q3" s="24">
        <f t="shared" si="2"/>
        <v>119.53648753321433</v>
      </c>
      <c r="R3" s="24">
        <f t="shared" si="2"/>
        <v>115.97390049680855</v>
      </c>
      <c r="S3" s="24">
        <f t="shared" si="2"/>
        <v>136.20091427785644</v>
      </c>
      <c r="T3" s="24">
        <f t="shared" si="2"/>
        <v>152.4590344065609</v>
      </c>
      <c r="U3" s="24">
        <f t="shared" si="2"/>
        <v>133.23179548675907</v>
      </c>
      <c r="V3" s="24">
        <f t="shared" si="2"/>
        <v>115.440595920809</v>
      </c>
      <c r="W3" s="24">
        <f t="shared" si="2"/>
        <v>111.47125104043124</v>
      </c>
      <c r="X3" s="24">
        <f t="shared" ref="X3:Z3" si="3">SUM(X4,X8,X11)</f>
        <v>129.10966084808427</v>
      </c>
      <c r="Y3" s="24">
        <f t="shared" si="3"/>
        <v>100.41372788256345</v>
      </c>
      <c r="Z3" s="24">
        <f t="shared" si="3"/>
        <v>82.444031495815267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239.13611279660802</v>
      </c>
      <c r="D4" s="19">
        <f t="shared" si="4"/>
        <v>254.08188719639602</v>
      </c>
      <c r="E4" s="19">
        <f t="shared" si="4"/>
        <v>216.71711279692602</v>
      </c>
      <c r="F4" s="19">
        <f t="shared" si="4"/>
        <v>181.84296239742068</v>
      </c>
      <c r="G4" s="19">
        <f t="shared" si="4"/>
        <v>204.26196239710268</v>
      </c>
      <c r="H4" s="19">
        <f t="shared" si="4"/>
        <v>174.37007519752663</v>
      </c>
      <c r="I4" s="19">
        <f t="shared" si="4"/>
        <v>177.61363775686414</v>
      </c>
      <c r="J4" s="19">
        <f t="shared" si="4"/>
        <v>177.42548771874564</v>
      </c>
      <c r="K4" s="19">
        <f t="shared" si="4"/>
        <v>230.48322479673075</v>
      </c>
      <c r="L4" s="19">
        <f t="shared" si="4"/>
        <v>136.42566911854243</v>
      </c>
      <c r="M4" s="19">
        <f t="shared" si="4"/>
        <v>157.84318367831358</v>
      </c>
      <c r="N4" s="19">
        <f t="shared" si="4"/>
        <v>157.04714530523694</v>
      </c>
      <c r="O4" s="19">
        <f t="shared" si="4"/>
        <v>98.198170201736488</v>
      </c>
      <c r="P4" s="19">
        <f t="shared" si="4"/>
        <v>98.935776181053058</v>
      </c>
      <c r="Q4" s="19">
        <f t="shared" si="4"/>
        <v>106.99591633313619</v>
      </c>
      <c r="R4" s="19">
        <f t="shared" si="4"/>
        <v>103.99456569673391</v>
      </c>
      <c r="S4" s="19">
        <f t="shared" si="4"/>
        <v>125.8082182777917</v>
      </c>
      <c r="T4" s="19">
        <f t="shared" si="4"/>
        <v>141.97196440649557</v>
      </c>
      <c r="U4" s="19">
        <f t="shared" si="4"/>
        <v>122.80751308669413</v>
      </c>
      <c r="V4" s="19">
        <f t="shared" si="4"/>
        <v>105.36761592074625</v>
      </c>
      <c r="W4" s="19">
        <f t="shared" si="4"/>
        <v>97.814755440346147</v>
      </c>
      <c r="X4" s="19">
        <f t="shared" ref="X4:Z4" si="5">SUM(X5:X7)</f>
        <v>115.58182204799998</v>
      </c>
      <c r="Y4" s="19">
        <f t="shared" si="5"/>
        <v>86.409396682476199</v>
      </c>
      <c r="Z4" s="19">
        <f t="shared" si="5"/>
        <v>71.74086429574858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239.13611279660802</v>
      </c>
      <c r="D7" s="8">
        <v>254.08188719639602</v>
      </c>
      <c r="E7" s="8">
        <v>216.71711279692602</v>
      </c>
      <c r="F7" s="8">
        <v>181.84296239742068</v>
      </c>
      <c r="G7" s="8">
        <v>204.26196239710268</v>
      </c>
      <c r="H7" s="8">
        <v>174.37007519752663</v>
      </c>
      <c r="I7" s="8">
        <v>177.61363775686414</v>
      </c>
      <c r="J7" s="8">
        <v>177.42548771874564</v>
      </c>
      <c r="K7" s="8">
        <v>230.48322479673075</v>
      </c>
      <c r="L7" s="8">
        <v>136.42566911854243</v>
      </c>
      <c r="M7" s="8">
        <v>157.84318367831358</v>
      </c>
      <c r="N7" s="8">
        <v>157.04714530523694</v>
      </c>
      <c r="O7" s="8">
        <v>98.198170201736488</v>
      </c>
      <c r="P7" s="8">
        <v>98.935776181053058</v>
      </c>
      <c r="Q7" s="8">
        <v>106.99591633313619</v>
      </c>
      <c r="R7" s="8">
        <v>103.99456569673391</v>
      </c>
      <c r="S7" s="8">
        <v>125.8082182777917</v>
      </c>
      <c r="T7" s="8">
        <v>141.97196440649557</v>
      </c>
      <c r="U7" s="8">
        <v>122.80751308669413</v>
      </c>
      <c r="V7" s="8">
        <v>105.36761592074625</v>
      </c>
      <c r="W7" s="8">
        <v>97.814755440346147</v>
      </c>
      <c r="X7" s="8">
        <v>115.58182204799998</v>
      </c>
      <c r="Y7" s="8">
        <v>86.409396682476199</v>
      </c>
      <c r="Z7" s="8">
        <v>71.74086429574858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18.810471600117197</v>
      </c>
      <c r="D11" s="19">
        <f t="shared" si="8"/>
        <v>15.675328800097665</v>
      </c>
      <c r="E11" s="19">
        <f t="shared" si="8"/>
        <v>15.675328800097665</v>
      </c>
      <c r="F11" s="19">
        <f t="shared" si="8"/>
        <v>15.675328800097665</v>
      </c>
      <c r="G11" s="19">
        <f t="shared" si="8"/>
        <v>18.810471600117197</v>
      </c>
      <c r="H11" s="19">
        <f t="shared" si="8"/>
        <v>15.675328800097665</v>
      </c>
      <c r="I11" s="19">
        <f t="shared" si="8"/>
        <v>12.540571200078135</v>
      </c>
      <c r="J11" s="19">
        <f t="shared" si="8"/>
        <v>9.4054284000586019</v>
      </c>
      <c r="K11" s="19">
        <f t="shared" si="8"/>
        <v>15.675328800097665</v>
      </c>
      <c r="L11" s="19">
        <f t="shared" si="8"/>
        <v>12.540571200078135</v>
      </c>
      <c r="M11" s="19">
        <f t="shared" si="8"/>
        <v>12.540571200078135</v>
      </c>
      <c r="N11" s="19">
        <f t="shared" si="8"/>
        <v>15.675328800097665</v>
      </c>
      <c r="O11" s="19">
        <f t="shared" si="8"/>
        <v>15.675328800097665</v>
      </c>
      <c r="P11" s="19">
        <f t="shared" si="8"/>
        <v>15.675328800097665</v>
      </c>
      <c r="Q11" s="19">
        <f t="shared" si="8"/>
        <v>12.540571200078135</v>
      </c>
      <c r="R11" s="19">
        <f t="shared" si="8"/>
        <v>11.979334800074639</v>
      </c>
      <c r="S11" s="19">
        <f t="shared" si="8"/>
        <v>10.392696000064754</v>
      </c>
      <c r="T11" s="19">
        <f t="shared" si="8"/>
        <v>10.487070000065341</v>
      </c>
      <c r="U11" s="19">
        <f t="shared" si="8"/>
        <v>10.424282400064948</v>
      </c>
      <c r="V11" s="19">
        <f t="shared" si="8"/>
        <v>10.072980000062756</v>
      </c>
      <c r="W11" s="19">
        <f t="shared" si="8"/>
        <v>13.656495600085087</v>
      </c>
      <c r="X11" s="19">
        <f t="shared" si="8"/>
        <v>13.527838800084286</v>
      </c>
      <c r="Y11" s="19">
        <f t="shared" ref="Y11:Z11" si="9">SUM(Y12:Y16)</f>
        <v>14.004331200087252</v>
      </c>
      <c r="Z11" s="19">
        <f t="shared" si="9"/>
        <v>10.703167200066687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18.810471600117197</v>
      </c>
      <c r="D13" s="8">
        <v>15.675328800097665</v>
      </c>
      <c r="E13" s="8">
        <v>15.675328800097665</v>
      </c>
      <c r="F13" s="8">
        <v>15.675328800097665</v>
      </c>
      <c r="G13" s="8">
        <v>18.810471600117197</v>
      </c>
      <c r="H13" s="8">
        <v>15.675328800097665</v>
      </c>
      <c r="I13" s="8">
        <v>12.540571200078135</v>
      </c>
      <c r="J13" s="8">
        <v>9.4054284000586019</v>
      </c>
      <c r="K13" s="8">
        <v>15.675328800097665</v>
      </c>
      <c r="L13" s="8">
        <v>12.540571200078135</v>
      </c>
      <c r="M13" s="8">
        <v>12.540571200078135</v>
      </c>
      <c r="N13" s="8">
        <v>15.675328800097665</v>
      </c>
      <c r="O13" s="8">
        <v>15.675328800097665</v>
      </c>
      <c r="P13" s="8">
        <v>15.675328800097665</v>
      </c>
      <c r="Q13" s="8">
        <v>12.540571200078135</v>
      </c>
      <c r="R13" s="8">
        <v>11.979334800074639</v>
      </c>
      <c r="S13" s="8">
        <v>10.392696000064754</v>
      </c>
      <c r="T13" s="8">
        <v>10.487070000065341</v>
      </c>
      <c r="U13" s="8">
        <v>10.424282400064948</v>
      </c>
      <c r="V13" s="8">
        <v>10.072980000062756</v>
      </c>
      <c r="W13" s="8">
        <v>13.656495600085087</v>
      </c>
      <c r="X13" s="8">
        <v>13.527838800084286</v>
      </c>
      <c r="Y13" s="8">
        <v>14.004331200087252</v>
      </c>
      <c r="Z13" s="8">
        <v>10.703167200066687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568.89004715999988</v>
      </c>
      <c r="D26" s="27">
        <f t="shared" si="14"/>
        <v>572.21419428000002</v>
      </c>
      <c r="E26" s="27">
        <f t="shared" si="14"/>
        <v>572.35129776000008</v>
      </c>
      <c r="F26" s="27">
        <f t="shared" si="14"/>
        <v>549.71501652000018</v>
      </c>
      <c r="G26" s="27">
        <f t="shared" si="14"/>
        <v>559.20713760000012</v>
      </c>
      <c r="H26" s="27">
        <f t="shared" si="14"/>
        <v>525.20983883999997</v>
      </c>
      <c r="I26" s="27">
        <f t="shared" si="14"/>
        <v>613.21786703999987</v>
      </c>
      <c r="J26" s="27">
        <f t="shared" si="14"/>
        <v>461.61852227999998</v>
      </c>
      <c r="K26" s="27">
        <f t="shared" si="14"/>
        <v>416.32426764000002</v>
      </c>
      <c r="L26" s="27">
        <f t="shared" si="14"/>
        <v>337.927302</v>
      </c>
      <c r="M26" s="27">
        <f t="shared" si="14"/>
        <v>387.99592812000003</v>
      </c>
      <c r="N26" s="27">
        <f t="shared" si="14"/>
        <v>293.81590296000002</v>
      </c>
      <c r="O26" s="27">
        <f t="shared" si="14"/>
        <v>252.42004908000004</v>
      </c>
      <c r="P26" s="27">
        <f t="shared" si="14"/>
        <v>168.17923440000001</v>
      </c>
      <c r="Q26" s="27">
        <f t="shared" si="14"/>
        <v>165.01519403999998</v>
      </c>
      <c r="R26" s="27">
        <f t="shared" si="14"/>
        <v>151.49503476000001</v>
      </c>
      <c r="S26" s="27">
        <f t="shared" si="14"/>
        <v>155.69765316000002</v>
      </c>
      <c r="T26" s="27">
        <f t="shared" si="14"/>
        <v>161.65385964000001</v>
      </c>
      <c r="U26" s="27">
        <f t="shared" si="14"/>
        <v>111.20207868000004</v>
      </c>
      <c r="V26" s="27">
        <f t="shared" si="14"/>
        <v>133.91350884000002</v>
      </c>
      <c r="W26" s="27">
        <f t="shared" si="14"/>
        <v>151.17262596</v>
      </c>
      <c r="X26" s="27">
        <f t="shared" si="14"/>
        <v>155.62202256000003</v>
      </c>
      <c r="Y26" s="27">
        <f t="shared" ref="Y26:Z26" si="15">SUM(Y27,Y33)</f>
        <v>176.10436692000002</v>
      </c>
      <c r="Z26" s="27">
        <f t="shared" si="15"/>
        <v>138.70717848000001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568.89004715999988</v>
      </c>
      <c r="D33" s="19">
        <f t="shared" si="18"/>
        <v>572.21419428000002</v>
      </c>
      <c r="E33" s="19">
        <f t="shared" si="18"/>
        <v>572.35129776000008</v>
      </c>
      <c r="F33" s="19">
        <f t="shared" si="18"/>
        <v>549.71501652000018</v>
      </c>
      <c r="G33" s="19">
        <f t="shared" si="18"/>
        <v>559.20713760000012</v>
      </c>
      <c r="H33" s="19">
        <f t="shared" si="18"/>
        <v>525.20983883999997</v>
      </c>
      <c r="I33" s="19">
        <f t="shared" si="18"/>
        <v>613.21786703999987</v>
      </c>
      <c r="J33" s="19">
        <f t="shared" si="18"/>
        <v>461.61852227999998</v>
      </c>
      <c r="K33" s="19">
        <f t="shared" si="18"/>
        <v>416.32426764000002</v>
      </c>
      <c r="L33" s="19">
        <f t="shared" si="18"/>
        <v>337.927302</v>
      </c>
      <c r="M33" s="19">
        <f t="shared" si="18"/>
        <v>387.99592812000003</v>
      </c>
      <c r="N33" s="19">
        <f t="shared" si="18"/>
        <v>293.81590296000002</v>
      </c>
      <c r="O33" s="19">
        <f t="shared" si="18"/>
        <v>252.42004908000004</v>
      </c>
      <c r="P33" s="19">
        <f t="shared" si="18"/>
        <v>168.17923440000001</v>
      </c>
      <c r="Q33" s="19">
        <f t="shared" si="18"/>
        <v>165.01519403999998</v>
      </c>
      <c r="R33" s="19">
        <f t="shared" si="18"/>
        <v>151.49503476000001</v>
      </c>
      <c r="S33" s="19">
        <f t="shared" si="18"/>
        <v>155.69765316000002</v>
      </c>
      <c r="T33" s="19">
        <f t="shared" si="18"/>
        <v>161.65385964000001</v>
      </c>
      <c r="U33" s="19">
        <f t="shared" si="18"/>
        <v>111.20207868000004</v>
      </c>
      <c r="V33" s="19">
        <f t="shared" si="18"/>
        <v>133.91350884000002</v>
      </c>
      <c r="W33" s="19">
        <f t="shared" si="18"/>
        <v>151.17262596</v>
      </c>
      <c r="X33" s="19">
        <f t="shared" si="18"/>
        <v>155.62202256000003</v>
      </c>
      <c r="Y33" s="19">
        <f t="shared" ref="Y33:Z33" si="19">SUM(Y34:Y50)</f>
        <v>176.10436692000002</v>
      </c>
      <c r="Z33" s="19">
        <f t="shared" si="19"/>
        <v>138.70717848000001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17.415675720000003</v>
      </c>
      <c r="D36" s="8">
        <v>17.415675720000003</v>
      </c>
      <c r="E36" s="8">
        <v>14.513025240000001</v>
      </c>
      <c r="F36" s="8">
        <v>20.318099040000003</v>
      </c>
      <c r="G36" s="8">
        <v>20.318099040000003</v>
      </c>
      <c r="H36" s="8">
        <v>14.513025240000001</v>
      </c>
      <c r="I36" s="8">
        <v>14.513025240000001</v>
      </c>
      <c r="J36" s="8">
        <v>20.318099040000003</v>
      </c>
      <c r="K36" s="8">
        <v>11.610374759999999</v>
      </c>
      <c r="L36" s="8">
        <v>11.610374759999999</v>
      </c>
      <c r="M36" s="8">
        <v>11.610374759999999</v>
      </c>
      <c r="N36" s="8">
        <v>11.610374759999999</v>
      </c>
      <c r="O36" s="8">
        <v>17.415675720000003</v>
      </c>
      <c r="P36" s="8">
        <v>14.513025240000001</v>
      </c>
      <c r="Q36" s="8">
        <v>14.513025240000001</v>
      </c>
      <c r="R36" s="8">
        <v>16.550650439999998</v>
      </c>
      <c r="S36" s="8">
        <v>24.225023880000002</v>
      </c>
      <c r="T36" s="8">
        <v>25.82445744</v>
      </c>
      <c r="U36" s="8">
        <v>25.812872280000001</v>
      </c>
      <c r="V36" s="8">
        <v>25.600932000000004</v>
      </c>
      <c r="W36" s="8">
        <v>24.817230000000006</v>
      </c>
      <c r="X36" s="8">
        <v>28.56446136000001</v>
      </c>
      <c r="Y36" s="8">
        <v>42.833743920000011</v>
      </c>
      <c r="Z36" s="8">
        <v>47.869653960000001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1.5218279999999999E-2</v>
      </c>
      <c r="S37" s="8">
        <v>2.74428E-2</v>
      </c>
      <c r="T37" s="8">
        <v>4.2411599999999994E-2</v>
      </c>
      <c r="U37" s="8">
        <v>7.8835680000000019E-2</v>
      </c>
      <c r="V37" s="8">
        <v>6.3866880000000015E-2</v>
      </c>
      <c r="W37" s="8">
        <v>6.0623639999999986E-2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155.03931143999995</v>
      </c>
      <c r="D43" s="8">
        <v>186.68024856</v>
      </c>
      <c r="E43" s="8">
        <v>167.69573964</v>
      </c>
      <c r="F43" s="8">
        <v>145.54719035999997</v>
      </c>
      <c r="G43" s="8">
        <v>155.03931143999995</v>
      </c>
      <c r="H43" s="8">
        <v>177.18786072</v>
      </c>
      <c r="I43" s="8">
        <v>161.36765892000003</v>
      </c>
      <c r="J43" s="8">
        <v>145.54719035999997</v>
      </c>
      <c r="K43" s="8">
        <v>113.90651999999999</v>
      </c>
      <c r="L43" s="8">
        <v>94.92201107999999</v>
      </c>
      <c r="M43" s="8">
        <v>98.08605144000002</v>
      </c>
      <c r="N43" s="8">
        <v>66.44538107999999</v>
      </c>
      <c r="O43" s="8">
        <v>41.132791440000005</v>
      </c>
      <c r="P43" s="8">
        <v>37.968751080000011</v>
      </c>
      <c r="Q43" s="8">
        <v>34.804710719999989</v>
      </c>
      <c r="R43" s="8">
        <v>35.251000199999993</v>
      </c>
      <c r="S43" s="8">
        <v>26.939025360000002</v>
      </c>
      <c r="T43" s="8">
        <v>23.841141480000001</v>
      </c>
      <c r="U43" s="8">
        <v>31.064735520000013</v>
      </c>
      <c r="V43" s="8">
        <v>29.67891732</v>
      </c>
      <c r="W43" s="8">
        <v>29.517527520000002</v>
      </c>
      <c r="X43" s="8">
        <v>58.870730880000011</v>
      </c>
      <c r="Y43" s="8">
        <v>80.614071719999998</v>
      </c>
      <c r="Z43" s="8">
        <v>60.06981708</v>
      </c>
    </row>
    <row r="44" spans="1:26" ht="11.25" customHeight="1" x14ac:dyDescent="0.2">
      <c r="A44" s="28" t="s">
        <v>74</v>
      </c>
      <c r="B44" s="7" t="s">
        <v>75</v>
      </c>
      <c r="C44" s="8">
        <v>396.43505999999991</v>
      </c>
      <c r="D44" s="8">
        <v>368.11827000000005</v>
      </c>
      <c r="E44" s="8">
        <v>390.14253288000009</v>
      </c>
      <c r="F44" s="8">
        <v>383.84972712000018</v>
      </c>
      <c r="G44" s="8">
        <v>383.84972712000018</v>
      </c>
      <c r="H44" s="8">
        <v>333.50895287999998</v>
      </c>
      <c r="I44" s="8">
        <v>437.33718287999983</v>
      </c>
      <c r="J44" s="8">
        <v>295.75323287999998</v>
      </c>
      <c r="K44" s="8">
        <v>290.80737288</v>
      </c>
      <c r="L44" s="8">
        <v>231.39491616000001</v>
      </c>
      <c r="M44" s="8">
        <v>278.29950192000001</v>
      </c>
      <c r="N44" s="8">
        <v>215.76014712</v>
      </c>
      <c r="O44" s="8">
        <v>193.87158192000004</v>
      </c>
      <c r="P44" s="8">
        <v>115.69745808</v>
      </c>
      <c r="Q44" s="8">
        <v>115.69745808</v>
      </c>
      <c r="R44" s="8">
        <v>99.67816584000002</v>
      </c>
      <c r="S44" s="8">
        <v>104.50616112</v>
      </c>
      <c r="T44" s="8">
        <v>111.94584912000001</v>
      </c>
      <c r="U44" s="8">
        <v>54.245635200000024</v>
      </c>
      <c r="V44" s="8">
        <v>78.569792640000017</v>
      </c>
      <c r="W44" s="8">
        <v>96.777244800000005</v>
      </c>
      <c r="X44" s="8">
        <v>68.186830320000013</v>
      </c>
      <c r="Y44" s="8">
        <v>52.656551280000016</v>
      </c>
      <c r="Z44" s="8">
        <v>30.767707440000002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567.91010628000004</v>
      </c>
      <c r="D51" s="27">
        <v>621.33155567999995</v>
      </c>
      <c r="E51" s="27">
        <v>563.77881251999997</v>
      </c>
      <c r="F51" s="27">
        <v>514.99537452000015</v>
      </c>
      <c r="G51" s="27">
        <v>504.39368628000005</v>
      </c>
      <c r="H51" s="27">
        <v>571.95677879999994</v>
      </c>
      <c r="I51" s="27">
        <v>570.12843492000002</v>
      </c>
      <c r="J51" s="27">
        <v>573.66738000000009</v>
      </c>
      <c r="K51" s="27">
        <v>638.40242664000016</v>
      </c>
      <c r="L51" s="27">
        <v>597.65497704000006</v>
      </c>
      <c r="M51" s="27">
        <v>649.40763096000012</v>
      </c>
      <c r="N51" s="27">
        <v>639.31286232000002</v>
      </c>
      <c r="O51" s="27">
        <v>604.17141839999999</v>
      </c>
      <c r="P51" s="27">
        <v>621.07082532000027</v>
      </c>
      <c r="Q51" s="27">
        <v>649.09745522063088</v>
      </c>
      <c r="R51" s="27">
        <v>621.17631954871638</v>
      </c>
      <c r="S51" s="27">
        <v>585.41748999719152</v>
      </c>
      <c r="T51" s="27">
        <v>622.54207674721818</v>
      </c>
      <c r="U51" s="27">
        <v>649.51623221571981</v>
      </c>
      <c r="V51" s="27">
        <v>594.56527808820158</v>
      </c>
      <c r="W51" s="27">
        <v>534.9372631944658</v>
      </c>
      <c r="X51" s="27">
        <v>541.65011000818811</v>
      </c>
      <c r="Y51" s="27">
        <v>377.18456177025632</v>
      </c>
      <c r="Z51" s="27">
        <v>369.66777655774695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2.5576275954014416</v>
      </c>
      <c r="D52" s="27">
        <f t="shared" si="20"/>
        <v>1.9071665397469078</v>
      </c>
      <c r="E52" s="27">
        <f t="shared" si="20"/>
        <v>1.5781933379420203</v>
      </c>
      <c r="F52" s="27">
        <f t="shared" si="20"/>
        <v>1.9056900745483656</v>
      </c>
      <c r="G52" s="27">
        <f t="shared" si="20"/>
        <v>2.4919281249577576</v>
      </c>
      <c r="H52" s="27">
        <f t="shared" si="20"/>
        <v>1.4950451000760001</v>
      </c>
      <c r="I52" s="27">
        <f t="shared" si="20"/>
        <v>1.566838751790312</v>
      </c>
      <c r="J52" s="27">
        <f t="shared" si="20"/>
        <v>1.8974570731265556</v>
      </c>
      <c r="K52" s="27">
        <f t="shared" si="20"/>
        <v>5.366265459653472</v>
      </c>
      <c r="L52" s="27">
        <f t="shared" si="20"/>
        <v>5.1142419069190179</v>
      </c>
      <c r="M52" s="27">
        <f t="shared" si="20"/>
        <v>6.2688508123933691</v>
      </c>
      <c r="N52" s="27">
        <f t="shared" si="20"/>
        <v>3.6650050222827888</v>
      </c>
      <c r="O52" s="27">
        <f t="shared" si="20"/>
        <v>1.3347616941587412</v>
      </c>
      <c r="P52" s="27">
        <f t="shared" si="20"/>
        <v>1.6086040447393224</v>
      </c>
      <c r="Q52" s="27">
        <f t="shared" si="20"/>
        <v>1.7430239310259772</v>
      </c>
      <c r="R52" s="27">
        <f t="shared" si="20"/>
        <v>2.1158142234344806</v>
      </c>
      <c r="S52" s="27">
        <f t="shared" si="20"/>
        <v>4.5291874237790415E-2</v>
      </c>
      <c r="T52" s="27">
        <f t="shared" si="20"/>
        <v>4.3767697167532808E-2</v>
      </c>
      <c r="U52" s="27">
        <f t="shared" si="20"/>
        <v>4.4655426350422814E-2</v>
      </c>
      <c r="V52" s="27">
        <f t="shared" si="20"/>
        <v>1.5347322592730701</v>
      </c>
      <c r="W52" s="27">
        <f t="shared" si="20"/>
        <v>3.021026954765424</v>
      </c>
      <c r="X52" s="27">
        <f t="shared" si="20"/>
        <v>2.623771688447448</v>
      </c>
      <c r="Y52" s="27">
        <f t="shared" ref="Y52:Z52" si="21">SUM(Y53:Y54)</f>
        <v>2.4720582199715424</v>
      </c>
      <c r="Z52" s="27">
        <f t="shared" si="21"/>
        <v>2.5326090959464942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2.5576275954014416</v>
      </c>
      <c r="D54" s="45">
        <v>1.9071665397469078</v>
      </c>
      <c r="E54" s="45">
        <v>1.5781933379420203</v>
      </c>
      <c r="F54" s="45">
        <v>1.9056900745483656</v>
      </c>
      <c r="G54" s="45">
        <v>2.4919281249577576</v>
      </c>
      <c r="H54" s="45">
        <v>1.4950451000760001</v>
      </c>
      <c r="I54" s="45">
        <v>1.566838751790312</v>
      </c>
      <c r="J54" s="45">
        <v>1.8974570731265556</v>
      </c>
      <c r="K54" s="45">
        <v>5.366265459653472</v>
      </c>
      <c r="L54" s="45">
        <v>5.1142419069190179</v>
      </c>
      <c r="M54" s="45">
        <v>6.2688508123933691</v>
      </c>
      <c r="N54" s="45">
        <v>3.6650050222827888</v>
      </c>
      <c r="O54" s="45">
        <v>1.3347616941587412</v>
      </c>
      <c r="P54" s="45">
        <v>1.6086040447393224</v>
      </c>
      <c r="Q54" s="45">
        <v>1.7430239310259772</v>
      </c>
      <c r="R54" s="45">
        <v>2.1158142234344806</v>
      </c>
      <c r="S54" s="45">
        <v>4.5291874237790415E-2</v>
      </c>
      <c r="T54" s="45">
        <v>4.3767697167532808E-2</v>
      </c>
      <c r="U54" s="45">
        <v>4.4655426350422814E-2</v>
      </c>
      <c r="V54" s="45">
        <v>1.5347322592730701</v>
      </c>
      <c r="W54" s="45">
        <v>3.021026954765424</v>
      </c>
      <c r="X54" s="45">
        <v>2.623771688447448</v>
      </c>
      <c r="Y54" s="45">
        <v>2.4720582199715424</v>
      </c>
      <c r="Z54" s="45">
        <v>2.5326090959464942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13.191428880000002</v>
      </c>
      <c r="D61" s="49">
        <f t="shared" si="22"/>
        <v>11.349678959999999</v>
      </c>
      <c r="E61" s="49">
        <f t="shared" si="22"/>
        <v>9.8508729599999985</v>
      </c>
      <c r="F61" s="49">
        <f t="shared" si="22"/>
        <v>9.8744155199999994</v>
      </c>
      <c r="G61" s="49">
        <f t="shared" si="22"/>
        <v>12.093891840000001</v>
      </c>
      <c r="H61" s="49">
        <f t="shared" si="22"/>
        <v>11.41003512</v>
      </c>
      <c r="I61" s="49">
        <f t="shared" si="22"/>
        <v>11.33636256</v>
      </c>
      <c r="J61" s="49">
        <f t="shared" si="22"/>
        <v>12.397258079999999</v>
      </c>
      <c r="K61" s="49">
        <f t="shared" si="22"/>
        <v>15.790242239999998</v>
      </c>
      <c r="L61" s="49">
        <f t="shared" si="22"/>
        <v>18.117501839999999</v>
      </c>
      <c r="M61" s="49">
        <f t="shared" si="22"/>
        <v>19.121596559999997</v>
      </c>
      <c r="N61" s="49">
        <f t="shared" si="22"/>
        <v>15.823586880000001</v>
      </c>
      <c r="O61" s="49">
        <f t="shared" si="22"/>
        <v>11.708408160000001</v>
      </c>
      <c r="P61" s="49">
        <f t="shared" si="22"/>
        <v>15.297180480000002</v>
      </c>
      <c r="Q61" s="49">
        <f t="shared" si="22"/>
        <v>17.880696670401882</v>
      </c>
      <c r="R61" s="49">
        <f t="shared" si="22"/>
        <v>22.506088952586442</v>
      </c>
      <c r="S61" s="49">
        <f t="shared" si="22"/>
        <v>100.36354150690451</v>
      </c>
      <c r="T61" s="49">
        <f t="shared" si="22"/>
        <v>81.973610446236947</v>
      </c>
      <c r="U61" s="49">
        <f t="shared" si="22"/>
        <v>83.3990666011711</v>
      </c>
      <c r="V61" s="49">
        <f t="shared" si="22"/>
        <v>132.97900556036012</v>
      </c>
      <c r="W61" s="49">
        <f t="shared" si="22"/>
        <v>177.10565882506538</v>
      </c>
      <c r="X61" s="49">
        <f t="shared" si="22"/>
        <v>201.81011549406304</v>
      </c>
      <c r="Y61" s="49">
        <f t="shared" ref="Y61:Z61" si="23">SUM(Y62:Y72)</f>
        <v>243.57688926017843</v>
      </c>
      <c r="Z61" s="49">
        <f t="shared" si="23"/>
        <v>273.05627739085571</v>
      </c>
    </row>
    <row r="62" spans="1:26" ht="11.25" customHeight="1" x14ac:dyDescent="0.2">
      <c r="A62" s="50" t="s">
        <v>92</v>
      </c>
      <c r="B62" s="51" t="s">
        <v>93</v>
      </c>
      <c r="C62" s="52">
        <v>8.7361344000000027</v>
      </c>
      <c r="D62" s="52">
        <v>7.8398207999999991</v>
      </c>
      <c r="E62" s="52">
        <v>5.3758655999999991</v>
      </c>
      <c r="F62" s="52">
        <v>1.2321792</v>
      </c>
      <c r="G62" s="52">
        <v>1.2321792</v>
      </c>
      <c r="H62" s="52">
        <v>1.1200895999999998</v>
      </c>
      <c r="I62" s="52">
        <v>1.4559552</v>
      </c>
      <c r="J62" s="52">
        <v>1.6801343999999998</v>
      </c>
      <c r="K62" s="52">
        <v>1.1200895999999998</v>
      </c>
      <c r="L62" s="52">
        <v>1.0079999999999998</v>
      </c>
      <c r="M62" s="52">
        <v>1.0406591999999999</v>
      </c>
      <c r="N62" s="52">
        <v>1.0067903999999999</v>
      </c>
      <c r="O62" s="52">
        <v>1.1406528000000002</v>
      </c>
      <c r="P62" s="52">
        <v>0.79672319999999996</v>
      </c>
      <c r="Q62" s="52">
        <v>7.8220800000000007E-2</v>
      </c>
      <c r="R62" s="52">
        <v>7.4188799999999985E-2</v>
      </c>
      <c r="S62" s="52">
        <v>49.026297599999999</v>
      </c>
      <c r="T62" s="52">
        <v>40.932863999999995</v>
      </c>
      <c r="U62" s="52">
        <v>14.866790400000001</v>
      </c>
      <c r="V62" s="52">
        <v>18.444383999999996</v>
      </c>
      <c r="W62" s="52">
        <v>33.127718399999999</v>
      </c>
      <c r="X62" s="52">
        <v>30.874636799999998</v>
      </c>
      <c r="Y62" s="52">
        <v>31.081075199999997</v>
      </c>
      <c r="Z62" s="52">
        <v>29.134022399999999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0.65513447999999996</v>
      </c>
      <c r="D64" s="52">
        <v>0.70977816000000005</v>
      </c>
      <c r="E64" s="52">
        <v>2.07488736</v>
      </c>
      <c r="F64" s="52">
        <v>5.84215632</v>
      </c>
      <c r="G64" s="52">
        <v>7.2617126400000016</v>
      </c>
      <c r="H64" s="52">
        <v>8.190065520000001</v>
      </c>
      <c r="I64" s="52">
        <v>7.4802873599999993</v>
      </c>
      <c r="J64" s="52">
        <v>7.9170436799999999</v>
      </c>
      <c r="K64" s="52">
        <v>6.7703126400000002</v>
      </c>
      <c r="L64" s="52">
        <v>9.6096218400000009</v>
      </c>
      <c r="M64" s="52">
        <v>8.880777359999998</v>
      </c>
      <c r="N64" s="52">
        <v>9.4167964800000004</v>
      </c>
      <c r="O64" s="52">
        <v>8.7677553600000007</v>
      </c>
      <c r="P64" s="52">
        <v>12.400577280000002</v>
      </c>
      <c r="Q64" s="52">
        <v>15.448795870401883</v>
      </c>
      <c r="R64" s="52">
        <v>19.730820152586439</v>
      </c>
      <c r="S64" s="52">
        <v>51.279283906904517</v>
      </c>
      <c r="T64" s="52">
        <v>40.982786446236958</v>
      </c>
      <c r="U64" s="52">
        <v>68.474676201171107</v>
      </c>
      <c r="V64" s="52">
        <v>112.54958156036014</v>
      </c>
      <c r="W64" s="52">
        <v>140.06870042506537</v>
      </c>
      <c r="X64" s="52">
        <v>167.44095869406306</v>
      </c>
      <c r="Y64" s="52">
        <v>209.41637406017844</v>
      </c>
      <c r="Z64" s="52">
        <v>240.84281499085574</v>
      </c>
    </row>
    <row r="65" spans="1:26" ht="11.25" customHeight="1" x14ac:dyDescent="0.2">
      <c r="A65" s="50" t="s">
        <v>98</v>
      </c>
      <c r="B65" s="51" t="s">
        <v>99</v>
      </c>
      <c r="C65" s="52">
        <v>3.8001599999999995</v>
      </c>
      <c r="D65" s="52">
        <v>2.8000799999999999</v>
      </c>
      <c r="E65" s="52">
        <v>2.4001199999999998</v>
      </c>
      <c r="F65" s="52">
        <v>2.8000799999999999</v>
      </c>
      <c r="G65" s="52">
        <v>3.5999999999999996</v>
      </c>
      <c r="H65" s="52">
        <v>2.0998799999999997</v>
      </c>
      <c r="I65" s="52">
        <v>2.4001199999999998</v>
      </c>
      <c r="J65" s="52">
        <v>2.8000799999999999</v>
      </c>
      <c r="K65" s="52">
        <v>7.8998399999999975</v>
      </c>
      <c r="L65" s="52">
        <v>7.4998799999999983</v>
      </c>
      <c r="M65" s="52">
        <v>9.2001599999999986</v>
      </c>
      <c r="N65" s="52">
        <v>5.3999999999999995</v>
      </c>
      <c r="O65" s="52">
        <v>1.8</v>
      </c>
      <c r="P65" s="52">
        <v>2.0998799999999997</v>
      </c>
      <c r="Q65" s="52">
        <v>2.3536799999999998</v>
      </c>
      <c r="R65" s="52">
        <v>2.7010800000000001</v>
      </c>
      <c r="S65" s="52">
        <v>5.7959999999999977E-2</v>
      </c>
      <c r="T65" s="52">
        <v>5.7959999999999977E-2</v>
      </c>
      <c r="U65" s="52">
        <v>5.7599999999999971E-2</v>
      </c>
      <c r="V65" s="52">
        <v>1.9850399999999997</v>
      </c>
      <c r="W65" s="52">
        <v>3.9092399999999996</v>
      </c>
      <c r="X65" s="52">
        <v>3.4945200000000001</v>
      </c>
      <c r="Y65" s="52">
        <v>3.0794399999999995</v>
      </c>
      <c r="Z65" s="52">
        <v>3.0794399999999995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38.860471440000012</v>
      </c>
      <c r="D2" s="21">
        <f t="shared" ref="D2:X2" si="0">SUM(D3,D17,D22,D25,D26,D51,D52)</f>
        <v>46.400578920000015</v>
      </c>
      <c r="E2" s="21">
        <f t="shared" si="0"/>
        <v>40.813422479999986</v>
      </c>
      <c r="F2" s="21">
        <f t="shared" si="0"/>
        <v>46.905276960000009</v>
      </c>
      <c r="G2" s="21">
        <f t="shared" si="0"/>
        <v>46.097638920000009</v>
      </c>
      <c r="H2" s="21">
        <f t="shared" si="0"/>
        <v>50.103381600000006</v>
      </c>
      <c r="I2" s="21">
        <f t="shared" si="0"/>
        <v>48.908047320000009</v>
      </c>
      <c r="J2" s="21">
        <f t="shared" si="0"/>
        <v>53.048429280000008</v>
      </c>
      <c r="K2" s="21">
        <f t="shared" si="0"/>
        <v>38.743064640000014</v>
      </c>
      <c r="L2" s="21">
        <f t="shared" si="0"/>
        <v>36.117382680000006</v>
      </c>
      <c r="M2" s="21">
        <f t="shared" si="0"/>
        <v>39.045802680000008</v>
      </c>
      <c r="N2" s="21">
        <f t="shared" si="0"/>
        <v>26.844254279999991</v>
      </c>
      <c r="O2" s="21">
        <f t="shared" si="0"/>
        <v>13.228581960000001</v>
      </c>
      <c r="P2" s="21">
        <f t="shared" si="0"/>
        <v>13.07670804</v>
      </c>
      <c r="Q2" s="21">
        <f t="shared" si="0"/>
        <v>16.29707725008614</v>
      </c>
      <c r="R2" s="21">
        <f t="shared" si="0"/>
        <v>14.673915507139954</v>
      </c>
      <c r="S2" s="21">
        <f t="shared" si="0"/>
        <v>11.543228925918417</v>
      </c>
      <c r="T2" s="21">
        <f t="shared" si="0"/>
        <v>12.168240110352718</v>
      </c>
      <c r="U2" s="21">
        <f t="shared" si="0"/>
        <v>12.142902030684802</v>
      </c>
      <c r="V2" s="21">
        <f t="shared" si="0"/>
        <v>10.335787185490243</v>
      </c>
      <c r="W2" s="21">
        <f t="shared" si="0"/>
        <v>8.6812212086977212</v>
      </c>
      <c r="X2" s="21">
        <f t="shared" si="0"/>
        <v>11.959132942430372</v>
      </c>
      <c r="Y2" s="21">
        <f t="shared" ref="Y2:Z2" si="1">SUM(Y3,Y17,Y22,Y25,Y26,Y51,Y52)</f>
        <v>13.047918021781452</v>
      </c>
      <c r="Z2" s="21">
        <f t="shared" si="1"/>
        <v>11.081358717761892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12.656161440000002</v>
      </c>
      <c r="D26" s="27">
        <f t="shared" si="14"/>
        <v>18.98450892</v>
      </c>
      <c r="E26" s="27">
        <f t="shared" si="14"/>
        <v>15.820468559999998</v>
      </c>
      <c r="F26" s="27">
        <f t="shared" si="14"/>
        <v>18.98450892</v>
      </c>
      <c r="G26" s="27">
        <f t="shared" si="14"/>
        <v>18.98450892</v>
      </c>
      <c r="H26" s="27">
        <f t="shared" si="14"/>
        <v>25.312589640000002</v>
      </c>
      <c r="I26" s="27">
        <f t="shared" si="14"/>
        <v>22.148549280000001</v>
      </c>
      <c r="J26" s="27">
        <f t="shared" si="14"/>
        <v>22.148549280000001</v>
      </c>
      <c r="K26" s="27">
        <f t="shared" si="14"/>
        <v>6.3280807200000009</v>
      </c>
      <c r="L26" s="27">
        <f t="shared" si="14"/>
        <v>6.3280807200000009</v>
      </c>
      <c r="M26" s="27">
        <f t="shared" si="14"/>
        <v>6.3280807200000009</v>
      </c>
      <c r="N26" s="27">
        <f t="shared" si="14"/>
        <v>3.1640403600000018</v>
      </c>
      <c r="O26" s="27">
        <f t="shared" si="14"/>
        <v>0</v>
      </c>
      <c r="P26" s="27">
        <f t="shared" si="14"/>
        <v>0</v>
      </c>
      <c r="Q26" s="27">
        <f t="shared" si="14"/>
        <v>3.1640403600000018</v>
      </c>
      <c r="R26" s="27">
        <f t="shared" si="14"/>
        <v>2.1061065600000002</v>
      </c>
      <c r="S26" s="27">
        <f t="shared" si="14"/>
        <v>2.6260894800000001</v>
      </c>
      <c r="T26" s="27">
        <f t="shared" si="14"/>
        <v>2.6681104799999997</v>
      </c>
      <c r="U26" s="27">
        <f t="shared" si="14"/>
        <v>3.8616825600000002</v>
      </c>
      <c r="V26" s="27">
        <f t="shared" si="14"/>
        <v>3.8226661200000001</v>
      </c>
      <c r="W26" s="27">
        <f t="shared" si="14"/>
        <v>3.84871608</v>
      </c>
      <c r="X26" s="27">
        <f t="shared" si="14"/>
        <v>6.4520618399999989</v>
      </c>
      <c r="Y26" s="27">
        <f t="shared" ref="Y26:Z26" si="15">SUM(Y27,Y33)</f>
        <v>8.9011627200000021</v>
      </c>
      <c r="Z26" s="27">
        <f t="shared" si="15"/>
        <v>7.0170994800000006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12.656161440000002</v>
      </c>
      <c r="D33" s="19">
        <f t="shared" si="18"/>
        <v>18.98450892</v>
      </c>
      <c r="E33" s="19">
        <f t="shared" si="18"/>
        <v>15.820468559999998</v>
      </c>
      <c r="F33" s="19">
        <f t="shared" si="18"/>
        <v>18.98450892</v>
      </c>
      <c r="G33" s="19">
        <f t="shared" si="18"/>
        <v>18.98450892</v>
      </c>
      <c r="H33" s="19">
        <f t="shared" si="18"/>
        <v>25.312589640000002</v>
      </c>
      <c r="I33" s="19">
        <f t="shared" si="18"/>
        <v>22.148549280000001</v>
      </c>
      <c r="J33" s="19">
        <f t="shared" si="18"/>
        <v>22.148549280000001</v>
      </c>
      <c r="K33" s="19">
        <f t="shared" si="18"/>
        <v>6.3280807200000009</v>
      </c>
      <c r="L33" s="19">
        <f t="shared" si="18"/>
        <v>6.3280807200000009</v>
      </c>
      <c r="M33" s="19">
        <f t="shared" si="18"/>
        <v>6.3280807200000009</v>
      </c>
      <c r="N33" s="19">
        <f t="shared" si="18"/>
        <v>3.1640403600000018</v>
      </c>
      <c r="O33" s="19">
        <f t="shared" si="18"/>
        <v>0</v>
      </c>
      <c r="P33" s="19">
        <f t="shared" si="18"/>
        <v>0</v>
      </c>
      <c r="Q33" s="19">
        <f t="shared" si="18"/>
        <v>3.1640403600000018</v>
      </c>
      <c r="R33" s="19">
        <f t="shared" si="18"/>
        <v>2.1061065600000002</v>
      </c>
      <c r="S33" s="19">
        <f t="shared" si="18"/>
        <v>2.6260894800000001</v>
      </c>
      <c r="T33" s="19">
        <f t="shared" si="18"/>
        <v>2.6681104799999997</v>
      </c>
      <c r="U33" s="19">
        <f t="shared" si="18"/>
        <v>3.8616825600000002</v>
      </c>
      <c r="V33" s="19">
        <f t="shared" si="18"/>
        <v>3.8226661200000001</v>
      </c>
      <c r="W33" s="19">
        <f t="shared" si="18"/>
        <v>3.84871608</v>
      </c>
      <c r="X33" s="19">
        <f t="shared" si="18"/>
        <v>6.4520618399999989</v>
      </c>
      <c r="Y33" s="19">
        <f t="shared" ref="Y33:Z33" si="19">SUM(Y34:Y50)</f>
        <v>8.9011627200000021</v>
      </c>
      <c r="Z33" s="19">
        <f t="shared" si="19"/>
        <v>7.0170994800000006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9.5861520000000006E-2</v>
      </c>
      <c r="S36" s="8">
        <v>0.19444896</v>
      </c>
      <c r="T36" s="8">
        <v>0.20898720000000004</v>
      </c>
      <c r="U36" s="8">
        <v>0.58334688000000001</v>
      </c>
      <c r="V36" s="8">
        <v>0.60083819999999999</v>
      </c>
      <c r="W36" s="8">
        <v>0.60379128000000004</v>
      </c>
      <c r="X36" s="8">
        <v>0.69669972000000002</v>
      </c>
      <c r="Y36" s="8">
        <v>1.0449359999999999</v>
      </c>
      <c r="Z36" s="8">
        <v>1.1669209199999999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7.5841919999999993E-2</v>
      </c>
      <c r="S37" s="8">
        <v>0</v>
      </c>
      <c r="T37" s="8">
        <v>0.230769</v>
      </c>
      <c r="U37" s="8">
        <v>0.41288940000000007</v>
      </c>
      <c r="V37" s="8">
        <v>0.33704747999999995</v>
      </c>
      <c r="W37" s="8">
        <v>0.32482295999999999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12.656161440000002</v>
      </c>
      <c r="D43" s="8">
        <v>18.98450892</v>
      </c>
      <c r="E43" s="8">
        <v>15.820468559999998</v>
      </c>
      <c r="F43" s="8">
        <v>18.98450892</v>
      </c>
      <c r="G43" s="8">
        <v>18.98450892</v>
      </c>
      <c r="H43" s="8">
        <v>25.312589640000002</v>
      </c>
      <c r="I43" s="8">
        <v>22.148549280000001</v>
      </c>
      <c r="J43" s="8">
        <v>22.148549280000001</v>
      </c>
      <c r="K43" s="8">
        <v>6.3280807200000009</v>
      </c>
      <c r="L43" s="8">
        <v>6.3280807200000009</v>
      </c>
      <c r="M43" s="8">
        <v>6.3280807200000009</v>
      </c>
      <c r="N43" s="8">
        <v>3.1640403600000018</v>
      </c>
      <c r="O43" s="8">
        <v>0</v>
      </c>
      <c r="P43" s="8">
        <v>0</v>
      </c>
      <c r="Q43" s="8">
        <v>3.1640403600000018</v>
      </c>
      <c r="R43" s="8">
        <v>1.7750210400000002</v>
      </c>
      <c r="S43" s="8">
        <v>2.0345785200000002</v>
      </c>
      <c r="T43" s="8">
        <v>1.80036324</v>
      </c>
      <c r="U43" s="8">
        <v>2.66733324</v>
      </c>
      <c r="V43" s="8">
        <v>2.7212187600000002</v>
      </c>
      <c r="W43" s="8">
        <v>2.8666029600000003</v>
      </c>
      <c r="X43" s="8">
        <v>5.7174670799999987</v>
      </c>
      <c r="Y43" s="8">
        <v>7.8278054400000014</v>
      </c>
      <c r="Z43" s="8">
        <v>5.8345747200000009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0.15938208000000001</v>
      </c>
      <c r="S44" s="8">
        <v>0.39706200000000003</v>
      </c>
      <c r="T44" s="8">
        <v>0.42799103999999988</v>
      </c>
      <c r="U44" s="8">
        <v>0.19811304000000002</v>
      </c>
      <c r="V44" s="8">
        <v>0.16356167999999999</v>
      </c>
      <c r="W44" s="8">
        <v>5.3498880000000006E-2</v>
      </c>
      <c r="X44" s="8">
        <v>3.7895040000000005E-2</v>
      </c>
      <c r="Y44" s="8">
        <v>2.842128E-2</v>
      </c>
      <c r="Z44" s="8">
        <v>1.5603840000000002E-2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26.204310000000014</v>
      </c>
      <c r="D51" s="27">
        <v>27.416070000000012</v>
      </c>
      <c r="E51" s="27">
        <v>24.992953919999987</v>
      </c>
      <c r="F51" s="27">
        <v>27.920768040000013</v>
      </c>
      <c r="G51" s="27">
        <v>27.113130000000009</v>
      </c>
      <c r="H51" s="27">
        <v>24.79079196</v>
      </c>
      <c r="I51" s="27">
        <v>26.759498040000004</v>
      </c>
      <c r="J51" s="27">
        <v>30.89988000000001</v>
      </c>
      <c r="K51" s="27">
        <v>32.414983920000012</v>
      </c>
      <c r="L51" s="27">
        <v>29.789301960000003</v>
      </c>
      <c r="M51" s="27">
        <v>32.717721960000006</v>
      </c>
      <c r="N51" s="27">
        <v>23.680213919999989</v>
      </c>
      <c r="O51" s="27">
        <v>13.228581960000001</v>
      </c>
      <c r="P51" s="27">
        <v>13.07670804</v>
      </c>
      <c r="Q51" s="27">
        <v>13.133036890086139</v>
      </c>
      <c r="R51" s="27">
        <v>12.567808947139953</v>
      </c>
      <c r="S51" s="27">
        <v>8.9171394459184157</v>
      </c>
      <c r="T51" s="27">
        <v>9.5001296303527187</v>
      </c>
      <c r="U51" s="27">
        <v>8.2812194706848015</v>
      </c>
      <c r="V51" s="27">
        <v>6.5131210654902425</v>
      </c>
      <c r="W51" s="27">
        <v>4.8325051286977221</v>
      </c>
      <c r="X51" s="27">
        <v>5.5070711024303733</v>
      </c>
      <c r="Y51" s="27">
        <v>4.1467553017814511</v>
      </c>
      <c r="Z51" s="27">
        <v>4.0642592377618918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2.3518656</v>
      </c>
      <c r="D61" s="49">
        <f t="shared" si="22"/>
        <v>3.4719552</v>
      </c>
      <c r="E61" s="49">
        <f t="shared" si="22"/>
        <v>3.1360896</v>
      </c>
      <c r="F61" s="49">
        <f t="shared" si="22"/>
        <v>2.5760447999999996</v>
      </c>
      <c r="G61" s="49">
        <f t="shared" si="22"/>
        <v>2.5760447999999996</v>
      </c>
      <c r="H61" s="49">
        <f t="shared" si="22"/>
        <v>4.8158207999999991</v>
      </c>
      <c r="I61" s="49">
        <f t="shared" si="22"/>
        <v>5.9359103999999983</v>
      </c>
      <c r="J61" s="49">
        <f t="shared" si="22"/>
        <v>5.1520895999999974</v>
      </c>
      <c r="K61" s="49">
        <f t="shared" si="22"/>
        <v>4.4799552</v>
      </c>
      <c r="L61" s="49">
        <f t="shared" si="22"/>
        <v>4.2561791999999992</v>
      </c>
      <c r="M61" s="49">
        <f t="shared" si="22"/>
        <v>4.2787584000000001</v>
      </c>
      <c r="N61" s="49">
        <f t="shared" si="22"/>
        <v>4.3053695999999997</v>
      </c>
      <c r="O61" s="49">
        <f t="shared" si="22"/>
        <v>3.9969215999999999</v>
      </c>
      <c r="P61" s="49">
        <f t="shared" si="22"/>
        <v>4.6642175999999997</v>
      </c>
      <c r="Q61" s="49">
        <f t="shared" si="22"/>
        <v>6.7671902289001196</v>
      </c>
      <c r="R61" s="49">
        <f t="shared" si="22"/>
        <v>3.6599636052434685</v>
      </c>
      <c r="S61" s="49">
        <f t="shared" si="22"/>
        <v>0.4533030624751252</v>
      </c>
      <c r="T61" s="49">
        <f t="shared" si="22"/>
        <v>0.88761093088665888</v>
      </c>
      <c r="U61" s="49">
        <f t="shared" si="22"/>
        <v>2.3718342298147923</v>
      </c>
      <c r="V61" s="49">
        <f t="shared" si="22"/>
        <v>3.2577308765816912</v>
      </c>
      <c r="W61" s="49">
        <f t="shared" si="22"/>
        <v>5.6311556783797565</v>
      </c>
      <c r="X61" s="49">
        <f t="shared" si="22"/>
        <v>6.1054510280089413</v>
      </c>
      <c r="Y61" s="49">
        <f t="shared" ref="Y61:Z61" si="23">SUM(Y62:Y72)</f>
        <v>6.3312543484266079</v>
      </c>
      <c r="Z61" s="49">
        <f t="shared" si="23"/>
        <v>6.3785578353333463</v>
      </c>
    </row>
    <row r="62" spans="1:26" ht="11.25" customHeight="1" x14ac:dyDescent="0.2">
      <c r="A62" s="50" t="s">
        <v>92</v>
      </c>
      <c r="B62" s="51" t="s">
        <v>93</v>
      </c>
      <c r="C62" s="52">
        <v>2.3518656</v>
      </c>
      <c r="D62" s="52">
        <v>3.4719552</v>
      </c>
      <c r="E62" s="52">
        <v>3.1360896</v>
      </c>
      <c r="F62" s="52">
        <v>2.5760447999999996</v>
      </c>
      <c r="G62" s="52">
        <v>2.5760447999999996</v>
      </c>
      <c r="H62" s="52">
        <v>4.8158207999999991</v>
      </c>
      <c r="I62" s="52">
        <v>5.9359103999999983</v>
      </c>
      <c r="J62" s="52">
        <v>5.1520895999999974</v>
      </c>
      <c r="K62" s="52">
        <v>4.4799552</v>
      </c>
      <c r="L62" s="52">
        <v>4.2561791999999992</v>
      </c>
      <c r="M62" s="52">
        <v>4.2787584000000001</v>
      </c>
      <c r="N62" s="52">
        <v>4.3053695999999997</v>
      </c>
      <c r="O62" s="52">
        <v>3.9969215999999999</v>
      </c>
      <c r="P62" s="52">
        <v>4.6642175999999997</v>
      </c>
      <c r="Q62" s="52">
        <v>6.7225535999999986</v>
      </c>
      <c r="R62" s="52">
        <v>3.5324351999999997</v>
      </c>
      <c r="S62" s="52">
        <v>0.1822464</v>
      </c>
      <c r="T62" s="52">
        <v>0.3882816</v>
      </c>
      <c r="U62" s="52">
        <v>1.7531135999999996</v>
      </c>
      <c r="V62" s="52">
        <v>2.5417727999999999</v>
      </c>
      <c r="W62" s="52">
        <v>4.658976</v>
      </c>
      <c r="X62" s="52">
        <v>4.6202687999999998</v>
      </c>
      <c r="Y62" s="52">
        <v>4.3702847999999994</v>
      </c>
      <c r="Z62" s="52">
        <v>4.0965119999999997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4.4636628900120982E-2</v>
      </c>
      <c r="R64" s="52">
        <v>0.12752840524346903</v>
      </c>
      <c r="S64" s="52">
        <v>0.27105666247512522</v>
      </c>
      <c r="T64" s="52">
        <v>0.49932933088665882</v>
      </c>
      <c r="U64" s="52">
        <v>0.6187206298147927</v>
      </c>
      <c r="V64" s="52">
        <v>0.71595807658169119</v>
      </c>
      <c r="W64" s="52">
        <v>0.97217967837975672</v>
      </c>
      <c r="X64" s="52">
        <v>1.4851822280089415</v>
      </c>
      <c r="Y64" s="52">
        <v>1.9609695484266085</v>
      </c>
      <c r="Z64" s="52">
        <v>2.2820458353333466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369.71077720036487</v>
      </c>
      <c r="D2" s="21">
        <f t="shared" ref="D2:X2" si="0">SUM(D3,D17,D22,D25,D26,D51,D52)</f>
        <v>389.96556876462927</v>
      </c>
      <c r="E2" s="21">
        <f t="shared" si="0"/>
        <v>361.022541707708</v>
      </c>
      <c r="F2" s="21">
        <f t="shared" si="0"/>
        <v>390.25845016645201</v>
      </c>
      <c r="G2" s="21">
        <f t="shared" si="0"/>
        <v>393.65717131835777</v>
      </c>
      <c r="H2" s="21">
        <f t="shared" si="0"/>
        <v>341.15132104880109</v>
      </c>
      <c r="I2" s="21">
        <f t="shared" si="0"/>
        <v>358.88992609164018</v>
      </c>
      <c r="J2" s="21">
        <f t="shared" si="0"/>
        <v>362.35607177750472</v>
      </c>
      <c r="K2" s="21">
        <f t="shared" si="0"/>
        <v>424.87314885712766</v>
      </c>
      <c r="L2" s="21">
        <f t="shared" si="0"/>
        <v>368.93483671443545</v>
      </c>
      <c r="M2" s="21">
        <f t="shared" si="0"/>
        <v>390.61680281689178</v>
      </c>
      <c r="N2" s="21">
        <f t="shared" si="0"/>
        <v>311.30284783032045</v>
      </c>
      <c r="O2" s="21">
        <f t="shared" si="0"/>
        <v>280.3062025483394</v>
      </c>
      <c r="P2" s="21">
        <f t="shared" si="0"/>
        <v>228.37882807043314</v>
      </c>
      <c r="Q2" s="21">
        <f t="shared" si="0"/>
        <v>172.66567252895143</v>
      </c>
      <c r="R2" s="21">
        <f t="shared" si="0"/>
        <v>168.12124443513034</v>
      </c>
      <c r="S2" s="21">
        <f t="shared" si="0"/>
        <v>154.40766916410811</v>
      </c>
      <c r="T2" s="21">
        <f t="shared" si="0"/>
        <v>160.03746738116797</v>
      </c>
      <c r="U2" s="21">
        <f t="shared" si="0"/>
        <v>161.09143315881235</v>
      </c>
      <c r="V2" s="21">
        <f t="shared" si="0"/>
        <v>146.85190974495674</v>
      </c>
      <c r="W2" s="21">
        <f t="shared" si="0"/>
        <v>133.35063382859954</v>
      </c>
      <c r="X2" s="21">
        <f t="shared" si="0"/>
        <v>156.00262149051881</v>
      </c>
      <c r="Y2" s="21">
        <f t="shared" ref="Y2:Z2" si="1">SUM(Y3,Y17,Y22,Y25,Y26,Y51,Y52)</f>
        <v>167.64657118891242</v>
      </c>
      <c r="Z2" s="21">
        <f t="shared" si="1"/>
        <v>151.08250101180769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190.61954567999999</v>
      </c>
      <c r="D26" s="27">
        <f t="shared" si="14"/>
        <v>197.20901627999999</v>
      </c>
      <c r="E26" s="27">
        <f t="shared" si="14"/>
        <v>184.53495059999997</v>
      </c>
      <c r="F26" s="27">
        <f t="shared" si="14"/>
        <v>197.20901627999999</v>
      </c>
      <c r="G26" s="27">
        <f t="shared" si="14"/>
        <v>206.70113735999999</v>
      </c>
      <c r="H26" s="27">
        <f t="shared" si="14"/>
        <v>178.20686987999997</v>
      </c>
      <c r="I26" s="27">
        <f t="shared" si="14"/>
        <v>193.73012819999997</v>
      </c>
      <c r="J26" s="27">
        <f t="shared" si="14"/>
        <v>184.76078687999996</v>
      </c>
      <c r="K26" s="27">
        <f t="shared" si="14"/>
        <v>218.94602976000002</v>
      </c>
      <c r="L26" s="27">
        <f t="shared" si="14"/>
        <v>184.34837627999997</v>
      </c>
      <c r="M26" s="27">
        <f t="shared" si="14"/>
        <v>193.76621279999998</v>
      </c>
      <c r="N26" s="27">
        <f t="shared" si="14"/>
        <v>136.85009508000002</v>
      </c>
      <c r="O26" s="27">
        <f t="shared" si="14"/>
        <v>136.45593251999998</v>
      </c>
      <c r="P26" s="27">
        <f t="shared" si="14"/>
        <v>95.919926759999996</v>
      </c>
      <c r="Q26" s="27">
        <f t="shared" si="14"/>
        <v>48.982061520000009</v>
      </c>
      <c r="R26" s="27">
        <f t="shared" si="14"/>
        <v>49.717471320000001</v>
      </c>
      <c r="S26" s="27">
        <f t="shared" si="14"/>
        <v>42.963239160000001</v>
      </c>
      <c r="T26" s="27">
        <f t="shared" si="14"/>
        <v>41.525703360000009</v>
      </c>
      <c r="U26" s="27">
        <f t="shared" si="14"/>
        <v>45.893080800000007</v>
      </c>
      <c r="V26" s="27">
        <f t="shared" si="14"/>
        <v>45.436710239999996</v>
      </c>
      <c r="W26" s="27">
        <f t="shared" si="14"/>
        <v>46.787851799999999</v>
      </c>
      <c r="X26" s="27">
        <f t="shared" si="14"/>
        <v>75.182095799999999</v>
      </c>
      <c r="Y26" s="27">
        <f t="shared" ref="Y26:Z26" si="15">SUM(Y27,Y33)</f>
        <v>105.26199156</v>
      </c>
      <c r="Z26" s="27">
        <f t="shared" si="15"/>
        <v>89.923821120000014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190.61954567999999</v>
      </c>
      <c r="D33" s="19">
        <f t="shared" si="18"/>
        <v>197.20901627999999</v>
      </c>
      <c r="E33" s="19">
        <f t="shared" si="18"/>
        <v>184.53495059999997</v>
      </c>
      <c r="F33" s="19">
        <f t="shared" si="18"/>
        <v>197.20901627999999</v>
      </c>
      <c r="G33" s="19">
        <f t="shared" si="18"/>
        <v>206.70113735999999</v>
      </c>
      <c r="H33" s="19">
        <f t="shared" si="18"/>
        <v>178.20686987999997</v>
      </c>
      <c r="I33" s="19">
        <f t="shared" si="18"/>
        <v>193.73012819999997</v>
      </c>
      <c r="J33" s="19">
        <f t="shared" si="18"/>
        <v>184.76078687999996</v>
      </c>
      <c r="K33" s="19">
        <f t="shared" si="18"/>
        <v>218.94602976000002</v>
      </c>
      <c r="L33" s="19">
        <f t="shared" si="18"/>
        <v>184.34837627999997</v>
      </c>
      <c r="M33" s="19">
        <f t="shared" si="18"/>
        <v>193.76621279999998</v>
      </c>
      <c r="N33" s="19">
        <f t="shared" si="18"/>
        <v>136.85009508000002</v>
      </c>
      <c r="O33" s="19">
        <f t="shared" si="18"/>
        <v>136.45593251999998</v>
      </c>
      <c r="P33" s="19">
        <f t="shared" si="18"/>
        <v>95.919926759999996</v>
      </c>
      <c r="Q33" s="19">
        <f t="shared" si="18"/>
        <v>48.982061520000009</v>
      </c>
      <c r="R33" s="19">
        <f t="shared" si="18"/>
        <v>49.717471320000001</v>
      </c>
      <c r="S33" s="19">
        <f t="shared" si="18"/>
        <v>42.963239160000001</v>
      </c>
      <c r="T33" s="19">
        <f t="shared" si="18"/>
        <v>41.525703360000009</v>
      </c>
      <c r="U33" s="19">
        <f t="shared" si="18"/>
        <v>45.893080800000007</v>
      </c>
      <c r="V33" s="19">
        <f t="shared" si="18"/>
        <v>45.436710239999996</v>
      </c>
      <c r="W33" s="19">
        <f t="shared" si="18"/>
        <v>46.787851799999999</v>
      </c>
      <c r="X33" s="19">
        <f t="shared" si="18"/>
        <v>75.182095799999999</v>
      </c>
      <c r="Y33" s="19">
        <f t="shared" ref="Y33:Z33" si="19">SUM(Y34:Y50)</f>
        <v>105.26199156</v>
      </c>
      <c r="Z33" s="19">
        <f t="shared" si="19"/>
        <v>89.923821120000014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26.123400000000004</v>
      </c>
      <c r="D36" s="8">
        <v>23.220749519999998</v>
      </c>
      <c r="E36" s="8">
        <v>23.220749519999998</v>
      </c>
      <c r="F36" s="8">
        <v>23.220749519999998</v>
      </c>
      <c r="G36" s="8">
        <v>23.220749519999998</v>
      </c>
      <c r="H36" s="8">
        <v>23.220749519999998</v>
      </c>
      <c r="I36" s="8">
        <v>26.123400000000004</v>
      </c>
      <c r="J36" s="8">
        <v>20.318099040000003</v>
      </c>
      <c r="K36" s="8">
        <v>26.123400000000004</v>
      </c>
      <c r="L36" s="8">
        <v>23.220749519999998</v>
      </c>
      <c r="M36" s="8">
        <v>23.220749519999998</v>
      </c>
      <c r="N36" s="8">
        <v>23.220749519999998</v>
      </c>
      <c r="O36" s="8">
        <v>29.026050479999995</v>
      </c>
      <c r="P36" s="8">
        <v>23.220749519999998</v>
      </c>
      <c r="Q36" s="8">
        <v>17.415675720000003</v>
      </c>
      <c r="R36" s="8">
        <v>18.951050160000001</v>
      </c>
      <c r="S36" s="8">
        <v>11.418878880000003</v>
      </c>
      <c r="T36" s="8">
        <v>12.173504400000002</v>
      </c>
      <c r="U36" s="8">
        <v>16.832101680000001</v>
      </c>
      <c r="V36" s="8">
        <v>17.354569679999997</v>
      </c>
      <c r="W36" s="8">
        <v>17.993116440000001</v>
      </c>
      <c r="X36" s="8">
        <v>20.709950040000003</v>
      </c>
      <c r="Y36" s="8">
        <v>31.057769520000008</v>
      </c>
      <c r="Z36" s="8">
        <v>34.70936652000001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3.0354231599999983</v>
      </c>
      <c r="M37" s="8">
        <v>3.0354231599999983</v>
      </c>
      <c r="N37" s="8">
        <v>3.0354231599999983</v>
      </c>
      <c r="O37" s="8">
        <v>0</v>
      </c>
      <c r="P37" s="8">
        <v>0</v>
      </c>
      <c r="Q37" s="8">
        <v>0</v>
      </c>
      <c r="R37" s="8">
        <v>0.20956319999999998</v>
      </c>
      <c r="S37" s="8">
        <v>7.5841919999999993E-2</v>
      </c>
      <c r="T37" s="8">
        <v>0.62519687999999995</v>
      </c>
      <c r="U37" s="8">
        <v>1.12315896</v>
      </c>
      <c r="V37" s="8">
        <v>0.91658952000000005</v>
      </c>
      <c r="W37" s="8">
        <v>0.88340867999999995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158.20361856</v>
      </c>
      <c r="D43" s="8">
        <v>167.69573964</v>
      </c>
      <c r="E43" s="8">
        <v>151.87527107999998</v>
      </c>
      <c r="F43" s="8">
        <v>167.69573964</v>
      </c>
      <c r="G43" s="8">
        <v>177.18786072</v>
      </c>
      <c r="H43" s="8">
        <v>145.54719035999997</v>
      </c>
      <c r="I43" s="8">
        <v>151.87527107999998</v>
      </c>
      <c r="J43" s="8">
        <v>148.71123071999997</v>
      </c>
      <c r="K43" s="8">
        <v>177.18786072</v>
      </c>
      <c r="L43" s="8">
        <v>148.71123071999997</v>
      </c>
      <c r="M43" s="8">
        <v>151.87527107999998</v>
      </c>
      <c r="N43" s="8">
        <v>98.08605144000002</v>
      </c>
      <c r="O43" s="8">
        <v>94.92201107999999</v>
      </c>
      <c r="P43" s="8">
        <v>66.44538107999999</v>
      </c>
      <c r="Q43" s="8">
        <v>25.312589640000002</v>
      </c>
      <c r="R43" s="8">
        <v>25.625765879999999</v>
      </c>
      <c r="S43" s="8">
        <v>26.821917719999998</v>
      </c>
      <c r="T43" s="8">
        <v>23.73683832</v>
      </c>
      <c r="U43" s="8">
        <v>26.654125680000003</v>
      </c>
      <c r="V43" s="8">
        <v>25.869317759999998</v>
      </c>
      <c r="W43" s="8">
        <v>26.986241879999998</v>
      </c>
      <c r="X43" s="8">
        <v>53.82096408000001</v>
      </c>
      <c r="Y43" s="8">
        <v>73.700719559999996</v>
      </c>
      <c r="Z43" s="8">
        <v>54.921882600000004</v>
      </c>
    </row>
    <row r="44" spans="1:26" ht="11.25" customHeight="1" x14ac:dyDescent="0.2">
      <c r="A44" s="28" t="s">
        <v>74</v>
      </c>
      <c r="B44" s="7" t="s">
        <v>75</v>
      </c>
      <c r="C44" s="8">
        <v>6.2925271200000017</v>
      </c>
      <c r="D44" s="8">
        <v>6.2925271200000017</v>
      </c>
      <c r="E44" s="8">
        <v>9.4389300000000009</v>
      </c>
      <c r="F44" s="8">
        <v>6.2925271200000017</v>
      </c>
      <c r="G44" s="8">
        <v>6.2925271200000017</v>
      </c>
      <c r="H44" s="8">
        <v>9.4389300000000009</v>
      </c>
      <c r="I44" s="8">
        <v>15.731457120000002</v>
      </c>
      <c r="J44" s="8">
        <v>15.731457120000002</v>
      </c>
      <c r="K44" s="8">
        <v>15.634769040000002</v>
      </c>
      <c r="L44" s="8">
        <v>9.3809728800000016</v>
      </c>
      <c r="M44" s="8">
        <v>15.634769040000002</v>
      </c>
      <c r="N44" s="8">
        <v>12.507870960000004</v>
      </c>
      <c r="O44" s="8">
        <v>12.507870960000004</v>
      </c>
      <c r="P44" s="8">
        <v>6.253796160000002</v>
      </c>
      <c r="Q44" s="8">
        <v>6.253796160000002</v>
      </c>
      <c r="R44" s="8">
        <v>4.9310920799999991</v>
      </c>
      <c r="S44" s="8">
        <v>4.6466006400000008</v>
      </c>
      <c r="T44" s="8">
        <v>4.9901637600000006</v>
      </c>
      <c r="U44" s="8">
        <v>1.2836944800000003</v>
      </c>
      <c r="V44" s="8">
        <v>1.2962332800000003</v>
      </c>
      <c r="W44" s="8">
        <v>0.92508479999999993</v>
      </c>
      <c r="X44" s="8">
        <v>0.65118168000000021</v>
      </c>
      <c r="Y44" s="8">
        <v>0.50350247999999986</v>
      </c>
      <c r="Z44" s="8">
        <v>0.29257200000000005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178.43125608000003</v>
      </c>
      <c r="D51" s="27">
        <v>191.76162588000003</v>
      </c>
      <c r="E51" s="27">
        <v>175.65693156</v>
      </c>
      <c r="F51" s="27">
        <v>191.5580502</v>
      </c>
      <c r="G51" s="27">
        <v>185.04544608000003</v>
      </c>
      <c r="H51" s="27">
        <v>162.52912764000001</v>
      </c>
      <c r="I51" s="27">
        <v>164.74745628000002</v>
      </c>
      <c r="J51" s="27">
        <v>177.01794000000001</v>
      </c>
      <c r="K51" s="27">
        <v>204.68868156000002</v>
      </c>
      <c r="L51" s="27">
        <v>183.43158371999999</v>
      </c>
      <c r="M51" s="27">
        <v>195.44840568000001</v>
      </c>
      <c r="N51" s="27">
        <v>173.53635156000001</v>
      </c>
      <c r="O51" s="27">
        <v>143.49439763999999</v>
      </c>
      <c r="P51" s="27">
        <v>132.08042628000001</v>
      </c>
      <c r="Q51" s="27">
        <v>123.31671074609241</v>
      </c>
      <c r="R51" s="27">
        <v>118.00604553509395</v>
      </c>
      <c r="S51" s="27">
        <v>110.12819973522821</v>
      </c>
      <c r="T51" s="27">
        <v>117.45172365870886</v>
      </c>
      <c r="U51" s="27">
        <v>114.32535581771744</v>
      </c>
      <c r="V51" s="27">
        <v>100.76537937301003</v>
      </c>
      <c r="W51" s="27">
        <v>86.135044053462252</v>
      </c>
      <c r="X51" s="27">
        <v>80.449193610713351</v>
      </c>
      <c r="Y51" s="27">
        <v>62.03455681193973</v>
      </c>
      <c r="Z51" s="27">
        <v>60.800083576036435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0.65997544036488265</v>
      </c>
      <c r="D52" s="27">
        <f t="shared" si="20"/>
        <v>0.99492660462927585</v>
      </c>
      <c r="E52" s="27">
        <f t="shared" si="20"/>
        <v>0.83065954770802064</v>
      </c>
      <c r="F52" s="27">
        <f t="shared" si="20"/>
        <v>1.4913836864520003</v>
      </c>
      <c r="G52" s="27">
        <f t="shared" si="20"/>
        <v>1.9105878783577477</v>
      </c>
      <c r="H52" s="27">
        <f t="shared" si="20"/>
        <v>0.4153235288011129</v>
      </c>
      <c r="I52" s="27">
        <f t="shared" si="20"/>
        <v>0.4123416116401562</v>
      </c>
      <c r="J52" s="27">
        <f t="shared" si="20"/>
        <v>0.57734489750477747</v>
      </c>
      <c r="K52" s="27">
        <f t="shared" si="20"/>
        <v>1.238437537127604</v>
      </c>
      <c r="L52" s="27">
        <f t="shared" si="20"/>
        <v>1.1548767144354926</v>
      </c>
      <c r="M52" s="27">
        <f t="shared" si="20"/>
        <v>1.4021843368917384</v>
      </c>
      <c r="N52" s="27">
        <f t="shared" si="20"/>
        <v>0.91640119032042233</v>
      </c>
      <c r="O52" s="27">
        <f t="shared" si="20"/>
        <v>0.35587238833941964</v>
      </c>
      <c r="P52" s="27">
        <f t="shared" si="20"/>
        <v>0.37847503043316122</v>
      </c>
      <c r="Q52" s="27">
        <f t="shared" si="20"/>
        <v>0.36690026285901123</v>
      </c>
      <c r="R52" s="27">
        <f t="shared" si="20"/>
        <v>0.39772758003638869</v>
      </c>
      <c r="S52" s="27">
        <f t="shared" si="20"/>
        <v>1.3162302688799088</v>
      </c>
      <c r="T52" s="27">
        <f t="shared" si="20"/>
        <v>1.0600403624591088</v>
      </c>
      <c r="U52" s="27">
        <f t="shared" si="20"/>
        <v>0.87299654109490665</v>
      </c>
      <c r="V52" s="27">
        <f t="shared" si="20"/>
        <v>0.64982013194669996</v>
      </c>
      <c r="W52" s="27">
        <f t="shared" si="20"/>
        <v>0.42773797513729939</v>
      </c>
      <c r="X52" s="27">
        <f t="shared" si="20"/>
        <v>0.37133207980545607</v>
      </c>
      <c r="Y52" s="27">
        <f t="shared" ref="Y52:Z52" si="21">SUM(Y53:Y54)</f>
        <v>0.35002281697268162</v>
      </c>
      <c r="Z52" s="27">
        <f t="shared" si="21"/>
        <v>0.35859631577124962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0.65997544036488265</v>
      </c>
      <c r="D54" s="45">
        <v>0.99492660462927585</v>
      </c>
      <c r="E54" s="45">
        <v>0.83065954770802064</v>
      </c>
      <c r="F54" s="45">
        <v>1.4913836864520003</v>
      </c>
      <c r="G54" s="45">
        <v>1.9105878783577477</v>
      </c>
      <c r="H54" s="45">
        <v>0.4153235288011129</v>
      </c>
      <c r="I54" s="45">
        <v>0.4123416116401562</v>
      </c>
      <c r="J54" s="45">
        <v>0.57734489750477747</v>
      </c>
      <c r="K54" s="45">
        <v>1.238437537127604</v>
      </c>
      <c r="L54" s="45">
        <v>1.1548767144354926</v>
      </c>
      <c r="M54" s="45">
        <v>1.4021843368917384</v>
      </c>
      <c r="N54" s="45">
        <v>0.91640119032042233</v>
      </c>
      <c r="O54" s="45">
        <v>0.35587238833941964</v>
      </c>
      <c r="P54" s="45">
        <v>0.37847503043316122</v>
      </c>
      <c r="Q54" s="45">
        <v>0.36690026285901123</v>
      </c>
      <c r="R54" s="45">
        <v>0.39772758003638869</v>
      </c>
      <c r="S54" s="45">
        <v>1.3162302688799088</v>
      </c>
      <c r="T54" s="45">
        <v>1.0600403624591088</v>
      </c>
      <c r="U54" s="45">
        <v>0.87299654109490665</v>
      </c>
      <c r="V54" s="45">
        <v>0.64982013194669996</v>
      </c>
      <c r="W54" s="45">
        <v>0.42773797513729939</v>
      </c>
      <c r="X54" s="45">
        <v>0.37133207980545607</v>
      </c>
      <c r="Y54" s="45">
        <v>0.35002281697268162</v>
      </c>
      <c r="Z54" s="45">
        <v>0.35859631577124962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36.404179199999994</v>
      </c>
      <c r="D61" s="49">
        <f t="shared" si="22"/>
        <v>51.227985599999982</v>
      </c>
      <c r="E61" s="49">
        <f t="shared" si="22"/>
        <v>49.248014399999995</v>
      </c>
      <c r="F61" s="49">
        <f t="shared" si="22"/>
        <v>51.031915200000007</v>
      </c>
      <c r="G61" s="49">
        <f t="shared" si="22"/>
        <v>51.967900799999995</v>
      </c>
      <c r="H61" s="49">
        <f t="shared" si="22"/>
        <v>79.672075200000009</v>
      </c>
      <c r="I61" s="49">
        <f t="shared" si="22"/>
        <v>105.09625439999998</v>
      </c>
      <c r="J61" s="49">
        <f t="shared" si="22"/>
        <v>106.07987519999998</v>
      </c>
      <c r="K61" s="49">
        <f t="shared" si="22"/>
        <v>84.680179199999998</v>
      </c>
      <c r="L61" s="49">
        <f t="shared" si="22"/>
        <v>80.436009599999991</v>
      </c>
      <c r="M61" s="49">
        <f t="shared" si="22"/>
        <v>82.016136000000003</v>
      </c>
      <c r="N61" s="49">
        <f t="shared" si="22"/>
        <v>72.536529599999994</v>
      </c>
      <c r="O61" s="49">
        <f t="shared" si="22"/>
        <v>52.390267200000011</v>
      </c>
      <c r="P61" s="49">
        <f t="shared" si="22"/>
        <v>66.559521599999982</v>
      </c>
      <c r="Q61" s="49">
        <f t="shared" si="22"/>
        <v>108.75426062915068</v>
      </c>
      <c r="R61" s="49">
        <f t="shared" si="22"/>
        <v>59.539638884133133</v>
      </c>
      <c r="S61" s="49">
        <f t="shared" si="22"/>
        <v>19.812052215767199</v>
      </c>
      <c r="T61" s="49">
        <f t="shared" si="22"/>
        <v>28.91671131997321</v>
      </c>
      <c r="U61" s="49">
        <f t="shared" si="22"/>
        <v>64.595197877943463</v>
      </c>
      <c r="V61" s="49">
        <f t="shared" si="22"/>
        <v>71.172002907551743</v>
      </c>
      <c r="W61" s="49">
        <f t="shared" si="22"/>
        <v>102.64386247074795</v>
      </c>
      <c r="X61" s="49">
        <f t="shared" si="22"/>
        <v>106.02686050679232</v>
      </c>
      <c r="Y61" s="49">
        <f t="shared" ref="Y61:Z61" si="23">SUM(Y62:Y72)</f>
        <v>109.40081525768434</v>
      </c>
      <c r="Z61" s="49">
        <f t="shared" si="23"/>
        <v>109.2154596678148</v>
      </c>
    </row>
    <row r="62" spans="1:26" ht="11.25" customHeight="1" x14ac:dyDescent="0.2">
      <c r="A62" s="50" t="s">
        <v>92</v>
      </c>
      <c r="B62" s="51" t="s">
        <v>93</v>
      </c>
      <c r="C62" s="52">
        <v>35.504179199999996</v>
      </c>
      <c r="D62" s="52">
        <v>49.72786559999998</v>
      </c>
      <c r="E62" s="52">
        <v>48.048134399999995</v>
      </c>
      <c r="F62" s="52">
        <v>48.83195520000001</v>
      </c>
      <c r="G62" s="52">
        <v>49.167820799999994</v>
      </c>
      <c r="H62" s="52">
        <v>79.071955200000005</v>
      </c>
      <c r="I62" s="52">
        <v>104.49613439999997</v>
      </c>
      <c r="J62" s="52">
        <v>105.27995519999997</v>
      </c>
      <c r="K62" s="52">
        <v>82.880179200000001</v>
      </c>
      <c r="L62" s="52">
        <v>78.736089599999985</v>
      </c>
      <c r="M62" s="52">
        <v>79.916256000000004</v>
      </c>
      <c r="N62" s="52">
        <v>71.236569599999996</v>
      </c>
      <c r="O62" s="52">
        <v>51.890227200000012</v>
      </c>
      <c r="P62" s="52">
        <v>66.059481599999984</v>
      </c>
      <c r="Q62" s="52">
        <v>107.89269119999997</v>
      </c>
      <c r="R62" s="52">
        <v>57.834604800000001</v>
      </c>
      <c r="S62" s="52">
        <v>14.789375999999997</v>
      </c>
      <c r="T62" s="52">
        <v>21.3365376</v>
      </c>
      <c r="U62" s="52">
        <v>54.9267264</v>
      </c>
      <c r="V62" s="52">
        <v>59.255078399999995</v>
      </c>
      <c r="W62" s="52">
        <v>84.762316799999979</v>
      </c>
      <c r="X62" s="52">
        <v>83.836166399999968</v>
      </c>
      <c r="Y62" s="52">
        <v>79.629177600000006</v>
      </c>
      <c r="Z62" s="52">
        <v>74.640787199999991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0.41912942915070012</v>
      </c>
      <c r="R64" s="52">
        <v>1.1974340841331328</v>
      </c>
      <c r="S64" s="52">
        <v>3.3475962157672017</v>
      </c>
      <c r="T64" s="52">
        <v>6.1732937199732101</v>
      </c>
      <c r="U64" s="52">
        <v>8.5416714779434599</v>
      </c>
      <c r="V64" s="52">
        <v>11.076684507551748</v>
      </c>
      <c r="W64" s="52">
        <v>17.328225670747976</v>
      </c>
      <c r="X64" s="52">
        <v>21.696054106792349</v>
      </c>
      <c r="Y64" s="52">
        <v>29.335677657684347</v>
      </c>
      <c r="Z64" s="52">
        <v>34.138712467814806</v>
      </c>
    </row>
    <row r="65" spans="1:26" ht="11.25" customHeight="1" x14ac:dyDescent="0.2">
      <c r="A65" s="50" t="s">
        <v>98</v>
      </c>
      <c r="B65" s="51" t="s">
        <v>99</v>
      </c>
      <c r="C65" s="52">
        <v>0.8999999999999998</v>
      </c>
      <c r="D65" s="52">
        <v>1.5001199999999999</v>
      </c>
      <c r="E65" s="52">
        <v>1.1998799999999998</v>
      </c>
      <c r="F65" s="52">
        <v>2.1999599999999995</v>
      </c>
      <c r="G65" s="52">
        <v>2.8000799999999999</v>
      </c>
      <c r="H65" s="52">
        <v>0.60011999999999965</v>
      </c>
      <c r="I65" s="52">
        <v>0.60011999999999965</v>
      </c>
      <c r="J65" s="52">
        <v>0.79992000000000019</v>
      </c>
      <c r="K65" s="52">
        <v>1.8</v>
      </c>
      <c r="L65" s="52">
        <v>1.6999199999999999</v>
      </c>
      <c r="M65" s="52">
        <v>2.0998799999999997</v>
      </c>
      <c r="N65" s="52">
        <v>1.29996</v>
      </c>
      <c r="O65" s="52">
        <v>0.50004000000000004</v>
      </c>
      <c r="P65" s="52">
        <v>0.50004000000000004</v>
      </c>
      <c r="Q65" s="52">
        <v>0.44243999999999994</v>
      </c>
      <c r="R65" s="52">
        <v>0.50759999999999983</v>
      </c>
      <c r="S65" s="52">
        <v>1.6750799999999997</v>
      </c>
      <c r="T65" s="52">
        <v>1.4068799999999995</v>
      </c>
      <c r="U65" s="52">
        <v>1.1267999999999998</v>
      </c>
      <c r="V65" s="52">
        <v>0.84023999999999999</v>
      </c>
      <c r="W65" s="52">
        <v>0.55331999999999981</v>
      </c>
      <c r="X65" s="52">
        <v>0.49464000000000002</v>
      </c>
      <c r="Y65" s="52">
        <v>0.43595999999999985</v>
      </c>
      <c r="Z65" s="52">
        <v>0.43595999999999985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81.818319600000009</v>
      </c>
      <c r="D2" s="21">
        <f t="shared" ref="D2:X2" si="0">SUM(D3,D17,D22,D25,D26,D51,D52)</f>
        <v>84.459869057343809</v>
      </c>
      <c r="E2" s="21">
        <f t="shared" si="0"/>
        <v>78.704755517474027</v>
      </c>
      <c r="F2" s="21">
        <f t="shared" si="0"/>
        <v>71.392926960000025</v>
      </c>
      <c r="G2" s="21">
        <f t="shared" si="0"/>
        <v>69.575286960000014</v>
      </c>
      <c r="H2" s="21">
        <f t="shared" si="0"/>
        <v>42.260535000000004</v>
      </c>
      <c r="I2" s="21">
        <f t="shared" si="0"/>
        <v>39.886899119999988</v>
      </c>
      <c r="J2" s="21">
        <f t="shared" si="0"/>
        <v>28.577341080000004</v>
      </c>
      <c r="K2" s="21">
        <f t="shared" si="0"/>
        <v>28.914142320000003</v>
      </c>
      <c r="L2" s="21">
        <f t="shared" si="0"/>
        <v>26.187682320000004</v>
      </c>
      <c r="M2" s="21">
        <f t="shared" si="0"/>
        <v>28.308262319999997</v>
      </c>
      <c r="N2" s="21">
        <f t="shared" si="0"/>
        <v>24.218572320000007</v>
      </c>
      <c r="O2" s="21">
        <f t="shared" si="0"/>
        <v>15.904551960000003</v>
      </c>
      <c r="P2" s="21">
        <f t="shared" si="0"/>
        <v>14.38944804</v>
      </c>
      <c r="Q2" s="21">
        <f t="shared" si="0"/>
        <v>13.171074495974214</v>
      </c>
      <c r="R2" s="21">
        <f t="shared" si="0"/>
        <v>13.123790803798329</v>
      </c>
      <c r="S2" s="21">
        <f t="shared" si="0"/>
        <v>11.620078785718372</v>
      </c>
      <c r="T2" s="21">
        <f t="shared" si="0"/>
        <v>12.382016309350368</v>
      </c>
      <c r="U2" s="21">
        <f t="shared" si="0"/>
        <v>11.083184229400436</v>
      </c>
      <c r="V2" s="21">
        <f t="shared" si="0"/>
        <v>10.794444927370671</v>
      </c>
      <c r="W2" s="21">
        <f t="shared" si="0"/>
        <v>10.136340975733118</v>
      </c>
      <c r="X2" s="21">
        <f t="shared" si="0"/>
        <v>13.496425947879628</v>
      </c>
      <c r="Y2" s="21">
        <f t="shared" ref="Y2:Z2" si="1">SUM(Y3,Y17,Y22,Y25,Y26,Y51,Y52)</f>
        <v>12.406896184137679</v>
      </c>
      <c r="Z2" s="21">
        <f t="shared" si="1"/>
        <v>11.977129056240065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12.394771559999997</v>
      </c>
      <c r="D26" s="27">
        <f t="shared" si="14"/>
        <v>15.55881192</v>
      </c>
      <c r="E26" s="27">
        <f t="shared" si="14"/>
        <v>15.55881192</v>
      </c>
      <c r="F26" s="27">
        <f t="shared" si="14"/>
        <v>18.98450892</v>
      </c>
      <c r="G26" s="27">
        <f t="shared" si="14"/>
        <v>18.98450892</v>
      </c>
      <c r="H26" s="27">
        <f t="shared" si="14"/>
        <v>9.4921210799999987</v>
      </c>
      <c r="I26" s="27">
        <f t="shared" si="14"/>
        <v>9.4921210799999987</v>
      </c>
      <c r="J26" s="27">
        <f t="shared" si="14"/>
        <v>9.4921210799999987</v>
      </c>
      <c r="K26" s="27">
        <f t="shared" si="14"/>
        <v>3.1640403600000018</v>
      </c>
      <c r="L26" s="27">
        <f t="shared" si="14"/>
        <v>3.1640403600000018</v>
      </c>
      <c r="M26" s="27">
        <f t="shared" si="14"/>
        <v>3.1640403600000018</v>
      </c>
      <c r="N26" s="27">
        <f t="shared" si="14"/>
        <v>3.1640403600000018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0.52000416000000005</v>
      </c>
      <c r="S26" s="27">
        <f t="shared" si="14"/>
        <v>0.45504936000000001</v>
      </c>
      <c r="T26" s="27">
        <f t="shared" si="14"/>
        <v>0.47351376000000012</v>
      </c>
      <c r="U26" s="27">
        <f t="shared" si="14"/>
        <v>0.41017932000000001</v>
      </c>
      <c r="V26" s="27">
        <f t="shared" si="14"/>
        <v>0.44752500000000001</v>
      </c>
      <c r="W26" s="27">
        <f t="shared" si="14"/>
        <v>0.4574394</v>
      </c>
      <c r="X26" s="27">
        <f t="shared" si="14"/>
        <v>0.80030555999999997</v>
      </c>
      <c r="Y26" s="27">
        <f t="shared" ref="Y26:Z26" si="15">SUM(Y27,Y33)</f>
        <v>1.1106612</v>
      </c>
      <c r="Z26" s="27">
        <f t="shared" si="15"/>
        <v>0.90562788000000005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12.394771559999997</v>
      </c>
      <c r="D33" s="19">
        <f t="shared" si="18"/>
        <v>15.55881192</v>
      </c>
      <c r="E33" s="19">
        <f t="shared" si="18"/>
        <v>15.55881192</v>
      </c>
      <c r="F33" s="19">
        <f t="shared" si="18"/>
        <v>18.98450892</v>
      </c>
      <c r="G33" s="19">
        <f t="shared" si="18"/>
        <v>18.98450892</v>
      </c>
      <c r="H33" s="19">
        <f t="shared" si="18"/>
        <v>9.4921210799999987</v>
      </c>
      <c r="I33" s="19">
        <f t="shared" si="18"/>
        <v>9.4921210799999987</v>
      </c>
      <c r="J33" s="19">
        <f t="shared" si="18"/>
        <v>9.4921210799999987</v>
      </c>
      <c r="K33" s="19">
        <f t="shared" si="18"/>
        <v>3.1640403600000018</v>
      </c>
      <c r="L33" s="19">
        <f t="shared" si="18"/>
        <v>3.1640403600000018</v>
      </c>
      <c r="M33" s="19">
        <f t="shared" si="18"/>
        <v>3.1640403600000018</v>
      </c>
      <c r="N33" s="19">
        <f t="shared" si="18"/>
        <v>3.1640403600000018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0.52000416000000005</v>
      </c>
      <c r="S33" s="19">
        <f t="shared" si="18"/>
        <v>0.45504936000000001</v>
      </c>
      <c r="T33" s="19">
        <f t="shared" si="18"/>
        <v>0.47351376000000012</v>
      </c>
      <c r="U33" s="19">
        <f t="shared" si="18"/>
        <v>0.41017932000000001</v>
      </c>
      <c r="V33" s="19">
        <f t="shared" si="18"/>
        <v>0.44752500000000001</v>
      </c>
      <c r="W33" s="19">
        <f t="shared" si="18"/>
        <v>0.4574394</v>
      </c>
      <c r="X33" s="19">
        <f t="shared" si="18"/>
        <v>0.80030555999999997</v>
      </c>
      <c r="Y33" s="19">
        <f t="shared" ref="Y33:Z33" si="19">SUM(Y34:Y50)</f>
        <v>1.1106612</v>
      </c>
      <c r="Z33" s="19">
        <f t="shared" si="19"/>
        <v>0.90562788000000005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2.9026504799999988</v>
      </c>
      <c r="D36" s="8">
        <v>2.9026504799999988</v>
      </c>
      <c r="E36" s="8">
        <v>2.9026504799999988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0.29326356000000003</v>
      </c>
      <c r="S36" s="8">
        <v>0.2351106</v>
      </c>
      <c r="T36" s="8">
        <v>0.25260192000000004</v>
      </c>
      <c r="U36" s="8">
        <v>0.18581688000000002</v>
      </c>
      <c r="V36" s="8">
        <v>0.1567404</v>
      </c>
      <c r="W36" s="8">
        <v>0.12198492</v>
      </c>
      <c r="X36" s="8">
        <v>0.14220215999999999</v>
      </c>
      <c r="Y36" s="8">
        <v>0.21194028000000004</v>
      </c>
      <c r="Z36" s="8">
        <v>0.23806368000000006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9.4921210799999987</v>
      </c>
      <c r="D43" s="8">
        <v>12.656161440000002</v>
      </c>
      <c r="E43" s="8">
        <v>12.656161440000002</v>
      </c>
      <c r="F43" s="8">
        <v>18.98450892</v>
      </c>
      <c r="G43" s="8">
        <v>18.98450892</v>
      </c>
      <c r="H43" s="8">
        <v>9.4921210799999987</v>
      </c>
      <c r="I43" s="8">
        <v>9.4921210799999987</v>
      </c>
      <c r="J43" s="8">
        <v>9.4921210799999987</v>
      </c>
      <c r="K43" s="8">
        <v>3.1640403600000018</v>
      </c>
      <c r="L43" s="8">
        <v>3.1640403600000018</v>
      </c>
      <c r="M43" s="8">
        <v>3.1640403600000018</v>
      </c>
      <c r="N43" s="8">
        <v>3.1640403600000018</v>
      </c>
      <c r="O43" s="8">
        <v>0</v>
      </c>
      <c r="P43" s="8">
        <v>0</v>
      </c>
      <c r="Q43" s="8">
        <v>0</v>
      </c>
      <c r="R43" s="8">
        <v>0.15178643999999997</v>
      </c>
      <c r="S43" s="8">
        <v>0.10430316000000001</v>
      </c>
      <c r="T43" s="8">
        <v>9.4966560000000005E-2</v>
      </c>
      <c r="U43" s="8">
        <v>0.1613898</v>
      </c>
      <c r="V43" s="8">
        <v>0.24035076</v>
      </c>
      <c r="W43" s="8">
        <v>0.32598072</v>
      </c>
      <c r="X43" s="8">
        <v>0.65169467999999997</v>
      </c>
      <c r="Y43" s="8">
        <v>0.8923122</v>
      </c>
      <c r="Z43" s="8">
        <v>0.66449916000000009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7.4954160000000034E-2</v>
      </c>
      <c r="S44" s="8">
        <v>0.11563560000000002</v>
      </c>
      <c r="T44" s="8">
        <v>0.12594528000000002</v>
      </c>
      <c r="U44" s="8">
        <v>6.297264000000001E-2</v>
      </c>
      <c r="V44" s="8">
        <v>5.0433839999999987E-2</v>
      </c>
      <c r="W44" s="8">
        <v>9.4737600000000029E-3</v>
      </c>
      <c r="X44" s="8">
        <v>6.4087200000000006E-3</v>
      </c>
      <c r="Y44" s="8">
        <v>6.4087200000000006E-3</v>
      </c>
      <c r="Z44" s="8">
        <v>3.0650400000000002E-3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69.423548040000014</v>
      </c>
      <c r="D51" s="27">
        <v>68.818071959999997</v>
      </c>
      <c r="E51" s="27">
        <v>63.062817840000008</v>
      </c>
      <c r="F51" s="27">
        <v>52.408418040000022</v>
      </c>
      <c r="G51" s="27">
        <v>50.590778040000011</v>
      </c>
      <c r="H51" s="27">
        <v>32.768413920000008</v>
      </c>
      <c r="I51" s="27">
        <v>30.394778039999991</v>
      </c>
      <c r="J51" s="27">
        <v>19.085220000000003</v>
      </c>
      <c r="K51" s="27">
        <v>25.750101960000002</v>
      </c>
      <c r="L51" s="27">
        <v>23.023641960000003</v>
      </c>
      <c r="M51" s="27">
        <v>25.144221959999996</v>
      </c>
      <c r="N51" s="27">
        <v>21.054531960000006</v>
      </c>
      <c r="O51" s="27">
        <v>15.904551960000003</v>
      </c>
      <c r="P51" s="27">
        <v>14.38944804</v>
      </c>
      <c r="Q51" s="27">
        <v>13.171074495974214</v>
      </c>
      <c r="R51" s="27">
        <v>12.603786643798328</v>
      </c>
      <c r="S51" s="27">
        <v>11.165029425718371</v>
      </c>
      <c r="T51" s="27">
        <v>11.908502549350368</v>
      </c>
      <c r="U51" s="27">
        <v>10.673004909400436</v>
      </c>
      <c r="V51" s="27">
        <v>10.346919927370671</v>
      </c>
      <c r="W51" s="27">
        <v>9.6789015757331178</v>
      </c>
      <c r="X51" s="27">
        <v>12.696120387879628</v>
      </c>
      <c r="Y51" s="27">
        <v>11.29623498413768</v>
      </c>
      <c r="Z51" s="27">
        <v>11.071501176240064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8.2985177343815983E-2</v>
      </c>
      <c r="E52" s="27">
        <f t="shared" si="20"/>
        <v>8.3125757474020789E-2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8.2985177343815983E-2</v>
      </c>
      <c r="E54" s="45">
        <v>8.3125757474020789E-2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0.78382079999999965</v>
      </c>
      <c r="D61" s="49">
        <f t="shared" si="22"/>
        <v>1.2201695999999997</v>
      </c>
      <c r="E61" s="49">
        <f t="shared" si="22"/>
        <v>1.2201695999999997</v>
      </c>
      <c r="F61" s="49">
        <f t="shared" si="22"/>
        <v>4.4799552</v>
      </c>
      <c r="G61" s="49">
        <f t="shared" si="22"/>
        <v>4.3678656</v>
      </c>
      <c r="H61" s="49">
        <f t="shared" si="22"/>
        <v>2.4639551999999996</v>
      </c>
      <c r="I61" s="49">
        <f t="shared" si="22"/>
        <v>3.1360896</v>
      </c>
      <c r="J61" s="49">
        <f t="shared" si="22"/>
        <v>1.9039104</v>
      </c>
      <c r="K61" s="49">
        <f t="shared" si="22"/>
        <v>2.016</v>
      </c>
      <c r="L61" s="49">
        <f t="shared" si="22"/>
        <v>1.9039104</v>
      </c>
      <c r="M61" s="49">
        <f t="shared" si="22"/>
        <v>1.9639872</v>
      </c>
      <c r="N61" s="49">
        <f t="shared" si="22"/>
        <v>2.0030975999999998</v>
      </c>
      <c r="O61" s="49">
        <f t="shared" si="22"/>
        <v>2.5389504000000001</v>
      </c>
      <c r="P61" s="49">
        <f t="shared" si="22"/>
        <v>2.1103487999999997</v>
      </c>
      <c r="Q61" s="49">
        <f t="shared" si="22"/>
        <v>1.3297643112978241</v>
      </c>
      <c r="R61" s="49">
        <f t="shared" si="22"/>
        <v>0.80486627908398256</v>
      </c>
      <c r="S61" s="49">
        <f t="shared" si="22"/>
        <v>1.906221572830249</v>
      </c>
      <c r="T61" s="49">
        <f t="shared" si="22"/>
        <v>2.4882948497231734</v>
      </c>
      <c r="U61" s="49">
        <f t="shared" si="22"/>
        <v>3.4786997934177606</v>
      </c>
      <c r="V61" s="49">
        <f t="shared" si="22"/>
        <v>3.2122575256606325</v>
      </c>
      <c r="W61" s="49">
        <f t="shared" si="22"/>
        <v>3.5268915440458448</v>
      </c>
      <c r="X61" s="49">
        <f t="shared" si="22"/>
        <v>4.9847583116893492</v>
      </c>
      <c r="Y61" s="49">
        <f t="shared" ref="Y61:Z61" si="23">SUM(Y62:Y72)</f>
        <v>6.8595497844221516</v>
      </c>
      <c r="Z61" s="49">
        <f t="shared" si="23"/>
        <v>7.6390401869749107</v>
      </c>
    </row>
    <row r="62" spans="1:26" ht="11.25" customHeight="1" x14ac:dyDescent="0.2">
      <c r="A62" s="50" t="s">
        <v>92</v>
      </c>
      <c r="B62" s="51" t="s">
        <v>93</v>
      </c>
      <c r="C62" s="52">
        <v>0.78382079999999965</v>
      </c>
      <c r="D62" s="52">
        <v>1.1200895999999998</v>
      </c>
      <c r="E62" s="52">
        <v>1.1200895999999998</v>
      </c>
      <c r="F62" s="52">
        <v>4.4799552</v>
      </c>
      <c r="G62" s="52">
        <v>4.3678656</v>
      </c>
      <c r="H62" s="52">
        <v>2.4639551999999996</v>
      </c>
      <c r="I62" s="52">
        <v>3.1360896</v>
      </c>
      <c r="J62" s="52">
        <v>1.9039104</v>
      </c>
      <c r="K62" s="52">
        <v>2.016</v>
      </c>
      <c r="L62" s="52">
        <v>1.9039104</v>
      </c>
      <c r="M62" s="52">
        <v>1.9639872</v>
      </c>
      <c r="N62" s="52">
        <v>2.0030975999999998</v>
      </c>
      <c r="O62" s="52">
        <v>2.5389504000000001</v>
      </c>
      <c r="P62" s="52">
        <v>2.1103487999999997</v>
      </c>
      <c r="Q62" s="52">
        <v>1.2849983999999999</v>
      </c>
      <c r="R62" s="52">
        <v>0.67697279999999971</v>
      </c>
      <c r="S62" s="52">
        <v>1.5668352000000001</v>
      </c>
      <c r="T62" s="52">
        <v>1.8623807999999997</v>
      </c>
      <c r="U62" s="52">
        <v>2.6812799999999997</v>
      </c>
      <c r="V62" s="52">
        <v>2.0748671999999995</v>
      </c>
      <c r="W62" s="52">
        <v>1.5797376000000001</v>
      </c>
      <c r="X62" s="52">
        <v>1.5607871999999998</v>
      </c>
      <c r="Y62" s="52">
        <v>1.5176447999999996</v>
      </c>
      <c r="Z62" s="52">
        <v>1.4224895999999998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4.4765911297824208E-2</v>
      </c>
      <c r="R64" s="52">
        <v>0.12789347908398283</v>
      </c>
      <c r="S64" s="52">
        <v>0.33938637283024881</v>
      </c>
      <c r="T64" s="52">
        <v>0.62591404972317388</v>
      </c>
      <c r="U64" s="52">
        <v>0.7974197934177607</v>
      </c>
      <c r="V64" s="52">
        <v>1.1373903256606333</v>
      </c>
      <c r="W64" s="52">
        <v>1.9471539440458447</v>
      </c>
      <c r="X64" s="52">
        <v>3.4239711116893492</v>
      </c>
      <c r="Y64" s="52">
        <v>5.3419049844221522</v>
      </c>
      <c r="Z64" s="52">
        <v>6.2165505869749111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0.10007999999999997</v>
      </c>
      <c r="E65" s="52">
        <v>0.10007999999999997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65.384327304566796</v>
      </c>
      <c r="D2" s="21">
        <f t="shared" ref="D2:X2" si="0">SUM(D3,D17,D22,D25,D26,D51,D52)</f>
        <v>56.801680474687636</v>
      </c>
      <c r="E2" s="21">
        <f t="shared" si="0"/>
        <v>52.779793234948045</v>
      </c>
      <c r="F2" s="21">
        <f t="shared" si="0"/>
        <v>52.765596332931395</v>
      </c>
      <c r="G2" s="21">
        <f t="shared" si="0"/>
        <v>55.778379807575156</v>
      </c>
      <c r="H2" s="21">
        <f t="shared" si="0"/>
        <v>44.034473223710663</v>
      </c>
      <c r="I2" s="21">
        <f t="shared" si="0"/>
        <v>51.379598845379846</v>
      </c>
      <c r="J2" s="21">
        <f t="shared" si="0"/>
        <v>41.793468109372668</v>
      </c>
      <c r="K2" s="21">
        <f t="shared" si="0"/>
        <v>46.565528039999997</v>
      </c>
      <c r="L2" s="21">
        <f t="shared" si="0"/>
        <v>36.46286568</v>
      </c>
      <c r="M2" s="21">
        <f t="shared" si="0"/>
        <v>43.401285719999997</v>
      </c>
      <c r="N2" s="21">
        <f t="shared" si="0"/>
        <v>29.948017601694424</v>
      </c>
      <c r="O2" s="21">
        <f t="shared" si="0"/>
        <v>16.387898908339423</v>
      </c>
      <c r="P2" s="21">
        <f t="shared" si="0"/>
        <v>12.135226286013356</v>
      </c>
      <c r="Q2" s="21">
        <f t="shared" si="0"/>
        <v>14.257377486249872</v>
      </c>
      <c r="R2" s="21">
        <f t="shared" si="0"/>
        <v>14.021016835922087</v>
      </c>
      <c r="S2" s="21">
        <f t="shared" si="0"/>
        <v>13.306184427017048</v>
      </c>
      <c r="T2" s="21">
        <f t="shared" si="0"/>
        <v>13.365384512918716</v>
      </c>
      <c r="U2" s="21">
        <f t="shared" si="0"/>
        <v>15.251924688833775</v>
      </c>
      <c r="V2" s="21">
        <f t="shared" si="0"/>
        <v>13.820106105955364</v>
      </c>
      <c r="W2" s="21">
        <f t="shared" si="0"/>
        <v>11.808926442324477</v>
      </c>
      <c r="X2" s="21">
        <f t="shared" si="0"/>
        <v>15.07054548944588</v>
      </c>
      <c r="Y2" s="21">
        <f t="shared" ref="Y2:Z2" si="1">SUM(Y3,Y17,Y22,Y25,Y26,Y51,Y52)</f>
        <v>16.086924703812848</v>
      </c>
      <c r="Z2" s="21">
        <f t="shared" si="1"/>
        <v>12.682956530859531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9.9638495998586674</v>
      </c>
      <c r="D3" s="24">
        <f t="shared" si="2"/>
        <v>0</v>
      </c>
      <c r="E3" s="24">
        <f t="shared" si="2"/>
        <v>0</v>
      </c>
      <c r="F3" s="24">
        <f t="shared" si="2"/>
        <v>2.4909623999646673</v>
      </c>
      <c r="G3" s="24">
        <f t="shared" si="2"/>
        <v>2.4909623999646673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9.9638495998586674</v>
      </c>
      <c r="D4" s="19">
        <f t="shared" si="4"/>
        <v>0</v>
      </c>
      <c r="E4" s="19">
        <f t="shared" si="4"/>
        <v>0</v>
      </c>
      <c r="F4" s="19">
        <f t="shared" si="4"/>
        <v>2.4909623999646673</v>
      </c>
      <c r="G4" s="19">
        <f t="shared" si="4"/>
        <v>2.4909623999646673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9.9638495998586674</v>
      </c>
      <c r="D7" s="8">
        <v>0</v>
      </c>
      <c r="E7" s="8">
        <v>0</v>
      </c>
      <c r="F7" s="8">
        <v>2.4909623999646673</v>
      </c>
      <c r="G7" s="8">
        <v>2.4909623999646673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47.057546520000002</v>
      </c>
      <c r="D26" s="27">
        <f t="shared" si="14"/>
        <v>47.093100120000003</v>
      </c>
      <c r="E26" s="27">
        <f t="shared" si="14"/>
        <v>43.929059760000001</v>
      </c>
      <c r="F26" s="27">
        <f t="shared" si="14"/>
        <v>40.800573</v>
      </c>
      <c r="G26" s="27">
        <f t="shared" si="14"/>
        <v>43.964613359999994</v>
      </c>
      <c r="H26" s="27">
        <f t="shared" si="14"/>
        <v>34.454576160000002</v>
      </c>
      <c r="I26" s="27">
        <f t="shared" si="14"/>
        <v>40.7650194</v>
      </c>
      <c r="J26" s="27">
        <f t="shared" si="14"/>
        <v>28.423438920000002</v>
      </c>
      <c r="K26" s="27">
        <f t="shared" si="14"/>
        <v>37.073206079999999</v>
      </c>
      <c r="L26" s="27">
        <f t="shared" si="14"/>
        <v>27.879565679999999</v>
      </c>
      <c r="M26" s="27">
        <f t="shared" si="14"/>
        <v>33.909165719999997</v>
      </c>
      <c r="N26" s="27">
        <f t="shared" si="14"/>
        <v>21.551218200000001</v>
      </c>
      <c r="O26" s="27">
        <f t="shared" si="14"/>
        <v>9.4178365200000034</v>
      </c>
      <c r="P26" s="27">
        <f t="shared" si="14"/>
        <v>6.2909384400000015</v>
      </c>
      <c r="Q26" s="27">
        <f t="shared" si="14"/>
        <v>9.454978800000001</v>
      </c>
      <c r="R26" s="27">
        <f t="shared" si="14"/>
        <v>9.4252658399999998</v>
      </c>
      <c r="S26" s="27">
        <f t="shared" si="14"/>
        <v>8.5757259599999998</v>
      </c>
      <c r="T26" s="27">
        <f t="shared" si="14"/>
        <v>8.3730934800000014</v>
      </c>
      <c r="U26" s="27">
        <f t="shared" si="14"/>
        <v>9.3416713200000014</v>
      </c>
      <c r="V26" s="27">
        <f t="shared" si="14"/>
        <v>8.8619536800000009</v>
      </c>
      <c r="W26" s="27">
        <f t="shared" si="14"/>
        <v>7.8373483200000003</v>
      </c>
      <c r="X26" s="27">
        <f t="shared" si="14"/>
        <v>10.200620879999999</v>
      </c>
      <c r="Y26" s="27">
        <f t="shared" ref="Y26:Z26" si="15">SUM(Y27,Y33)</f>
        <v>12.456254160000002</v>
      </c>
      <c r="Z26" s="27">
        <f t="shared" si="15"/>
        <v>9.1245844799999993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47.057546520000002</v>
      </c>
      <c r="D33" s="19">
        <f t="shared" si="18"/>
        <v>47.093100120000003</v>
      </c>
      <c r="E33" s="19">
        <f t="shared" si="18"/>
        <v>43.929059760000001</v>
      </c>
      <c r="F33" s="19">
        <f t="shared" si="18"/>
        <v>40.800573</v>
      </c>
      <c r="G33" s="19">
        <f t="shared" si="18"/>
        <v>43.964613359999994</v>
      </c>
      <c r="H33" s="19">
        <f t="shared" si="18"/>
        <v>34.454576160000002</v>
      </c>
      <c r="I33" s="19">
        <f t="shared" si="18"/>
        <v>40.7650194</v>
      </c>
      <c r="J33" s="19">
        <f t="shared" si="18"/>
        <v>28.423438920000002</v>
      </c>
      <c r="K33" s="19">
        <f t="shared" si="18"/>
        <v>37.073206079999999</v>
      </c>
      <c r="L33" s="19">
        <f t="shared" si="18"/>
        <v>27.879565679999999</v>
      </c>
      <c r="M33" s="19">
        <f t="shared" si="18"/>
        <v>33.909165719999997</v>
      </c>
      <c r="N33" s="19">
        <f t="shared" si="18"/>
        <v>21.551218200000001</v>
      </c>
      <c r="O33" s="19">
        <f t="shared" si="18"/>
        <v>9.4178365200000034</v>
      </c>
      <c r="P33" s="19">
        <f t="shared" si="18"/>
        <v>6.2909384400000015</v>
      </c>
      <c r="Q33" s="19">
        <f t="shared" si="18"/>
        <v>9.454978800000001</v>
      </c>
      <c r="R33" s="19">
        <f t="shared" si="18"/>
        <v>9.4252658399999998</v>
      </c>
      <c r="S33" s="19">
        <f t="shared" si="18"/>
        <v>8.5757259599999998</v>
      </c>
      <c r="T33" s="19">
        <f t="shared" si="18"/>
        <v>8.3730934800000014</v>
      </c>
      <c r="U33" s="19">
        <f t="shared" si="18"/>
        <v>9.3416713200000014</v>
      </c>
      <c r="V33" s="19">
        <f t="shared" si="18"/>
        <v>8.8619536800000009</v>
      </c>
      <c r="W33" s="19">
        <f t="shared" si="18"/>
        <v>7.8373483200000003</v>
      </c>
      <c r="X33" s="19">
        <f t="shared" si="18"/>
        <v>10.200620879999999</v>
      </c>
      <c r="Y33" s="19">
        <f t="shared" ref="Y33:Z33" si="19">SUM(Y34:Y50)</f>
        <v>12.456254160000002</v>
      </c>
      <c r="Z33" s="19">
        <f t="shared" si="19"/>
        <v>9.1245844799999993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2.9026504799999988</v>
      </c>
      <c r="D36" s="8">
        <v>2.9026504799999988</v>
      </c>
      <c r="E36" s="8">
        <v>2.9026504799999988</v>
      </c>
      <c r="F36" s="8">
        <v>2.9026504799999988</v>
      </c>
      <c r="G36" s="8">
        <v>2.9026504799999988</v>
      </c>
      <c r="H36" s="8">
        <v>2.9026504799999988</v>
      </c>
      <c r="I36" s="8">
        <v>2.9026504799999988</v>
      </c>
      <c r="J36" s="8">
        <v>0</v>
      </c>
      <c r="K36" s="8">
        <v>8.707724279999999</v>
      </c>
      <c r="L36" s="8">
        <v>5.8053009600000003</v>
      </c>
      <c r="M36" s="8">
        <v>8.707724279999999</v>
      </c>
      <c r="N36" s="8">
        <v>5.8053009600000003</v>
      </c>
      <c r="O36" s="8">
        <v>0</v>
      </c>
      <c r="P36" s="8">
        <v>0</v>
      </c>
      <c r="Q36" s="8">
        <v>0</v>
      </c>
      <c r="R36" s="8">
        <v>0.24669576000000004</v>
      </c>
      <c r="S36" s="8">
        <v>0.22352544000000002</v>
      </c>
      <c r="T36" s="8">
        <v>0.23806368000000006</v>
      </c>
      <c r="U36" s="8">
        <v>9.8587440000000012E-2</v>
      </c>
      <c r="V36" s="8">
        <v>0.17695764000000003</v>
      </c>
      <c r="W36" s="8">
        <v>0.25828092000000002</v>
      </c>
      <c r="X36" s="8">
        <v>0.29598948000000008</v>
      </c>
      <c r="Y36" s="8">
        <v>0.44409779999999999</v>
      </c>
      <c r="Z36" s="8">
        <v>0.49634460000000008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5.4636119999999996E-2</v>
      </c>
      <c r="S37" s="8">
        <v>0</v>
      </c>
      <c r="T37" s="8">
        <v>0.16091460000000002</v>
      </c>
      <c r="U37" s="8">
        <v>0.28540511999999996</v>
      </c>
      <c r="V37" s="8">
        <v>0.23376276000000001</v>
      </c>
      <c r="W37" s="8">
        <v>0.22453200000000001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18.98450892</v>
      </c>
      <c r="D43" s="8">
        <v>25.312589640000002</v>
      </c>
      <c r="E43" s="8">
        <v>22.148549280000001</v>
      </c>
      <c r="F43" s="8">
        <v>25.312589640000002</v>
      </c>
      <c r="G43" s="8">
        <v>28.476629999999997</v>
      </c>
      <c r="H43" s="8">
        <v>15.820468559999998</v>
      </c>
      <c r="I43" s="8">
        <v>18.98450892</v>
      </c>
      <c r="J43" s="8">
        <v>18.98450892</v>
      </c>
      <c r="K43" s="8">
        <v>18.98450892</v>
      </c>
      <c r="L43" s="8">
        <v>15.820468559999998</v>
      </c>
      <c r="M43" s="8">
        <v>15.820468559999998</v>
      </c>
      <c r="N43" s="8">
        <v>9.4921210799999987</v>
      </c>
      <c r="O43" s="8">
        <v>3.1640403600000018</v>
      </c>
      <c r="P43" s="8">
        <v>3.1640403600000018</v>
      </c>
      <c r="Q43" s="8">
        <v>6.3280807200000009</v>
      </c>
      <c r="R43" s="8">
        <v>5.8092325199999983</v>
      </c>
      <c r="S43" s="8">
        <v>5.3440030799999985</v>
      </c>
      <c r="T43" s="8">
        <v>4.7301883200000008</v>
      </c>
      <c r="U43" s="8">
        <v>5.6257016399999991</v>
      </c>
      <c r="V43" s="8">
        <v>4.5530596799999987</v>
      </c>
      <c r="W43" s="8">
        <v>3.663948599999999</v>
      </c>
      <c r="X43" s="8">
        <v>7.305756119999999</v>
      </c>
      <c r="Y43" s="8">
        <v>10.004833800000002</v>
      </c>
      <c r="Z43" s="8">
        <v>7.4546081999999982</v>
      </c>
    </row>
    <row r="44" spans="1:26" ht="11.25" customHeight="1" x14ac:dyDescent="0.2">
      <c r="A44" s="28" t="s">
        <v>74</v>
      </c>
      <c r="B44" s="7" t="s">
        <v>75</v>
      </c>
      <c r="C44" s="8">
        <v>25.170387120000004</v>
      </c>
      <c r="D44" s="8">
        <v>18.877860000000002</v>
      </c>
      <c r="E44" s="8">
        <v>18.877860000000002</v>
      </c>
      <c r="F44" s="8">
        <v>12.585332880000001</v>
      </c>
      <c r="G44" s="8">
        <v>12.585332880000001</v>
      </c>
      <c r="H44" s="8">
        <v>15.731457120000002</v>
      </c>
      <c r="I44" s="8">
        <v>18.877860000000002</v>
      </c>
      <c r="J44" s="8">
        <v>9.4389300000000009</v>
      </c>
      <c r="K44" s="8">
        <v>9.3809728800000016</v>
      </c>
      <c r="L44" s="8">
        <v>6.253796160000002</v>
      </c>
      <c r="M44" s="8">
        <v>9.3809728800000016</v>
      </c>
      <c r="N44" s="8">
        <v>6.253796160000002</v>
      </c>
      <c r="O44" s="8">
        <v>6.253796160000002</v>
      </c>
      <c r="P44" s="8">
        <v>3.1268980800000001</v>
      </c>
      <c r="Q44" s="8">
        <v>3.1268980800000001</v>
      </c>
      <c r="R44" s="8">
        <v>3.3147014400000008</v>
      </c>
      <c r="S44" s="8">
        <v>3.00819744</v>
      </c>
      <c r="T44" s="8">
        <v>3.243926880000001</v>
      </c>
      <c r="U44" s="8">
        <v>3.3319771200000017</v>
      </c>
      <c r="V44" s="8">
        <v>3.898173600000002</v>
      </c>
      <c r="W44" s="8">
        <v>3.6905868000000006</v>
      </c>
      <c r="X44" s="8">
        <v>2.5988752800000001</v>
      </c>
      <c r="Y44" s="8">
        <v>2.00732256</v>
      </c>
      <c r="Z44" s="8">
        <v>1.17363168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8.2803600000000017</v>
      </c>
      <c r="D51" s="27">
        <v>9.5426100000000016</v>
      </c>
      <c r="E51" s="27">
        <v>8.6844819600000012</v>
      </c>
      <c r="F51" s="27">
        <v>9.3911400000000018</v>
      </c>
      <c r="G51" s="27">
        <v>9.2396700000000003</v>
      </c>
      <c r="H51" s="27">
        <v>8.5833000000000013</v>
      </c>
      <c r="I51" s="27">
        <v>9.5426100000000016</v>
      </c>
      <c r="J51" s="27">
        <v>12.87495</v>
      </c>
      <c r="K51" s="27">
        <v>9.4923219599999999</v>
      </c>
      <c r="L51" s="27">
        <v>8.5833000000000013</v>
      </c>
      <c r="M51" s="27">
        <v>9.4921199999999999</v>
      </c>
      <c r="N51" s="27">
        <v>8.2300719600000001</v>
      </c>
      <c r="O51" s="27">
        <v>6.6141900000000007</v>
      </c>
      <c r="P51" s="27">
        <v>5.6548800000000004</v>
      </c>
      <c r="Q51" s="27">
        <v>4.8023986862498713</v>
      </c>
      <c r="R51" s="27">
        <v>4.5957509959220859</v>
      </c>
      <c r="S51" s="27">
        <v>4.6395289790434697</v>
      </c>
      <c r="T51" s="27">
        <v>4.9481917622877907</v>
      </c>
      <c r="U51" s="27">
        <v>5.9102533688337742</v>
      </c>
      <c r="V51" s="27">
        <v>4.9581524259553627</v>
      </c>
      <c r="W51" s="27">
        <v>3.9715781223244773</v>
      </c>
      <c r="X51" s="27">
        <v>4.8699246094458806</v>
      </c>
      <c r="Y51" s="27">
        <v>3.6306705438128457</v>
      </c>
      <c r="Z51" s="27">
        <v>3.558372050859532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8.2571184708117584E-2</v>
      </c>
      <c r="D52" s="27">
        <f t="shared" si="20"/>
        <v>0.16597035468763202</v>
      </c>
      <c r="E52" s="27">
        <f t="shared" si="20"/>
        <v>0.16625151494804161</v>
      </c>
      <c r="F52" s="27">
        <f t="shared" si="20"/>
        <v>8.2920932966731198E-2</v>
      </c>
      <c r="G52" s="27">
        <f t="shared" si="20"/>
        <v>8.3134047610495199E-2</v>
      </c>
      <c r="H52" s="27">
        <f t="shared" si="20"/>
        <v>0.99659706371066148</v>
      </c>
      <c r="I52" s="27">
        <f t="shared" si="20"/>
        <v>1.0719694453798443</v>
      </c>
      <c r="J52" s="27">
        <f t="shared" si="20"/>
        <v>0.49507918937266659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0.16672744169442241</v>
      </c>
      <c r="O52" s="27">
        <f t="shared" si="20"/>
        <v>0.35587238833941964</v>
      </c>
      <c r="P52" s="27">
        <f t="shared" si="20"/>
        <v>0.18940784601335522</v>
      </c>
      <c r="Q52" s="27">
        <f t="shared" si="20"/>
        <v>0</v>
      </c>
      <c r="R52" s="27">
        <f t="shared" si="20"/>
        <v>0</v>
      </c>
      <c r="S52" s="27">
        <f t="shared" si="20"/>
        <v>9.0929487973579221E-2</v>
      </c>
      <c r="T52" s="27">
        <f t="shared" si="20"/>
        <v>4.4099270630923219E-2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8.2571184708117584E-2</v>
      </c>
      <c r="D54" s="45">
        <v>0.16597035468763202</v>
      </c>
      <c r="E54" s="45">
        <v>0.16625151494804161</v>
      </c>
      <c r="F54" s="45">
        <v>8.2920932966731198E-2</v>
      </c>
      <c r="G54" s="45">
        <v>8.3134047610495199E-2</v>
      </c>
      <c r="H54" s="45">
        <v>0.99659706371066148</v>
      </c>
      <c r="I54" s="45">
        <v>1.0719694453798443</v>
      </c>
      <c r="J54" s="45">
        <v>0.49507918937266659</v>
      </c>
      <c r="K54" s="45">
        <v>0</v>
      </c>
      <c r="L54" s="45">
        <v>0</v>
      </c>
      <c r="M54" s="45">
        <v>0</v>
      </c>
      <c r="N54" s="45">
        <v>0.16672744169442241</v>
      </c>
      <c r="O54" s="45">
        <v>0.35587238833941964</v>
      </c>
      <c r="P54" s="45">
        <v>0.18940784601335522</v>
      </c>
      <c r="Q54" s="45">
        <v>0</v>
      </c>
      <c r="R54" s="45">
        <v>0</v>
      </c>
      <c r="S54" s="45">
        <v>9.0929487973579221E-2</v>
      </c>
      <c r="T54" s="45">
        <v>4.4099270630923219E-2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342.59590079999998</v>
      </c>
      <c r="D61" s="49">
        <f t="shared" si="22"/>
        <v>328.90787999999992</v>
      </c>
      <c r="E61" s="49">
        <f t="shared" si="22"/>
        <v>220.71601439999998</v>
      </c>
      <c r="F61" s="49">
        <f t="shared" si="22"/>
        <v>164.7399456</v>
      </c>
      <c r="G61" s="49">
        <f t="shared" si="22"/>
        <v>158.00820479999999</v>
      </c>
      <c r="H61" s="49">
        <f t="shared" si="22"/>
        <v>180.93612959999999</v>
      </c>
      <c r="I61" s="49">
        <f t="shared" si="22"/>
        <v>194.0157504</v>
      </c>
      <c r="J61" s="49">
        <f t="shared" si="22"/>
        <v>259.86792959999997</v>
      </c>
      <c r="K61" s="49">
        <f t="shared" si="22"/>
        <v>264.99191039999999</v>
      </c>
      <c r="L61" s="49">
        <f t="shared" si="22"/>
        <v>222.99217920000001</v>
      </c>
      <c r="M61" s="49">
        <f t="shared" si="22"/>
        <v>232.21860479999998</v>
      </c>
      <c r="N61" s="49">
        <f t="shared" si="22"/>
        <v>232.0095168</v>
      </c>
      <c r="O61" s="49">
        <f t="shared" si="22"/>
        <v>175.37312160000002</v>
      </c>
      <c r="P61" s="49">
        <f t="shared" si="22"/>
        <v>151.89528960000004</v>
      </c>
      <c r="Q61" s="49">
        <f t="shared" si="22"/>
        <v>125.8473816157354</v>
      </c>
      <c r="R61" s="49">
        <f t="shared" si="22"/>
        <v>162.68622452674964</v>
      </c>
      <c r="S61" s="49">
        <f t="shared" si="22"/>
        <v>198.28465459793631</v>
      </c>
      <c r="T61" s="49">
        <f t="shared" si="22"/>
        <v>232.18984787028677</v>
      </c>
      <c r="U61" s="49">
        <f t="shared" si="22"/>
        <v>266.14795775610827</v>
      </c>
      <c r="V61" s="49">
        <f t="shared" si="22"/>
        <v>249.69198417452469</v>
      </c>
      <c r="W61" s="49">
        <f t="shared" si="22"/>
        <v>138.30711700607989</v>
      </c>
      <c r="X61" s="49">
        <f t="shared" si="22"/>
        <v>135.2874388785072</v>
      </c>
      <c r="Y61" s="49">
        <f t="shared" ref="Y61:Z61" si="23">SUM(Y62:Y72)</f>
        <v>144.37512492869553</v>
      </c>
      <c r="Z61" s="49">
        <f t="shared" si="23"/>
        <v>135.71887142686398</v>
      </c>
    </row>
    <row r="62" spans="1:26" ht="11.25" customHeight="1" x14ac:dyDescent="0.2">
      <c r="A62" s="50" t="s">
        <v>92</v>
      </c>
      <c r="B62" s="51" t="s">
        <v>93</v>
      </c>
      <c r="C62" s="52">
        <v>342.49582079999999</v>
      </c>
      <c r="D62" s="52">
        <v>328.60799999999995</v>
      </c>
      <c r="E62" s="52">
        <v>220.41613439999998</v>
      </c>
      <c r="F62" s="52">
        <v>164.63986560000001</v>
      </c>
      <c r="G62" s="52">
        <v>157.80804479999998</v>
      </c>
      <c r="H62" s="52">
        <v>179.5360896</v>
      </c>
      <c r="I62" s="52">
        <v>192.4159104</v>
      </c>
      <c r="J62" s="52">
        <v>259.16808959999997</v>
      </c>
      <c r="K62" s="52">
        <v>264.99191039999999</v>
      </c>
      <c r="L62" s="52">
        <v>222.99217920000001</v>
      </c>
      <c r="M62" s="52">
        <v>232.21860479999998</v>
      </c>
      <c r="N62" s="52">
        <v>231.80935679999999</v>
      </c>
      <c r="O62" s="52">
        <v>174.87308160000001</v>
      </c>
      <c r="P62" s="52">
        <v>151.69512960000003</v>
      </c>
      <c r="Q62" s="52">
        <v>125.83105919999998</v>
      </c>
      <c r="R62" s="52">
        <v>162.6395904</v>
      </c>
      <c r="S62" s="52">
        <v>198.05506560000001</v>
      </c>
      <c r="T62" s="52">
        <v>231.84120960000001</v>
      </c>
      <c r="U62" s="52">
        <v>265.70638079999998</v>
      </c>
      <c r="V62" s="52">
        <v>249.14695679999997</v>
      </c>
      <c r="W62" s="52">
        <v>137.50813439999996</v>
      </c>
      <c r="X62" s="52">
        <v>133.97408639999998</v>
      </c>
      <c r="Y62" s="52">
        <v>142.658208</v>
      </c>
      <c r="Z62" s="52">
        <v>133.72087679999998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1.6322415735417772E-2</v>
      </c>
      <c r="R64" s="52">
        <v>4.6634126749627594E-2</v>
      </c>
      <c r="S64" s="52">
        <v>0.1410289979363023</v>
      </c>
      <c r="T64" s="52">
        <v>0.26007827028675029</v>
      </c>
      <c r="U64" s="52">
        <v>0.44157695610830611</v>
      </c>
      <c r="V64" s="52">
        <v>0.54502737452472827</v>
      </c>
      <c r="W64" s="52">
        <v>0.79898260607992067</v>
      </c>
      <c r="X64" s="52">
        <v>1.3133524785072179</v>
      </c>
      <c r="Y64" s="52">
        <v>1.7169169286955179</v>
      </c>
      <c r="Z64" s="52">
        <v>1.9979946268639852</v>
      </c>
    </row>
    <row r="65" spans="1:26" ht="11.25" customHeight="1" x14ac:dyDescent="0.2">
      <c r="A65" s="50" t="s">
        <v>98</v>
      </c>
      <c r="B65" s="51" t="s">
        <v>99</v>
      </c>
      <c r="C65" s="52">
        <v>0.10007999999999997</v>
      </c>
      <c r="D65" s="52">
        <v>0.29987999999999992</v>
      </c>
      <c r="E65" s="52">
        <v>0.29987999999999992</v>
      </c>
      <c r="F65" s="52">
        <v>0.10007999999999997</v>
      </c>
      <c r="G65" s="52">
        <v>0.20016</v>
      </c>
      <c r="H65" s="52">
        <v>1.40004</v>
      </c>
      <c r="I65" s="52">
        <v>1.5998399999999999</v>
      </c>
      <c r="J65" s="52">
        <v>0.69983999999999968</v>
      </c>
      <c r="K65" s="52">
        <v>0</v>
      </c>
      <c r="L65" s="52">
        <v>0</v>
      </c>
      <c r="M65" s="52">
        <v>0</v>
      </c>
      <c r="N65" s="52">
        <v>0.20016</v>
      </c>
      <c r="O65" s="52">
        <v>0.50004000000000004</v>
      </c>
      <c r="P65" s="52">
        <v>0.20016</v>
      </c>
      <c r="Q65" s="52">
        <v>0</v>
      </c>
      <c r="R65" s="52">
        <v>0</v>
      </c>
      <c r="S65" s="52">
        <v>8.8559999999999986E-2</v>
      </c>
      <c r="T65" s="52">
        <v>8.8559999999999986E-2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278.88700391897532</v>
      </c>
      <c r="D2" s="21">
        <f t="shared" ref="D2:X2" si="0">SUM(D3,D17,D22,D25,D26,D51,D52)</f>
        <v>319.29735131925804</v>
      </c>
      <c r="E2" s="21">
        <f t="shared" si="0"/>
        <v>292.06569995936405</v>
      </c>
      <c r="F2" s="21">
        <f t="shared" si="0"/>
        <v>256.64180674257409</v>
      </c>
      <c r="G2" s="21">
        <f t="shared" si="0"/>
        <v>267.47788908717803</v>
      </c>
      <c r="H2" s="21">
        <f t="shared" si="0"/>
        <v>280.08887920637341</v>
      </c>
      <c r="I2" s="21">
        <f t="shared" si="0"/>
        <v>241.50224198764721</v>
      </c>
      <c r="J2" s="21">
        <f t="shared" si="0"/>
        <v>187.42167347745777</v>
      </c>
      <c r="K2" s="21">
        <f t="shared" si="0"/>
        <v>173.63145894355443</v>
      </c>
      <c r="L2" s="21">
        <f t="shared" si="0"/>
        <v>136.83093316308648</v>
      </c>
      <c r="M2" s="21">
        <f t="shared" si="0"/>
        <v>152.2881870552597</v>
      </c>
      <c r="N2" s="21">
        <f t="shared" si="0"/>
        <v>128.29189706902605</v>
      </c>
      <c r="O2" s="21">
        <f t="shared" si="0"/>
        <v>102.55983408016152</v>
      </c>
      <c r="P2" s="21">
        <f t="shared" si="0"/>
        <v>106.29663642009794</v>
      </c>
      <c r="Q2" s="21">
        <f t="shared" si="0"/>
        <v>104.7145130183699</v>
      </c>
      <c r="R2" s="21">
        <f t="shared" si="0"/>
        <v>107.65701034468039</v>
      </c>
      <c r="S2" s="21">
        <f t="shared" si="0"/>
        <v>109.08221906317917</v>
      </c>
      <c r="T2" s="21">
        <f t="shared" si="0"/>
        <v>104.94838483654962</v>
      </c>
      <c r="U2" s="21">
        <f t="shared" si="0"/>
        <v>118.03428886766666</v>
      </c>
      <c r="V2" s="21">
        <f t="shared" si="0"/>
        <v>122.2379286620275</v>
      </c>
      <c r="W2" s="21">
        <f t="shared" si="0"/>
        <v>129.11442964117498</v>
      </c>
      <c r="X2" s="21">
        <f t="shared" si="0"/>
        <v>195.49680151441575</v>
      </c>
      <c r="Y2" s="21">
        <f t="shared" ref="Y2:Z2" si="1">SUM(Y3,Y17,Y22,Y25,Y26,Y51,Y52)</f>
        <v>223.0223877296946</v>
      </c>
      <c r="Z2" s="21">
        <f t="shared" si="1"/>
        <v>176.48107453185872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72.238924798975333</v>
      </c>
      <c r="D3" s="24">
        <f t="shared" si="2"/>
        <v>52.310887199257991</v>
      </c>
      <c r="E3" s="24">
        <f t="shared" si="2"/>
        <v>44.837999999364015</v>
      </c>
      <c r="F3" s="24">
        <f t="shared" si="2"/>
        <v>4.9819247999293337</v>
      </c>
      <c r="G3" s="24">
        <f t="shared" si="2"/>
        <v>7.472887199894001</v>
      </c>
      <c r="H3" s="24">
        <f t="shared" si="2"/>
        <v>7.472887199894001</v>
      </c>
      <c r="I3" s="24">
        <f t="shared" si="2"/>
        <v>7.5046867198675011</v>
      </c>
      <c r="J3" s="24">
        <f t="shared" si="2"/>
        <v>7.4967368399470002</v>
      </c>
      <c r="K3" s="24">
        <f t="shared" si="2"/>
        <v>21.83525999969028</v>
      </c>
      <c r="L3" s="24">
        <f t="shared" si="2"/>
        <v>9.4085971198994791</v>
      </c>
      <c r="M3" s="24">
        <f t="shared" si="2"/>
        <v>11.4377702398778</v>
      </c>
      <c r="N3" s="24">
        <f t="shared" si="2"/>
        <v>11.547549107796833</v>
      </c>
      <c r="O3" s="24">
        <f t="shared" si="2"/>
        <v>9.1346346001615313</v>
      </c>
      <c r="P3" s="24">
        <f t="shared" si="2"/>
        <v>9.2033044200979592</v>
      </c>
      <c r="Q3" s="24">
        <f t="shared" si="2"/>
        <v>9.3038453280987969</v>
      </c>
      <c r="R3" s="24">
        <f t="shared" si="2"/>
        <v>9.7684486560689407</v>
      </c>
      <c r="S3" s="24">
        <f t="shared" si="2"/>
        <v>11.159397539804118</v>
      </c>
      <c r="T3" s="24">
        <f t="shared" si="2"/>
        <v>12.594544703866543</v>
      </c>
      <c r="U3" s="24">
        <f t="shared" si="2"/>
        <v>10.936325375883706</v>
      </c>
      <c r="V3" s="24">
        <f t="shared" si="2"/>
        <v>15.416121924109182</v>
      </c>
      <c r="W3" s="24">
        <f t="shared" si="2"/>
        <v>21.420175680075797</v>
      </c>
      <c r="X3" s="24">
        <f t="shared" ref="X3:Z3" si="3">SUM(X4,X8,X11)</f>
        <v>25.310028743999997</v>
      </c>
      <c r="Y3" s="24">
        <f t="shared" si="3"/>
        <v>18.921204431666329</v>
      </c>
      <c r="Z3" s="24">
        <f t="shared" si="3"/>
        <v>15.710840459944938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72.238924798975333</v>
      </c>
      <c r="D4" s="19">
        <f t="shared" si="4"/>
        <v>52.310887199257991</v>
      </c>
      <c r="E4" s="19">
        <f t="shared" si="4"/>
        <v>44.837999999364015</v>
      </c>
      <c r="F4" s="19">
        <f t="shared" si="4"/>
        <v>4.9819247999293337</v>
      </c>
      <c r="G4" s="19">
        <f t="shared" si="4"/>
        <v>7.472887199894001</v>
      </c>
      <c r="H4" s="19">
        <f t="shared" si="4"/>
        <v>7.472887199894001</v>
      </c>
      <c r="I4" s="19">
        <f t="shared" si="4"/>
        <v>7.5046867198675011</v>
      </c>
      <c r="J4" s="19">
        <f t="shared" si="4"/>
        <v>7.4967368399470002</v>
      </c>
      <c r="K4" s="19">
        <f t="shared" si="4"/>
        <v>21.83525999969028</v>
      </c>
      <c r="L4" s="19">
        <f t="shared" si="4"/>
        <v>9.4085971198994791</v>
      </c>
      <c r="M4" s="19">
        <f t="shared" si="4"/>
        <v>11.4377702398778</v>
      </c>
      <c r="N4" s="19">
        <f t="shared" si="4"/>
        <v>11.547549107796833</v>
      </c>
      <c r="O4" s="19">
        <f t="shared" si="4"/>
        <v>9.1346346001615313</v>
      </c>
      <c r="P4" s="19">
        <f t="shared" si="4"/>
        <v>9.2033044200979592</v>
      </c>
      <c r="Q4" s="19">
        <f t="shared" si="4"/>
        <v>9.3038453280987969</v>
      </c>
      <c r="R4" s="19">
        <f t="shared" si="4"/>
        <v>9.7684486560689407</v>
      </c>
      <c r="S4" s="19">
        <f t="shared" si="4"/>
        <v>11.159397539804118</v>
      </c>
      <c r="T4" s="19">
        <f t="shared" si="4"/>
        <v>12.594544703866543</v>
      </c>
      <c r="U4" s="19">
        <f t="shared" si="4"/>
        <v>10.936325375883706</v>
      </c>
      <c r="V4" s="19">
        <f t="shared" si="4"/>
        <v>15.416121924109182</v>
      </c>
      <c r="W4" s="19">
        <f t="shared" si="4"/>
        <v>21.420175680075797</v>
      </c>
      <c r="X4" s="19">
        <f t="shared" ref="X4:Z4" si="5">SUM(X5:X7)</f>
        <v>25.310028743999997</v>
      </c>
      <c r="Y4" s="19">
        <f t="shared" si="5"/>
        <v>18.921204431666329</v>
      </c>
      <c r="Z4" s="19">
        <f t="shared" si="5"/>
        <v>15.710840459944938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72.238924798975333</v>
      </c>
      <c r="D7" s="8">
        <v>52.310887199257991</v>
      </c>
      <c r="E7" s="8">
        <v>44.837999999364015</v>
      </c>
      <c r="F7" s="8">
        <v>4.9819247999293337</v>
      </c>
      <c r="G7" s="8">
        <v>7.472887199894001</v>
      </c>
      <c r="H7" s="8">
        <v>7.472887199894001</v>
      </c>
      <c r="I7" s="8">
        <v>7.5046867198675011</v>
      </c>
      <c r="J7" s="8">
        <v>7.4967368399470002</v>
      </c>
      <c r="K7" s="8">
        <v>21.83525999969028</v>
      </c>
      <c r="L7" s="8">
        <v>9.4085971198994791</v>
      </c>
      <c r="M7" s="8">
        <v>11.4377702398778</v>
      </c>
      <c r="N7" s="8">
        <v>11.547549107796833</v>
      </c>
      <c r="O7" s="8">
        <v>9.1346346001615313</v>
      </c>
      <c r="P7" s="8">
        <v>9.2033044200979592</v>
      </c>
      <c r="Q7" s="8">
        <v>9.3038453280987969</v>
      </c>
      <c r="R7" s="8">
        <v>9.7684486560689407</v>
      </c>
      <c r="S7" s="8">
        <v>11.159397539804118</v>
      </c>
      <c r="T7" s="8">
        <v>12.594544703866543</v>
      </c>
      <c r="U7" s="8">
        <v>10.936325375883706</v>
      </c>
      <c r="V7" s="8">
        <v>15.416121924109182</v>
      </c>
      <c r="W7" s="8">
        <v>21.420175680075797</v>
      </c>
      <c r="X7" s="8">
        <v>25.310028743999997</v>
      </c>
      <c r="Y7" s="8">
        <v>18.921204431666329</v>
      </c>
      <c r="Z7" s="8">
        <v>15.710840459944938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123.23880107999999</v>
      </c>
      <c r="D26" s="27">
        <f t="shared" si="14"/>
        <v>158.07933216000004</v>
      </c>
      <c r="E26" s="27">
        <f t="shared" si="14"/>
        <v>148.56902820000005</v>
      </c>
      <c r="F26" s="27">
        <f t="shared" si="14"/>
        <v>154.6715394</v>
      </c>
      <c r="G26" s="27">
        <f t="shared" si="14"/>
        <v>164.16366048</v>
      </c>
      <c r="H26" s="27">
        <f t="shared" si="14"/>
        <v>180.00176652000005</v>
      </c>
      <c r="I26" s="27">
        <f t="shared" si="14"/>
        <v>151.45404119999998</v>
      </c>
      <c r="J26" s="27">
        <f t="shared" si="14"/>
        <v>104.30774999999998</v>
      </c>
      <c r="K26" s="27">
        <f t="shared" si="14"/>
        <v>113.49657288000003</v>
      </c>
      <c r="L26" s="27">
        <f t="shared" si="14"/>
        <v>91.646822519999986</v>
      </c>
      <c r="M26" s="27">
        <f t="shared" si="14"/>
        <v>100.84041144</v>
      </c>
      <c r="N26" s="27">
        <f t="shared" si="14"/>
        <v>75.564964079999996</v>
      </c>
      <c r="O26" s="27">
        <f t="shared" si="14"/>
        <v>56.617585559999995</v>
      </c>
      <c r="P26" s="27">
        <f t="shared" si="14"/>
        <v>59.781625919999989</v>
      </c>
      <c r="Q26" s="27">
        <f t="shared" si="14"/>
        <v>56.878975439999991</v>
      </c>
      <c r="R26" s="27">
        <f t="shared" si="14"/>
        <v>61.016219640000003</v>
      </c>
      <c r="S26" s="27">
        <f t="shared" si="14"/>
        <v>54.0821124</v>
      </c>
      <c r="T26" s="27">
        <f t="shared" si="14"/>
        <v>45.598179959999989</v>
      </c>
      <c r="U26" s="27">
        <f t="shared" si="14"/>
        <v>64.762123319999986</v>
      </c>
      <c r="V26" s="27">
        <f t="shared" si="14"/>
        <v>63.430759799999997</v>
      </c>
      <c r="W26" s="27">
        <f t="shared" si="14"/>
        <v>65.07501984000001</v>
      </c>
      <c r="X26" s="27">
        <f t="shared" si="14"/>
        <v>126.14348771999998</v>
      </c>
      <c r="Y26" s="27">
        <f t="shared" ref="Y26:Z26" si="15">SUM(Y27,Y33)</f>
        <v>172.45133747999998</v>
      </c>
      <c r="Z26" s="27">
        <f t="shared" si="15"/>
        <v>129.75012827999996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123.23880107999999</v>
      </c>
      <c r="D33" s="19">
        <f t="shared" si="18"/>
        <v>158.07933216000004</v>
      </c>
      <c r="E33" s="19">
        <f t="shared" si="18"/>
        <v>148.56902820000005</v>
      </c>
      <c r="F33" s="19">
        <f t="shared" si="18"/>
        <v>154.6715394</v>
      </c>
      <c r="G33" s="19">
        <f t="shared" si="18"/>
        <v>164.16366048</v>
      </c>
      <c r="H33" s="19">
        <f t="shared" si="18"/>
        <v>180.00176652000005</v>
      </c>
      <c r="I33" s="19">
        <f t="shared" si="18"/>
        <v>151.45404119999998</v>
      </c>
      <c r="J33" s="19">
        <f t="shared" si="18"/>
        <v>104.30774999999998</v>
      </c>
      <c r="K33" s="19">
        <f t="shared" si="18"/>
        <v>113.49657288000003</v>
      </c>
      <c r="L33" s="19">
        <f t="shared" si="18"/>
        <v>91.646822519999986</v>
      </c>
      <c r="M33" s="19">
        <f t="shared" si="18"/>
        <v>100.84041144</v>
      </c>
      <c r="N33" s="19">
        <f t="shared" si="18"/>
        <v>75.564964079999996</v>
      </c>
      <c r="O33" s="19">
        <f t="shared" si="18"/>
        <v>56.617585559999995</v>
      </c>
      <c r="P33" s="19">
        <f t="shared" si="18"/>
        <v>59.781625919999989</v>
      </c>
      <c r="Q33" s="19">
        <f t="shared" si="18"/>
        <v>56.878975439999991</v>
      </c>
      <c r="R33" s="19">
        <f t="shared" si="18"/>
        <v>61.016219640000003</v>
      </c>
      <c r="S33" s="19">
        <f t="shared" si="18"/>
        <v>54.0821124</v>
      </c>
      <c r="T33" s="19">
        <f t="shared" si="18"/>
        <v>45.598179959999989</v>
      </c>
      <c r="U33" s="19">
        <f t="shared" si="18"/>
        <v>64.762123319999986</v>
      </c>
      <c r="V33" s="19">
        <f t="shared" si="18"/>
        <v>63.430759799999997</v>
      </c>
      <c r="W33" s="19">
        <f t="shared" si="18"/>
        <v>65.07501984000001</v>
      </c>
      <c r="X33" s="19">
        <f t="shared" si="18"/>
        <v>126.14348771999998</v>
      </c>
      <c r="Y33" s="19">
        <f t="shared" ref="Y33:Z33" si="19">SUM(Y34:Y50)</f>
        <v>172.45133747999998</v>
      </c>
      <c r="Z33" s="19">
        <f t="shared" si="19"/>
        <v>129.75012827999996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2.9026504799999988</v>
      </c>
      <c r="G36" s="8">
        <v>2.9026504799999988</v>
      </c>
      <c r="H36" s="8">
        <v>2.9026504799999988</v>
      </c>
      <c r="I36" s="8">
        <v>2.9026504799999988</v>
      </c>
      <c r="J36" s="8">
        <v>0</v>
      </c>
      <c r="K36" s="8">
        <v>2.9026504799999988</v>
      </c>
      <c r="L36" s="8">
        <v>0</v>
      </c>
      <c r="M36" s="8">
        <v>2.9026504799999988</v>
      </c>
      <c r="N36" s="8">
        <v>2.9026504799999988</v>
      </c>
      <c r="O36" s="8">
        <v>2.9026504799999988</v>
      </c>
      <c r="P36" s="8">
        <v>2.9026504799999988</v>
      </c>
      <c r="Q36" s="8">
        <v>0</v>
      </c>
      <c r="R36" s="8">
        <v>1.4397400800000002</v>
      </c>
      <c r="S36" s="8">
        <v>1.5122041200000003</v>
      </c>
      <c r="T36" s="8">
        <v>1.6137446400000002</v>
      </c>
      <c r="U36" s="8">
        <v>1.71255924</v>
      </c>
      <c r="V36" s="8">
        <v>1.93608468</v>
      </c>
      <c r="W36" s="8">
        <v>2.1275805600000002</v>
      </c>
      <c r="X36" s="8">
        <v>2.4496934400000003</v>
      </c>
      <c r="Y36" s="8">
        <v>3.6747673200000017</v>
      </c>
      <c r="Z36" s="8">
        <v>4.1043268800000012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94.92201107999999</v>
      </c>
      <c r="D43" s="8">
        <v>136.05506928000003</v>
      </c>
      <c r="E43" s="8">
        <v>123.39864108000003</v>
      </c>
      <c r="F43" s="8">
        <v>132.89102892</v>
      </c>
      <c r="G43" s="8">
        <v>142.38315</v>
      </c>
      <c r="H43" s="8">
        <v>161.36765892000003</v>
      </c>
      <c r="I43" s="8">
        <v>120.23460071999996</v>
      </c>
      <c r="J43" s="8">
        <v>85.429889999999986</v>
      </c>
      <c r="K43" s="8">
        <v>98.08605144000002</v>
      </c>
      <c r="L43" s="8">
        <v>82.265849639999985</v>
      </c>
      <c r="M43" s="8">
        <v>85.429889999999986</v>
      </c>
      <c r="N43" s="8">
        <v>63.281340719999989</v>
      </c>
      <c r="O43" s="8">
        <v>47.461138919999996</v>
      </c>
      <c r="P43" s="8">
        <v>50.62517927999999</v>
      </c>
      <c r="Q43" s="8">
        <v>50.62517927999999</v>
      </c>
      <c r="R43" s="8">
        <v>54.248046840000001</v>
      </c>
      <c r="S43" s="8">
        <v>47.94504156</v>
      </c>
      <c r="T43" s="8">
        <v>42.433246439999991</v>
      </c>
      <c r="U43" s="8">
        <v>61.784817119999992</v>
      </c>
      <c r="V43" s="8">
        <v>60.003393839999994</v>
      </c>
      <c r="W43" s="8">
        <v>61.512721920000018</v>
      </c>
      <c r="X43" s="8">
        <v>122.68372427999998</v>
      </c>
      <c r="Y43" s="8">
        <v>167.99637815999998</v>
      </c>
      <c r="Z43" s="8">
        <v>125.18966771999997</v>
      </c>
    </row>
    <row r="44" spans="1:26" ht="11.25" customHeight="1" x14ac:dyDescent="0.2">
      <c r="A44" s="28" t="s">
        <v>74</v>
      </c>
      <c r="B44" s="7" t="s">
        <v>75</v>
      </c>
      <c r="C44" s="8">
        <v>28.316790000000001</v>
      </c>
      <c r="D44" s="8">
        <v>22.024262880000002</v>
      </c>
      <c r="E44" s="8">
        <v>25.170387120000004</v>
      </c>
      <c r="F44" s="8">
        <v>18.877860000000002</v>
      </c>
      <c r="G44" s="8">
        <v>18.877860000000002</v>
      </c>
      <c r="H44" s="8">
        <v>15.731457120000002</v>
      </c>
      <c r="I44" s="8">
        <v>28.316790000000001</v>
      </c>
      <c r="J44" s="8">
        <v>18.877860000000002</v>
      </c>
      <c r="K44" s="8">
        <v>12.507870960000004</v>
      </c>
      <c r="L44" s="8">
        <v>9.3809728800000016</v>
      </c>
      <c r="M44" s="8">
        <v>12.507870960000004</v>
      </c>
      <c r="N44" s="8">
        <v>9.3809728800000016</v>
      </c>
      <c r="O44" s="8">
        <v>6.253796160000002</v>
      </c>
      <c r="P44" s="8">
        <v>6.253796160000002</v>
      </c>
      <c r="Q44" s="8">
        <v>6.253796160000002</v>
      </c>
      <c r="R44" s="8">
        <v>5.3284327200000021</v>
      </c>
      <c r="S44" s="8">
        <v>4.6248667200000009</v>
      </c>
      <c r="T44" s="8">
        <v>1.5511888800000004</v>
      </c>
      <c r="U44" s="8">
        <v>1.2647469600000001</v>
      </c>
      <c r="V44" s="8">
        <v>1.4912812800000004</v>
      </c>
      <c r="W44" s="8">
        <v>1.4347173600000003</v>
      </c>
      <c r="X44" s="8">
        <v>1.01007</v>
      </c>
      <c r="Y44" s="8">
        <v>0.78019200000000011</v>
      </c>
      <c r="Z44" s="8">
        <v>0.4561336800000001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83.409278040000018</v>
      </c>
      <c r="D51" s="27">
        <v>108.90713196</v>
      </c>
      <c r="E51" s="27">
        <v>98.658671760000004</v>
      </c>
      <c r="F51" s="27">
        <v>94.668346080000006</v>
      </c>
      <c r="G51" s="27">
        <v>92.850908040000007</v>
      </c>
      <c r="H51" s="27">
        <v>89.873209800000012</v>
      </c>
      <c r="I51" s="27">
        <v>78.915264120000032</v>
      </c>
      <c r="J51" s="27">
        <v>70.585020000000014</v>
      </c>
      <c r="K51" s="27">
        <v>32.768413920000008</v>
      </c>
      <c r="L51" s="27">
        <v>30.496161960000016</v>
      </c>
      <c r="M51" s="27">
        <v>33.576051960000008</v>
      </c>
      <c r="N51" s="27">
        <v>35.848303919999999</v>
      </c>
      <c r="O51" s="27">
        <v>36.807613920000001</v>
      </c>
      <c r="P51" s="27">
        <v>37.311706079999993</v>
      </c>
      <c r="Q51" s="27">
        <v>38.531692250271107</v>
      </c>
      <c r="R51" s="27">
        <v>36.872342048611443</v>
      </c>
      <c r="S51" s="27">
        <v>43.840709123375042</v>
      </c>
      <c r="T51" s="27">
        <v>46.755660172683093</v>
      </c>
      <c r="U51" s="27">
        <v>42.335840171782962</v>
      </c>
      <c r="V51" s="27">
        <v>43.391046937918318</v>
      </c>
      <c r="W51" s="27">
        <v>42.619234121099176</v>
      </c>
      <c r="X51" s="27">
        <v>44.043285050415768</v>
      </c>
      <c r="Y51" s="27">
        <v>31.649845818028297</v>
      </c>
      <c r="Z51" s="27">
        <v>31.020105791913849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2.3199964626447311</v>
      </c>
      <c r="G52" s="27">
        <f t="shared" si="20"/>
        <v>2.9904333672840004</v>
      </c>
      <c r="H52" s="27">
        <f t="shared" si="20"/>
        <v>2.7410156864793378</v>
      </c>
      <c r="I52" s="27">
        <f t="shared" si="20"/>
        <v>3.6282499477796888</v>
      </c>
      <c r="J52" s="27">
        <f t="shared" si="20"/>
        <v>5.0321666375107785</v>
      </c>
      <c r="K52" s="27">
        <f t="shared" si="20"/>
        <v>5.5312121438641331</v>
      </c>
      <c r="L52" s="27">
        <f t="shared" si="20"/>
        <v>5.2793515631869843</v>
      </c>
      <c r="M52" s="27">
        <f t="shared" si="20"/>
        <v>6.433953415381894</v>
      </c>
      <c r="N52" s="27">
        <f t="shared" si="20"/>
        <v>5.3310799612292099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2.3199964626447311</v>
      </c>
      <c r="G54" s="45">
        <v>2.9904333672840004</v>
      </c>
      <c r="H54" s="45">
        <v>2.7410156864793378</v>
      </c>
      <c r="I54" s="45">
        <v>3.6282499477796888</v>
      </c>
      <c r="J54" s="45">
        <v>5.0321666375107785</v>
      </c>
      <c r="K54" s="45">
        <v>5.5312121438641331</v>
      </c>
      <c r="L54" s="45">
        <v>5.2793515631869843</v>
      </c>
      <c r="M54" s="45">
        <v>6.433953415381894</v>
      </c>
      <c r="N54" s="45">
        <v>5.3310799612292099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5.4879552</v>
      </c>
      <c r="D61" s="49">
        <f t="shared" si="22"/>
        <v>8.2881791999999983</v>
      </c>
      <c r="E61" s="49">
        <f t="shared" si="22"/>
        <v>8.3998655999999983</v>
      </c>
      <c r="F61" s="49">
        <f t="shared" si="22"/>
        <v>11.911795199999998</v>
      </c>
      <c r="G61" s="49">
        <f t="shared" si="22"/>
        <v>13.023964800000002</v>
      </c>
      <c r="H61" s="49">
        <f t="shared" si="22"/>
        <v>17.316129599999996</v>
      </c>
      <c r="I61" s="49">
        <f t="shared" si="22"/>
        <v>22.995964800000003</v>
      </c>
      <c r="J61" s="49">
        <f t="shared" si="22"/>
        <v>34.603790399999994</v>
      </c>
      <c r="K61" s="49">
        <f t="shared" si="22"/>
        <v>113.92799039999997</v>
      </c>
      <c r="L61" s="49">
        <f t="shared" si="22"/>
        <v>98.184254400000015</v>
      </c>
      <c r="M61" s="49">
        <f t="shared" si="22"/>
        <v>103.31661599999998</v>
      </c>
      <c r="N61" s="49">
        <f t="shared" si="22"/>
        <v>114.57876959999996</v>
      </c>
      <c r="O61" s="49">
        <f t="shared" si="22"/>
        <v>94.711276800000007</v>
      </c>
      <c r="P61" s="49">
        <f t="shared" si="22"/>
        <v>91.47075839999998</v>
      </c>
      <c r="Q61" s="49">
        <f t="shared" si="22"/>
        <v>84.24654570080564</v>
      </c>
      <c r="R61" s="49">
        <f t="shared" si="22"/>
        <v>159.81273761001458</v>
      </c>
      <c r="S61" s="49">
        <f t="shared" si="22"/>
        <v>70.970922510511983</v>
      </c>
      <c r="T61" s="49">
        <f t="shared" si="22"/>
        <v>101.59308028883251</v>
      </c>
      <c r="U61" s="49">
        <f t="shared" si="22"/>
        <v>36.787125284360961</v>
      </c>
      <c r="V61" s="49">
        <f t="shared" si="22"/>
        <v>42.706467242881629</v>
      </c>
      <c r="W61" s="49">
        <f t="shared" si="22"/>
        <v>71.261045273368723</v>
      </c>
      <c r="X61" s="49">
        <f t="shared" si="22"/>
        <v>70.780556972108755</v>
      </c>
      <c r="Y61" s="49">
        <f t="shared" ref="Y61:Z61" si="23">SUM(Y62:Y72)</f>
        <v>73.78054962395106</v>
      </c>
      <c r="Z61" s="49">
        <f t="shared" si="23"/>
        <v>72.546649521452821</v>
      </c>
    </row>
    <row r="62" spans="1:26" ht="11.25" customHeight="1" x14ac:dyDescent="0.2">
      <c r="A62" s="50" t="s">
        <v>92</v>
      </c>
      <c r="B62" s="51" t="s">
        <v>93</v>
      </c>
      <c r="C62" s="52">
        <v>5.4879552</v>
      </c>
      <c r="D62" s="52">
        <v>8.2881791999999983</v>
      </c>
      <c r="E62" s="52">
        <v>8.3998655999999983</v>
      </c>
      <c r="F62" s="52">
        <v>8.5119551999999992</v>
      </c>
      <c r="G62" s="52">
        <v>8.6240448000000018</v>
      </c>
      <c r="H62" s="52">
        <v>13.216089599999998</v>
      </c>
      <c r="I62" s="52">
        <v>17.696044800000003</v>
      </c>
      <c r="J62" s="52">
        <v>27.103910399999993</v>
      </c>
      <c r="K62" s="52">
        <v>105.72791039999997</v>
      </c>
      <c r="L62" s="52">
        <v>90.384134400000008</v>
      </c>
      <c r="M62" s="52">
        <v>93.816575999999984</v>
      </c>
      <c r="N62" s="52">
        <v>106.77864959999995</v>
      </c>
      <c r="O62" s="52">
        <v>94.711276800000007</v>
      </c>
      <c r="P62" s="52">
        <v>91.47075839999998</v>
      </c>
      <c r="Q62" s="52">
        <v>84.115583999999984</v>
      </c>
      <c r="R62" s="52">
        <v>159.43858560000004</v>
      </c>
      <c r="S62" s="52">
        <v>69.638284799999994</v>
      </c>
      <c r="T62" s="52">
        <v>99.135590400000012</v>
      </c>
      <c r="U62" s="52">
        <v>33.624057599999993</v>
      </c>
      <c r="V62" s="52">
        <v>37.936684799999995</v>
      </c>
      <c r="W62" s="52">
        <v>62.687116800000005</v>
      </c>
      <c r="X62" s="52">
        <v>58.902681600000022</v>
      </c>
      <c r="Y62" s="52">
        <v>58.813574399999986</v>
      </c>
      <c r="Z62" s="52">
        <v>55.129132799999994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0.13096170080564956</v>
      </c>
      <c r="R64" s="52">
        <v>0.37415201001453924</v>
      </c>
      <c r="S64" s="52">
        <v>1.3326377105119831</v>
      </c>
      <c r="T64" s="52">
        <v>2.4574898888325007</v>
      </c>
      <c r="U64" s="52">
        <v>3.1630676843609704</v>
      </c>
      <c r="V64" s="52">
        <v>4.7697824428816338</v>
      </c>
      <c r="W64" s="52">
        <v>8.5739284733687171</v>
      </c>
      <c r="X64" s="52">
        <v>11.877875372108731</v>
      </c>
      <c r="Y64" s="52">
        <v>14.966975223951071</v>
      </c>
      <c r="Z64" s="52">
        <v>17.41751672145282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3.3998399999999998</v>
      </c>
      <c r="G65" s="52">
        <v>4.3999199999999998</v>
      </c>
      <c r="H65" s="52">
        <v>4.100039999999999</v>
      </c>
      <c r="I65" s="52">
        <v>5.2999199999999984</v>
      </c>
      <c r="J65" s="52">
        <v>7.4998799999999983</v>
      </c>
      <c r="K65" s="52">
        <v>8.2000799999999998</v>
      </c>
      <c r="L65" s="52">
        <v>7.8001200000000015</v>
      </c>
      <c r="M65" s="52">
        <v>9.5000399999999985</v>
      </c>
      <c r="N65" s="52">
        <v>7.8001200000000015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468.70561223999994</v>
      </c>
      <c r="D2" s="21">
        <f t="shared" ref="D2:X2" si="0">SUM(D3,D17,D22,D25,D26,D51,D52)</f>
        <v>501.20487936000006</v>
      </c>
      <c r="E2" s="21">
        <f t="shared" si="0"/>
        <v>494.41338396000003</v>
      </c>
      <c r="F2" s="21">
        <f t="shared" si="0"/>
        <v>493.38735912000004</v>
      </c>
      <c r="G2" s="21">
        <f t="shared" si="0"/>
        <v>493.33686912000007</v>
      </c>
      <c r="H2" s="21">
        <f t="shared" si="0"/>
        <v>500.72544180000006</v>
      </c>
      <c r="I2" s="21">
        <f t="shared" si="0"/>
        <v>496.73632680000014</v>
      </c>
      <c r="J2" s="21">
        <f t="shared" si="0"/>
        <v>512.55699731999982</v>
      </c>
      <c r="K2" s="21">
        <f t="shared" si="0"/>
        <v>502.06395132000006</v>
      </c>
      <c r="L2" s="21">
        <f t="shared" si="0"/>
        <v>428.69669328000003</v>
      </c>
      <c r="M2" s="21">
        <f t="shared" si="0"/>
        <v>423.17645255999997</v>
      </c>
      <c r="N2" s="21">
        <f t="shared" si="0"/>
        <v>437.95339488000013</v>
      </c>
      <c r="O2" s="21">
        <f t="shared" si="0"/>
        <v>383.96221524000015</v>
      </c>
      <c r="P2" s="21">
        <f t="shared" si="0"/>
        <v>381.18445740000016</v>
      </c>
      <c r="Q2" s="21">
        <f t="shared" si="0"/>
        <v>373.42504919782027</v>
      </c>
      <c r="R2" s="21">
        <f t="shared" si="0"/>
        <v>378.35912815205563</v>
      </c>
      <c r="S2" s="21">
        <f t="shared" si="0"/>
        <v>392.40866141123075</v>
      </c>
      <c r="T2" s="21">
        <f t="shared" si="0"/>
        <v>422.3252541863601</v>
      </c>
      <c r="U2" s="21">
        <f t="shared" si="0"/>
        <v>427.38117205668868</v>
      </c>
      <c r="V2" s="21">
        <f t="shared" si="0"/>
        <v>402.59079824212057</v>
      </c>
      <c r="W2" s="21">
        <f t="shared" si="0"/>
        <v>441.0153300243669</v>
      </c>
      <c r="X2" s="21">
        <f t="shared" si="0"/>
        <v>510.71444195017438</v>
      </c>
      <c r="Y2" s="21">
        <f t="shared" ref="Y2:Z2" si="1">SUM(Y3,Y17,Y22,Y25,Y26,Y51,Y52)</f>
        <v>518.52389272617188</v>
      </c>
      <c r="Z2" s="21">
        <f t="shared" si="1"/>
        <v>548.42742556416579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457.59781223999994</v>
      </c>
      <c r="D26" s="27">
        <f t="shared" si="14"/>
        <v>489.23874936000004</v>
      </c>
      <c r="E26" s="27">
        <f t="shared" si="14"/>
        <v>482.64901200000003</v>
      </c>
      <c r="F26" s="27">
        <f t="shared" si="14"/>
        <v>479.50260912000005</v>
      </c>
      <c r="G26" s="27">
        <f t="shared" si="14"/>
        <v>479.50260912000005</v>
      </c>
      <c r="H26" s="27">
        <f t="shared" si="14"/>
        <v>485.83068984000005</v>
      </c>
      <c r="I26" s="27">
        <f t="shared" si="14"/>
        <v>476.33856876000016</v>
      </c>
      <c r="J26" s="27">
        <f t="shared" si="14"/>
        <v>492.15903731999987</v>
      </c>
      <c r="K26" s="27">
        <f t="shared" si="14"/>
        <v>482.92803936000007</v>
      </c>
      <c r="L26" s="27">
        <f t="shared" si="14"/>
        <v>407.64216132000001</v>
      </c>
      <c r="M26" s="27">
        <f t="shared" si="14"/>
        <v>401.31408059999995</v>
      </c>
      <c r="N26" s="27">
        <f t="shared" si="14"/>
        <v>404.47812096000013</v>
      </c>
      <c r="O26" s="27">
        <f t="shared" si="14"/>
        <v>350.68890132000013</v>
      </c>
      <c r="P26" s="27">
        <f t="shared" si="14"/>
        <v>350.68890132000013</v>
      </c>
      <c r="Q26" s="27">
        <f t="shared" si="14"/>
        <v>347.52486095999996</v>
      </c>
      <c r="R26" s="27">
        <f t="shared" si="14"/>
        <v>354.98202012000002</v>
      </c>
      <c r="S26" s="27">
        <f t="shared" si="14"/>
        <v>373.75614899999994</v>
      </c>
      <c r="T26" s="27">
        <f t="shared" si="14"/>
        <v>404.08032996000014</v>
      </c>
      <c r="U26" s="27">
        <f t="shared" si="14"/>
        <v>411.72803172000016</v>
      </c>
      <c r="V26" s="27">
        <f t="shared" si="14"/>
        <v>386.91118332000002</v>
      </c>
      <c r="W26" s="27">
        <f t="shared" si="14"/>
        <v>424.71529056000003</v>
      </c>
      <c r="X26" s="27">
        <f t="shared" si="14"/>
        <v>494.42442948000001</v>
      </c>
      <c r="Y26" s="27">
        <f t="shared" ref="Y26:Z26" si="15">SUM(Y27,Y33)</f>
        <v>508.78420308000011</v>
      </c>
      <c r="Z26" s="27">
        <f t="shared" si="15"/>
        <v>538.39933272000007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457.59781223999994</v>
      </c>
      <c r="D33" s="19">
        <f t="shared" si="18"/>
        <v>489.23874936000004</v>
      </c>
      <c r="E33" s="19">
        <f t="shared" si="18"/>
        <v>482.64901200000003</v>
      </c>
      <c r="F33" s="19">
        <f t="shared" si="18"/>
        <v>479.50260912000005</v>
      </c>
      <c r="G33" s="19">
        <f t="shared" si="18"/>
        <v>479.50260912000005</v>
      </c>
      <c r="H33" s="19">
        <f t="shared" si="18"/>
        <v>485.83068984000005</v>
      </c>
      <c r="I33" s="19">
        <f t="shared" si="18"/>
        <v>476.33856876000016</v>
      </c>
      <c r="J33" s="19">
        <f t="shared" si="18"/>
        <v>492.15903731999987</v>
      </c>
      <c r="K33" s="19">
        <f t="shared" si="18"/>
        <v>482.92803936000007</v>
      </c>
      <c r="L33" s="19">
        <f t="shared" si="18"/>
        <v>407.64216132000001</v>
      </c>
      <c r="M33" s="19">
        <f t="shared" si="18"/>
        <v>401.31408059999995</v>
      </c>
      <c r="N33" s="19">
        <f t="shared" si="18"/>
        <v>404.47812096000013</v>
      </c>
      <c r="O33" s="19">
        <f t="shared" si="18"/>
        <v>350.68890132000013</v>
      </c>
      <c r="P33" s="19">
        <f t="shared" si="18"/>
        <v>350.68890132000013</v>
      </c>
      <c r="Q33" s="19">
        <f t="shared" si="18"/>
        <v>347.52486095999996</v>
      </c>
      <c r="R33" s="19">
        <f t="shared" si="18"/>
        <v>354.98202012000002</v>
      </c>
      <c r="S33" s="19">
        <f t="shared" si="18"/>
        <v>373.75614899999994</v>
      </c>
      <c r="T33" s="19">
        <f t="shared" si="18"/>
        <v>404.08032996000014</v>
      </c>
      <c r="U33" s="19">
        <f t="shared" si="18"/>
        <v>411.72803172000016</v>
      </c>
      <c r="V33" s="19">
        <f t="shared" si="18"/>
        <v>386.91118332000002</v>
      </c>
      <c r="W33" s="19">
        <f t="shared" si="18"/>
        <v>424.71529056000003</v>
      </c>
      <c r="X33" s="19">
        <f t="shared" si="18"/>
        <v>494.42442948000001</v>
      </c>
      <c r="Y33" s="19">
        <f t="shared" ref="Y33:Z33" si="19">SUM(Y34:Y50)</f>
        <v>508.78420308000011</v>
      </c>
      <c r="Z33" s="19">
        <f t="shared" si="19"/>
        <v>538.39933272000007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11.610374759999999</v>
      </c>
      <c r="D36" s="8">
        <v>11.610374759999999</v>
      </c>
      <c r="E36" s="8">
        <v>14.513025240000001</v>
      </c>
      <c r="F36" s="8">
        <v>14.513025240000001</v>
      </c>
      <c r="G36" s="8">
        <v>14.513025240000001</v>
      </c>
      <c r="H36" s="8">
        <v>14.513025240000001</v>
      </c>
      <c r="I36" s="8">
        <v>14.513025240000001</v>
      </c>
      <c r="J36" s="8">
        <v>14.513025240000001</v>
      </c>
      <c r="K36" s="8">
        <v>11.610374759999999</v>
      </c>
      <c r="L36" s="8">
        <v>5.8053009600000003</v>
      </c>
      <c r="M36" s="8">
        <v>5.8053009600000003</v>
      </c>
      <c r="N36" s="8">
        <v>5.8053009600000003</v>
      </c>
      <c r="O36" s="8">
        <v>5.8053009600000003</v>
      </c>
      <c r="P36" s="8">
        <v>5.8053009600000003</v>
      </c>
      <c r="Q36" s="8">
        <v>5.8053009600000003</v>
      </c>
      <c r="R36" s="8">
        <v>4.4119015199999998</v>
      </c>
      <c r="S36" s="8">
        <v>6.8559159600000026</v>
      </c>
      <c r="T36" s="8">
        <v>8.1243774000000002</v>
      </c>
      <c r="U36" s="8">
        <v>7.7238943200000012</v>
      </c>
      <c r="V36" s="8">
        <v>7.3406754000000012</v>
      </c>
      <c r="W36" s="8">
        <v>8.6293540799999988</v>
      </c>
      <c r="X36" s="8">
        <v>9.4014709200000031</v>
      </c>
      <c r="Y36" s="8">
        <v>10.257864120000001</v>
      </c>
      <c r="Z36" s="8">
        <v>7.4306307600000006</v>
      </c>
    </row>
    <row r="37" spans="1:26" ht="11.25" customHeight="1" x14ac:dyDescent="0.2">
      <c r="A37" s="28" t="s">
        <v>60</v>
      </c>
      <c r="B37" s="7" t="s">
        <v>61</v>
      </c>
      <c r="C37" s="8">
        <v>3.0354231599999983</v>
      </c>
      <c r="D37" s="8">
        <v>3.0354231599999983</v>
      </c>
      <c r="E37" s="8">
        <v>3.0354231599999983</v>
      </c>
      <c r="F37" s="8">
        <v>3.0354231599999983</v>
      </c>
      <c r="G37" s="8">
        <v>3.0354231599999983</v>
      </c>
      <c r="H37" s="8">
        <v>3.0354231599999983</v>
      </c>
      <c r="I37" s="8">
        <v>3.0354231599999983</v>
      </c>
      <c r="J37" s="8">
        <v>3.0354231599999983</v>
      </c>
      <c r="K37" s="8">
        <v>3.0354231599999983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0.50394959999999989</v>
      </c>
      <c r="S37" s="8">
        <v>0.42810768000000005</v>
      </c>
      <c r="T37" s="8">
        <v>0.7162570800000001</v>
      </c>
      <c r="U37" s="8">
        <v>1.9456945200000002</v>
      </c>
      <c r="V37" s="8">
        <v>2.1794572800000003</v>
      </c>
      <c r="W37" s="8">
        <v>2.1400394399999998</v>
      </c>
      <c r="X37" s="8">
        <v>2.1732202800000002</v>
      </c>
      <c r="Y37" s="8">
        <v>2.2735112399999999</v>
      </c>
      <c r="Z37" s="8">
        <v>2.39176476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1.889532E-2</v>
      </c>
      <c r="S41" s="8">
        <v>3.1060799999999989E-3</v>
      </c>
      <c r="T41" s="8">
        <v>6.2121600000000004E-3</v>
      </c>
      <c r="U41" s="8">
        <v>3.1060799999999989E-3</v>
      </c>
      <c r="V41" s="8">
        <v>6.2121600000000004E-3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439.80561143999995</v>
      </c>
      <c r="D43" s="8">
        <v>471.44654856000005</v>
      </c>
      <c r="E43" s="8">
        <v>461.95416072000006</v>
      </c>
      <c r="F43" s="8">
        <v>461.95416072000006</v>
      </c>
      <c r="G43" s="8">
        <v>461.95416072000006</v>
      </c>
      <c r="H43" s="8">
        <v>468.28224144000006</v>
      </c>
      <c r="I43" s="8">
        <v>458.79012036000017</v>
      </c>
      <c r="J43" s="8">
        <v>474.61058891999988</v>
      </c>
      <c r="K43" s="8">
        <v>468.28224144000006</v>
      </c>
      <c r="L43" s="8">
        <v>401.83686036</v>
      </c>
      <c r="M43" s="8">
        <v>395.50877963999994</v>
      </c>
      <c r="N43" s="8">
        <v>398.67282000000012</v>
      </c>
      <c r="O43" s="8">
        <v>344.88360036000012</v>
      </c>
      <c r="P43" s="8">
        <v>344.88360036000012</v>
      </c>
      <c r="Q43" s="8">
        <v>341.71955999999994</v>
      </c>
      <c r="R43" s="8">
        <v>350.04727367999999</v>
      </c>
      <c r="S43" s="8">
        <v>366.46901927999994</v>
      </c>
      <c r="T43" s="8">
        <v>395.23348332000012</v>
      </c>
      <c r="U43" s="8">
        <v>402.05533680000013</v>
      </c>
      <c r="V43" s="8">
        <v>377.38483848000004</v>
      </c>
      <c r="W43" s="8">
        <v>413.94589704000003</v>
      </c>
      <c r="X43" s="8">
        <v>482.84973828</v>
      </c>
      <c r="Y43" s="8">
        <v>496.25282772000008</v>
      </c>
      <c r="Z43" s="8">
        <v>528.57693720000009</v>
      </c>
    </row>
    <row r="44" spans="1:26" ht="11.25" customHeight="1" x14ac:dyDescent="0.2">
      <c r="A44" s="28" t="s">
        <v>74</v>
      </c>
      <c r="B44" s="7" t="s">
        <v>75</v>
      </c>
      <c r="C44" s="8">
        <v>3.1464028800000001</v>
      </c>
      <c r="D44" s="8">
        <v>3.1464028800000001</v>
      </c>
      <c r="E44" s="8">
        <v>3.1464028800000001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11.107800000000001</v>
      </c>
      <c r="D51" s="27">
        <v>11.96613</v>
      </c>
      <c r="E51" s="27">
        <v>11.76437196</v>
      </c>
      <c r="F51" s="27">
        <v>13.88475</v>
      </c>
      <c r="G51" s="27">
        <v>13.834260000000002</v>
      </c>
      <c r="H51" s="27">
        <v>14.894751960000002</v>
      </c>
      <c r="I51" s="27">
        <v>20.397758040000003</v>
      </c>
      <c r="J51" s="27">
        <v>20.397960000000001</v>
      </c>
      <c r="K51" s="27">
        <v>19.135911960000001</v>
      </c>
      <c r="L51" s="27">
        <v>21.054531960000006</v>
      </c>
      <c r="M51" s="27">
        <v>21.862371960000004</v>
      </c>
      <c r="N51" s="27">
        <v>33.475273919999992</v>
      </c>
      <c r="O51" s="27">
        <v>33.273313920000014</v>
      </c>
      <c r="P51" s="27">
        <v>30.495556080000011</v>
      </c>
      <c r="Q51" s="27">
        <v>25.900188237820341</v>
      </c>
      <c r="R51" s="27">
        <v>23.377108032055638</v>
      </c>
      <c r="S51" s="27">
        <v>18.65251241123082</v>
      </c>
      <c r="T51" s="27">
        <v>18.244924226359931</v>
      </c>
      <c r="U51" s="27">
        <v>15.653140336688502</v>
      </c>
      <c r="V51" s="27">
        <v>15.679614922120523</v>
      </c>
      <c r="W51" s="27">
        <v>16.300039464366858</v>
      </c>
      <c r="X51" s="27">
        <v>16.290012470174386</v>
      </c>
      <c r="Y51" s="27">
        <v>9.7396896461717954</v>
      </c>
      <c r="Z51" s="27">
        <v>10.028092844165755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8.8029684260430216E-2</v>
      </c>
      <c r="R61" s="49">
        <f t="shared" si="22"/>
        <v>0.23721281243782638</v>
      </c>
      <c r="S61" s="49">
        <f t="shared" si="22"/>
        <v>0.56698538714433533</v>
      </c>
      <c r="T61" s="49">
        <f t="shared" si="22"/>
        <v>0.95895805220584696</v>
      </c>
      <c r="U61" s="49">
        <f t="shared" si="22"/>
        <v>1.1695041873940781</v>
      </c>
      <c r="V61" s="49">
        <f t="shared" si="22"/>
        <v>1.7235894785778891</v>
      </c>
      <c r="W61" s="49">
        <f t="shared" si="22"/>
        <v>3.2791619878354674</v>
      </c>
      <c r="X61" s="49">
        <f t="shared" si="22"/>
        <v>4.3931949605789429</v>
      </c>
      <c r="Y61" s="49">
        <f t="shared" ref="Y61:Z61" si="23">SUM(Y62:Y72)</f>
        <v>4.6058263430841366</v>
      </c>
      <c r="Z61" s="49">
        <f t="shared" si="23"/>
        <v>5.630685980544559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8.8029684260430216E-2</v>
      </c>
      <c r="R64" s="52">
        <v>0.23721281243782638</v>
      </c>
      <c r="S64" s="52">
        <v>0.56698538714433533</v>
      </c>
      <c r="T64" s="52">
        <v>0.95895805220584696</v>
      </c>
      <c r="U64" s="52">
        <v>1.1695041873940781</v>
      </c>
      <c r="V64" s="52">
        <v>1.7235894785778891</v>
      </c>
      <c r="W64" s="52">
        <v>3.2791619878354674</v>
      </c>
      <c r="X64" s="52">
        <v>4.3931949605789429</v>
      </c>
      <c r="Y64" s="52">
        <v>4.6058263430841366</v>
      </c>
      <c r="Z64" s="52">
        <v>5.630685980544559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186.95204504072979</v>
      </c>
      <c r="D2" s="21">
        <f t="shared" ref="D2:X2" si="0">SUM(D3,D17,D22,D25,D26,D51,D52)</f>
        <v>190.72318912240311</v>
      </c>
      <c r="E2" s="21">
        <f t="shared" si="0"/>
        <v>177.03206478046798</v>
      </c>
      <c r="F2" s="21">
        <f t="shared" si="0"/>
        <v>192.87064381835566</v>
      </c>
      <c r="G2" s="21">
        <f t="shared" si="0"/>
        <v>195.39422055603151</v>
      </c>
      <c r="H2" s="21">
        <f t="shared" si="0"/>
        <v>173.17596521390067</v>
      </c>
      <c r="I2" s="21">
        <f t="shared" si="0"/>
        <v>155.21075302896045</v>
      </c>
      <c r="J2" s="21">
        <f t="shared" si="0"/>
        <v>144.21363948250121</v>
      </c>
      <c r="K2" s="21">
        <f t="shared" si="0"/>
        <v>105.54075755999997</v>
      </c>
      <c r="L2" s="21">
        <f t="shared" si="0"/>
        <v>81.129164040000006</v>
      </c>
      <c r="M2" s="21">
        <f t="shared" si="0"/>
        <v>88.071014520000006</v>
      </c>
      <c r="N2" s="21">
        <f t="shared" si="0"/>
        <v>73.130846720847202</v>
      </c>
      <c r="O2" s="21">
        <f t="shared" si="0"/>
        <v>55.565743336380152</v>
      </c>
      <c r="P2" s="21">
        <f t="shared" si="0"/>
        <v>46.485671203006682</v>
      </c>
      <c r="Q2" s="21">
        <f t="shared" si="0"/>
        <v>41.393070762352778</v>
      </c>
      <c r="R2" s="21">
        <f t="shared" si="0"/>
        <v>40.401411519204004</v>
      </c>
      <c r="S2" s="21">
        <f t="shared" si="0"/>
        <v>42.842357416149802</v>
      </c>
      <c r="T2" s="21">
        <f t="shared" si="0"/>
        <v>45.265223052920213</v>
      </c>
      <c r="U2" s="21">
        <f t="shared" si="0"/>
        <v>48.748883037731332</v>
      </c>
      <c r="V2" s="21">
        <f t="shared" si="0"/>
        <v>45.526262604657276</v>
      </c>
      <c r="W2" s="21">
        <f t="shared" si="0"/>
        <v>41.703971589749898</v>
      </c>
      <c r="X2" s="21">
        <f t="shared" si="0"/>
        <v>44.004591838145451</v>
      </c>
      <c r="Y2" s="21">
        <f t="shared" ref="Y2:Z2" si="1">SUM(Y3,Y17,Y22,Y25,Y26,Y51,Y52)</f>
        <v>45.328092850914722</v>
      </c>
      <c r="Z2" s="21">
        <f t="shared" si="1"/>
        <v>41.042729570061681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69.051088080000014</v>
      </c>
      <c r="D26" s="27">
        <f t="shared" si="14"/>
        <v>65.904963840000008</v>
      </c>
      <c r="E26" s="27">
        <f t="shared" si="14"/>
        <v>62.740923479999978</v>
      </c>
      <c r="F26" s="27">
        <f t="shared" si="14"/>
        <v>75.414722400000002</v>
      </c>
      <c r="G26" s="27">
        <f t="shared" si="14"/>
        <v>81.743069879999993</v>
      </c>
      <c r="H26" s="27">
        <f t="shared" si="14"/>
        <v>74.630325600000006</v>
      </c>
      <c r="I26" s="27">
        <f t="shared" si="14"/>
        <v>62.496943919999985</v>
      </c>
      <c r="J26" s="27">
        <f t="shared" si="14"/>
        <v>56.674232639999985</v>
      </c>
      <c r="K26" s="27">
        <f t="shared" si="14"/>
        <v>40.610011679999985</v>
      </c>
      <c r="L26" s="27">
        <f t="shared" si="14"/>
        <v>28.215240120000001</v>
      </c>
      <c r="M26" s="27">
        <f t="shared" si="14"/>
        <v>31.117890600000003</v>
      </c>
      <c r="N26" s="27">
        <f t="shared" si="14"/>
        <v>21.850017119999997</v>
      </c>
      <c r="O26" s="27">
        <f t="shared" si="14"/>
        <v>12.357629279999999</v>
      </c>
      <c r="P26" s="27">
        <f t="shared" si="14"/>
        <v>9.2307311999999992</v>
      </c>
      <c r="Q26" s="27">
        <f t="shared" si="14"/>
        <v>9.2307311999999992</v>
      </c>
      <c r="R26" s="27">
        <f t="shared" si="14"/>
        <v>9.629609760000001</v>
      </c>
      <c r="S26" s="27">
        <f t="shared" si="14"/>
        <v>9.4443317999999969</v>
      </c>
      <c r="T26" s="27">
        <f t="shared" si="14"/>
        <v>8.9163446400000002</v>
      </c>
      <c r="U26" s="27">
        <f t="shared" si="14"/>
        <v>9.8952422400000017</v>
      </c>
      <c r="V26" s="27">
        <f t="shared" si="14"/>
        <v>10.124819280000001</v>
      </c>
      <c r="W26" s="27">
        <f t="shared" si="14"/>
        <v>10.216501920000001</v>
      </c>
      <c r="X26" s="27">
        <f t="shared" si="14"/>
        <v>16.34689728</v>
      </c>
      <c r="Y26" s="27">
        <f t="shared" ref="Y26:Z26" si="15">SUM(Y27,Y33)</f>
        <v>22.501716479999995</v>
      </c>
      <c r="Z26" s="27">
        <f t="shared" si="15"/>
        <v>18.672347520000002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69.051088080000014</v>
      </c>
      <c r="D33" s="19">
        <f t="shared" si="18"/>
        <v>65.904963840000008</v>
      </c>
      <c r="E33" s="19">
        <f t="shared" si="18"/>
        <v>62.740923479999978</v>
      </c>
      <c r="F33" s="19">
        <f t="shared" si="18"/>
        <v>75.414722400000002</v>
      </c>
      <c r="G33" s="19">
        <f t="shared" si="18"/>
        <v>81.743069879999993</v>
      </c>
      <c r="H33" s="19">
        <f t="shared" si="18"/>
        <v>74.630325600000006</v>
      </c>
      <c r="I33" s="19">
        <f t="shared" si="18"/>
        <v>62.496943919999985</v>
      </c>
      <c r="J33" s="19">
        <f t="shared" si="18"/>
        <v>56.674232639999985</v>
      </c>
      <c r="K33" s="19">
        <f t="shared" si="18"/>
        <v>40.610011679999985</v>
      </c>
      <c r="L33" s="19">
        <f t="shared" si="18"/>
        <v>28.215240120000001</v>
      </c>
      <c r="M33" s="19">
        <f t="shared" si="18"/>
        <v>31.117890600000003</v>
      </c>
      <c r="N33" s="19">
        <f t="shared" si="18"/>
        <v>21.850017119999997</v>
      </c>
      <c r="O33" s="19">
        <f t="shared" si="18"/>
        <v>12.357629279999999</v>
      </c>
      <c r="P33" s="19">
        <f t="shared" si="18"/>
        <v>9.2307311999999992</v>
      </c>
      <c r="Q33" s="19">
        <f t="shared" si="18"/>
        <v>9.2307311999999992</v>
      </c>
      <c r="R33" s="19">
        <f t="shared" si="18"/>
        <v>9.629609760000001</v>
      </c>
      <c r="S33" s="19">
        <f t="shared" si="18"/>
        <v>9.4443317999999969</v>
      </c>
      <c r="T33" s="19">
        <f t="shared" si="18"/>
        <v>8.9163446400000002</v>
      </c>
      <c r="U33" s="19">
        <f t="shared" si="18"/>
        <v>9.8952422400000017</v>
      </c>
      <c r="V33" s="19">
        <f t="shared" si="18"/>
        <v>10.124819280000001</v>
      </c>
      <c r="W33" s="19">
        <f t="shared" si="18"/>
        <v>10.216501920000001</v>
      </c>
      <c r="X33" s="19">
        <f t="shared" si="18"/>
        <v>16.34689728</v>
      </c>
      <c r="Y33" s="19">
        <f t="shared" ref="Y33:Z33" si="19">SUM(Y34:Y50)</f>
        <v>22.501716479999995</v>
      </c>
      <c r="Z33" s="19">
        <f t="shared" si="19"/>
        <v>18.672347520000002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5.8053009600000003</v>
      </c>
      <c r="D36" s="8">
        <v>5.8053009600000003</v>
      </c>
      <c r="E36" s="8">
        <v>5.8053009600000003</v>
      </c>
      <c r="F36" s="8">
        <v>5.8053009600000003</v>
      </c>
      <c r="G36" s="8">
        <v>5.8053009600000003</v>
      </c>
      <c r="H36" s="8">
        <v>14.513025240000001</v>
      </c>
      <c r="I36" s="8">
        <v>8.707724279999999</v>
      </c>
      <c r="J36" s="8">
        <v>2.9026504799999988</v>
      </c>
      <c r="K36" s="8">
        <v>5.8053009600000003</v>
      </c>
      <c r="L36" s="8">
        <v>2.9026504799999988</v>
      </c>
      <c r="M36" s="8">
        <v>5.8053009600000003</v>
      </c>
      <c r="N36" s="8">
        <v>2.9026504799999988</v>
      </c>
      <c r="O36" s="8">
        <v>2.9026504799999988</v>
      </c>
      <c r="P36" s="8">
        <v>2.9026504799999988</v>
      </c>
      <c r="Q36" s="8">
        <v>2.9026504799999988</v>
      </c>
      <c r="R36" s="8">
        <v>1.89837612</v>
      </c>
      <c r="S36" s="8">
        <v>1.2859527600000003</v>
      </c>
      <c r="T36" s="8">
        <v>1.3670488800000002</v>
      </c>
      <c r="U36" s="8">
        <v>2.0289931200000004</v>
      </c>
      <c r="V36" s="8">
        <v>2.5832635200000005</v>
      </c>
      <c r="W36" s="8">
        <v>3.1116376799999999</v>
      </c>
      <c r="X36" s="8">
        <v>3.578905800000002</v>
      </c>
      <c r="Y36" s="8">
        <v>5.3698352399999996</v>
      </c>
      <c r="Z36" s="8">
        <v>5.9997499200000002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2.4199559999999998E-2</v>
      </c>
      <c r="S37" s="8">
        <v>2.74428E-2</v>
      </c>
      <c r="T37" s="8">
        <v>6.9854399999999997E-2</v>
      </c>
      <c r="U37" s="8">
        <v>0.12748428000000001</v>
      </c>
      <c r="V37" s="8">
        <v>0.10328472</v>
      </c>
      <c r="W37" s="8">
        <v>0.10029096000000001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1.2698690399999999</v>
      </c>
      <c r="S41" s="8">
        <v>3.1319639999999996E-2</v>
      </c>
      <c r="T41" s="8">
        <v>0.15012720000000002</v>
      </c>
      <c r="U41" s="8">
        <v>1.1228479200000003</v>
      </c>
      <c r="V41" s="8">
        <v>0.78816780000000008</v>
      </c>
      <c r="W41" s="8">
        <v>0.22829688000000001</v>
      </c>
      <c r="X41" s="8">
        <v>0.19387115999999999</v>
      </c>
      <c r="Y41" s="8">
        <v>0.21587256000000002</v>
      </c>
      <c r="Z41" s="8">
        <v>0.13149072000000003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56.953260000000007</v>
      </c>
      <c r="D43" s="8">
        <v>56.953260000000007</v>
      </c>
      <c r="E43" s="8">
        <v>53.789219639999985</v>
      </c>
      <c r="F43" s="8">
        <v>69.609421440000006</v>
      </c>
      <c r="G43" s="8">
        <v>75.937768919999996</v>
      </c>
      <c r="H43" s="8">
        <v>60.117300360000002</v>
      </c>
      <c r="I43" s="8">
        <v>53.789219639999985</v>
      </c>
      <c r="J43" s="8">
        <v>50.62517927999999</v>
      </c>
      <c r="K43" s="8">
        <v>34.804710719999989</v>
      </c>
      <c r="L43" s="8">
        <v>25.312589640000002</v>
      </c>
      <c r="M43" s="8">
        <v>25.312589640000002</v>
      </c>
      <c r="N43" s="8">
        <v>15.820468559999998</v>
      </c>
      <c r="O43" s="8">
        <v>6.3280807200000009</v>
      </c>
      <c r="P43" s="8">
        <v>6.3280807200000009</v>
      </c>
      <c r="Q43" s="8">
        <v>6.3280807200000009</v>
      </c>
      <c r="R43" s="8">
        <v>5.2300965600000007</v>
      </c>
      <c r="S43" s="8">
        <v>7.2678761999999981</v>
      </c>
      <c r="T43" s="8">
        <v>6.4326506399999994</v>
      </c>
      <c r="U43" s="8">
        <v>6.0402466800000019</v>
      </c>
      <c r="V43" s="8">
        <v>5.9420790000000006</v>
      </c>
      <c r="W43" s="8">
        <v>6.0495832800000002</v>
      </c>
      <c r="X43" s="8">
        <v>12.064487759999999</v>
      </c>
      <c r="Y43" s="8">
        <v>16.522847639999998</v>
      </c>
      <c r="Z43" s="8">
        <v>12.311507519999999</v>
      </c>
    </row>
    <row r="44" spans="1:26" ht="11.25" customHeight="1" x14ac:dyDescent="0.2">
      <c r="A44" s="28" t="s">
        <v>74</v>
      </c>
      <c r="B44" s="7" t="s">
        <v>75</v>
      </c>
      <c r="C44" s="8">
        <v>6.2925271200000017</v>
      </c>
      <c r="D44" s="8">
        <v>3.1464028800000001</v>
      </c>
      <c r="E44" s="8">
        <v>3.1464028800000001</v>
      </c>
      <c r="F44" s="8">
        <v>0</v>
      </c>
      <c r="G44" s="8">
        <v>0</v>
      </c>
      <c r="H44" s="8">
        <v>0</v>
      </c>
      <c r="I44" s="8">
        <v>0</v>
      </c>
      <c r="J44" s="8">
        <v>3.1464028800000001</v>
      </c>
      <c r="K44" s="8">
        <v>0</v>
      </c>
      <c r="L44" s="8">
        <v>0</v>
      </c>
      <c r="M44" s="8">
        <v>0</v>
      </c>
      <c r="N44" s="8">
        <v>3.1268980800000001</v>
      </c>
      <c r="O44" s="8">
        <v>3.1268980800000001</v>
      </c>
      <c r="P44" s="8">
        <v>0</v>
      </c>
      <c r="Q44" s="8">
        <v>0</v>
      </c>
      <c r="R44" s="8">
        <v>1.2070684800000002</v>
      </c>
      <c r="S44" s="8">
        <v>0.83174040000000005</v>
      </c>
      <c r="T44" s="8">
        <v>0.89666352000000027</v>
      </c>
      <c r="U44" s="8">
        <v>0.57567023999999978</v>
      </c>
      <c r="V44" s="8">
        <v>0.70802424000000019</v>
      </c>
      <c r="W44" s="8">
        <v>0.72669312000000019</v>
      </c>
      <c r="X44" s="8">
        <v>0.50963256000000001</v>
      </c>
      <c r="Y44" s="8">
        <v>0.39316103999999996</v>
      </c>
      <c r="Z44" s="8">
        <v>0.22959936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116.58100608000001</v>
      </c>
      <c r="D51" s="27">
        <v>122.99404392</v>
      </c>
      <c r="E51" s="27">
        <v>112.79607372</v>
      </c>
      <c r="F51" s="27">
        <v>116.37884412</v>
      </c>
      <c r="G51" s="27">
        <v>112.23906804000002</v>
      </c>
      <c r="H51" s="27">
        <v>93.811429799999999</v>
      </c>
      <c r="I51" s="27">
        <v>88.508162160000012</v>
      </c>
      <c r="J51" s="27">
        <v>83.661930000000012</v>
      </c>
      <c r="K51" s="27">
        <v>64.930745879999989</v>
      </c>
      <c r="L51" s="27">
        <v>52.913923920000009</v>
      </c>
      <c r="M51" s="27">
        <v>56.95312392000001</v>
      </c>
      <c r="N51" s="27">
        <v>51.197465879999989</v>
      </c>
      <c r="O51" s="27">
        <v>43.119065879999994</v>
      </c>
      <c r="P51" s="27">
        <v>37.160236080000004</v>
      </c>
      <c r="Q51" s="27">
        <v>32.0705319358228</v>
      </c>
      <c r="R51" s="27">
        <v>30.689774753962535</v>
      </c>
      <c r="S51" s="27">
        <v>33.232070657110576</v>
      </c>
      <c r="T51" s="27">
        <v>35.442688137474249</v>
      </c>
      <c r="U51" s="27">
        <v>37.153325785243474</v>
      </c>
      <c r="V51" s="27">
        <v>34.541027034765548</v>
      </c>
      <c r="W51" s="27">
        <v>31.463668669543527</v>
      </c>
      <c r="X51" s="27">
        <v>27.636881461145677</v>
      </c>
      <c r="Y51" s="27">
        <v>22.806950281173556</v>
      </c>
      <c r="Z51" s="27">
        <v>22.350480135462877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1.3199508807297649</v>
      </c>
      <c r="D52" s="27">
        <f t="shared" si="20"/>
        <v>1.8241813624030918</v>
      </c>
      <c r="E52" s="27">
        <f t="shared" si="20"/>
        <v>1.495067580468</v>
      </c>
      <c r="F52" s="27">
        <f t="shared" si="20"/>
        <v>1.0770772983556345</v>
      </c>
      <c r="G52" s="27">
        <f t="shared" si="20"/>
        <v>1.4120826360315051</v>
      </c>
      <c r="H52" s="27">
        <f t="shared" si="20"/>
        <v>4.7342098139006596</v>
      </c>
      <c r="I52" s="27">
        <f t="shared" si="20"/>
        <v>4.2056469489604709</v>
      </c>
      <c r="J52" s="27">
        <f t="shared" si="20"/>
        <v>3.8774768425012214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8.3363720847211192E-2</v>
      </c>
      <c r="O52" s="27">
        <f t="shared" si="20"/>
        <v>8.9048176380160798E-2</v>
      </c>
      <c r="P52" s="27">
        <f t="shared" si="20"/>
        <v>9.4703923006677584E-2</v>
      </c>
      <c r="Q52" s="27">
        <f t="shared" si="20"/>
        <v>9.1807626529977593E-2</v>
      </c>
      <c r="R52" s="27">
        <f t="shared" si="20"/>
        <v>8.2027005241473591E-2</v>
      </c>
      <c r="S52" s="27">
        <f t="shared" si="20"/>
        <v>0.16595495903923196</v>
      </c>
      <c r="T52" s="27">
        <f t="shared" si="20"/>
        <v>0.9061902754459632</v>
      </c>
      <c r="U52" s="27">
        <f t="shared" si="20"/>
        <v>1.7003150124878545</v>
      </c>
      <c r="V52" s="27">
        <f t="shared" si="20"/>
        <v>0.86041628989173002</v>
      </c>
      <c r="W52" s="27">
        <f t="shared" si="20"/>
        <v>2.3801000206367998E-2</v>
      </c>
      <c r="X52" s="27">
        <f t="shared" si="20"/>
        <v>2.0813096999772004E-2</v>
      </c>
      <c r="Y52" s="27">
        <f t="shared" ref="Y52:Z52" si="21">SUM(Y53:Y54)</f>
        <v>1.9426089741168003E-2</v>
      </c>
      <c r="Z52" s="27">
        <f t="shared" si="21"/>
        <v>1.9901914598807999E-2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1.3199508807297649</v>
      </c>
      <c r="D54" s="45">
        <v>1.8241813624030918</v>
      </c>
      <c r="E54" s="45">
        <v>1.495067580468</v>
      </c>
      <c r="F54" s="45">
        <v>1.0770772983556345</v>
      </c>
      <c r="G54" s="45">
        <v>1.4120826360315051</v>
      </c>
      <c r="H54" s="45">
        <v>4.7342098139006596</v>
      </c>
      <c r="I54" s="45">
        <v>4.2056469489604709</v>
      </c>
      <c r="J54" s="45">
        <v>3.8774768425012214</v>
      </c>
      <c r="K54" s="45">
        <v>0</v>
      </c>
      <c r="L54" s="45">
        <v>0</v>
      </c>
      <c r="M54" s="45">
        <v>0</v>
      </c>
      <c r="N54" s="45">
        <v>8.3363720847211192E-2</v>
      </c>
      <c r="O54" s="45">
        <v>8.9048176380160798E-2</v>
      </c>
      <c r="P54" s="45">
        <v>9.4703923006677584E-2</v>
      </c>
      <c r="Q54" s="45">
        <v>9.1807626529977593E-2</v>
      </c>
      <c r="R54" s="45">
        <v>8.2027005241473591E-2</v>
      </c>
      <c r="S54" s="45">
        <v>0.16595495903923196</v>
      </c>
      <c r="T54" s="45">
        <v>0.9061902754459632</v>
      </c>
      <c r="U54" s="45">
        <v>1.7003150124878545</v>
      </c>
      <c r="V54" s="45">
        <v>0.86041628989173002</v>
      </c>
      <c r="W54" s="45">
        <v>2.3801000206367998E-2</v>
      </c>
      <c r="X54" s="45">
        <v>2.0813096999772004E-2</v>
      </c>
      <c r="Y54" s="45">
        <v>1.9426089741168003E-2</v>
      </c>
      <c r="Z54" s="45">
        <v>1.9901914598807999E-2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103.13602560000001</v>
      </c>
      <c r="D61" s="49">
        <f t="shared" si="22"/>
        <v>116.82817919999998</v>
      </c>
      <c r="E61" s="49">
        <f t="shared" si="22"/>
        <v>85.528094400000001</v>
      </c>
      <c r="F61" s="49">
        <f t="shared" si="22"/>
        <v>165.79175039999998</v>
      </c>
      <c r="G61" s="49">
        <f t="shared" si="22"/>
        <v>160.46796960000003</v>
      </c>
      <c r="H61" s="49">
        <f t="shared" si="22"/>
        <v>128.75603039999996</v>
      </c>
      <c r="I61" s="49">
        <f t="shared" si="22"/>
        <v>147.43200959999999</v>
      </c>
      <c r="J61" s="49">
        <f t="shared" si="22"/>
        <v>149.27182559999997</v>
      </c>
      <c r="K61" s="49">
        <f t="shared" si="22"/>
        <v>120.8479104</v>
      </c>
      <c r="L61" s="49">
        <f t="shared" si="22"/>
        <v>105.84000000000002</v>
      </c>
      <c r="M61" s="49">
        <f t="shared" si="22"/>
        <v>109.26639359999999</v>
      </c>
      <c r="N61" s="49">
        <f t="shared" si="22"/>
        <v>129.70428479999998</v>
      </c>
      <c r="O61" s="49">
        <f t="shared" si="22"/>
        <v>109.56313440000001</v>
      </c>
      <c r="P61" s="49">
        <f t="shared" si="22"/>
        <v>77.024116800000002</v>
      </c>
      <c r="Q61" s="49">
        <f t="shared" si="22"/>
        <v>50.439161478076215</v>
      </c>
      <c r="R61" s="49">
        <f t="shared" si="22"/>
        <v>42.026819298710251</v>
      </c>
      <c r="S61" s="49">
        <f t="shared" si="22"/>
        <v>42.319256901849606</v>
      </c>
      <c r="T61" s="49">
        <f t="shared" si="22"/>
        <v>42.011214680746995</v>
      </c>
      <c r="U61" s="49">
        <f t="shared" si="22"/>
        <v>49.010749207517058</v>
      </c>
      <c r="V61" s="49">
        <f t="shared" si="22"/>
        <v>45.862723597821756</v>
      </c>
      <c r="W61" s="49">
        <f t="shared" si="22"/>
        <v>40.698791333813261</v>
      </c>
      <c r="X61" s="49">
        <f t="shared" si="22"/>
        <v>41.234496108617577</v>
      </c>
      <c r="Y61" s="49">
        <f t="shared" ref="Y61:Z61" si="23">SUM(Y62:Y72)</f>
        <v>44.263623303670649</v>
      </c>
      <c r="Z61" s="49">
        <f t="shared" si="23"/>
        <v>43.932151725271424</v>
      </c>
    </row>
    <row r="62" spans="1:26" ht="11.25" customHeight="1" x14ac:dyDescent="0.2">
      <c r="A62" s="50" t="s">
        <v>92</v>
      </c>
      <c r="B62" s="51" t="s">
        <v>93</v>
      </c>
      <c r="C62" s="52">
        <v>101.13586560000002</v>
      </c>
      <c r="D62" s="52">
        <v>114.12817919999998</v>
      </c>
      <c r="E62" s="52">
        <v>83.328134399999996</v>
      </c>
      <c r="F62" s="52">
        <v>164.19191039999998</v>
      </c>
      <c r="G62" s="52">
        <v>158.36808960000002</v>
      </c>
      <c r="H62" s="52">
        <v>121.85591039999997</v>
      </c>
      <c r="I62" s="52">
        <v>141.23208959999999</v>
      </c>
      <c r="J62" s="52">
        <v>143.47186559999997</v>
      </c>
      <c r="K62" s="52">
        <v>120.8479104</v>
      </c>
      <c r="L62" s="52">
        <v>105.84000000000002</v>
      </c>
      <c r="M62" s="52">
        <v>109.26639359999999</v>
      </c>
      <c r="N62" s="52">
        <v>129.60420479999999</v>
      </c>
      <c r="O62" s="52">
        <v>109.42525440000001</v>
      </c>
      <c r="P62" s="52">
        <v>76.909996800000002</v>
      </c>
      <c r="Q62" s="52">
        <v>50.238720000000008</v>
      </c>
      <c r="R62" s="52">
        <v>41.610643199999998</v>
      </c>
      <c r="S62" s="52">
        <v>41.097772799999994</v>
      </c>
      <c r="T62" s="52">
        <v>38.946297600000001</v>
      </c>
      <c r="U62" s="52">
        <v>44.040326399999998</v>
      </c>
      <c r="V62" s="52">
        <v>40.953023999999999</v>
      </c>
      <c r="W62" s="52">
        <v>34.338124800000003</v>
      </c>
      <c r="X62" s="52">
        <v>33.753484799999995</v>
      </c>
      <c r="Y62" s="52">
        <v>33.453907199999996</v>
      </c>
      <c r="Z62" s="52">
        <v>31.358073599999994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0.10900147807621151</v>
      </c>
      <c r="R64" s="52">
        <v>0.31141609871025167</v>
      </c>
      <c r="S64" s="52">
        <v>1.0101641018496132</v>
      </c>
      <c r="T64" s="52">
        <v>1.8628770807469985</v>
      </c>
      <c r="U64" s="52">
        <v>2.7758628075170559</v>
      </c>
      <c r="V64" s="52">
        <v>3.7969395978217579</v>
      </c>
      <c r="W64" s="52">
        <v>6.3297065338132601</v>
      </c>
      <c r="X64" s="52">
        <v>7.4532913086175832</v>
      </c>
      <c r="Y64" s="52">
        <v>10.785236103670655</v>
      </c>
      <c r="Z64" s="52">
        <v>12.549598125271435</v>
      </c>
    </row>
    <row r="65" spans="1:26" ht="11.25" customHeight="1" x14ac:dyDescent="0.2">
      <c r="A65" s="50" t="s">
        <v>98</v>
      </c>
      <c r="B65" s="51" t="s">
        <v>99</v>
      </c>
      <c r="C65" s="52">
        <v>2.0001600000000002</v>
      </c>
      <c r="D65" s="52">
        <v>2.6999999999999997</v>
      </c>
      <c r="E65" s="52">
        <v>2.1999599999999995</v>
      </c>
      <c r="F65" s="52">
        <v>1.5998399999999999</v>
      </c>
      <c r="G65" s="52">
        <v>2.0998799999999997</v>
      </c>
      <c r="H65" s="52">
        <v>6.9001199999999994</v>
      </c>
      <c r="I65" s="52">
        <v>6.1999200000000014</v>
      </c>
      <c r="J65" s="52">
        <v>5.7999599999999978</v>
      </c>
      <c r="K65" s="52">
        <v>0</v>
      </c>
      <c r="L65" s="52">
        <v>0</v>
      </c>
      <c r="M65" s="52">
        <v>0</v>
      </c>
      <c r="N65" s="52">
        <v>0.10007999999999997</v>
      </c>
      <c r="O65" s="52">
        <v>0.13788</v>
      </c>
      <c r="P65" s="52">
        <v>0.11412000000000001</v>
      </c>
      <c r="Q65" s="52">
        <v>9.1440000000000007E-2</v>
      </c>
      <c r="R65" s="52">
        <v>0.10475999999999998</v>
      </c>
      <c r="S65" s="52">
        <v>0.21131999999999995</v>
      </c>
      <c r="T65" s="52">
        <v>1.2020399999999998</v>
      </c>
      <c r="U65" s="52">
        <v>2.1945600000000001</v>
      </c>
      <c r="V65" s="52">
        <v>1.11276</v>
      </c>
      <c r="W65" s="52">
        <v>3.0959999999999994E-2</v>
      </c>
      <c r="X65" s="52">
        <v>2.7719999999999998E-2</v>
      </c>
      <c r="Y65" s="52">
        <v>2.4480000000000002E-2</v>
      </c>
      <c r="Z65" s="52">
        <v>2.4480000000000002E-2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11922.119915760002</v>
      </c>
      <c r="D2" s="21">
        <f t="shared" ref="D2:X2" si="0">SUM(D3,D17,D22,D25,D26,D51,D52)</f>
        <v>12016.926863279998</v>
      </c>
      <c r="E2" s="21">
        <f t="shared" si="0"/>
        <v>12167.553751920001</v>
      </c>
      <c r="F2" s="21">
        <f t="shared" si="0"/>
        <v>12648.514749839998</v>
      </c>
      <c r="G2" s="21">
        <f t="shared" si="0"/>
        <v>12946.285248839999</v>
      </c>
      <c r="H2" s="21">
        <f t="shared" si="0"/>
        <v>13165.928076240001</v>
      </c>
      <c r="I2" s="21">
        <f t="shared" si="0"/>
        <v>13461.4951002</v>
      </c>
      <c r="J2" s="21">
        <f t="shared" si="0"/>
        <v>14020.562720520002</v>
      </c>
      <c r="K2" s="21">
        <f t="shared" si="0"/>
        <v>13869.857737439999</v>
      </c>
      <c r="L2" s="21">
        <f t="shared" si="0"/>
        <v>13137.48763164</v>
      </c>
      <c r="M2" s="21">
        <f t="shared" si="0"/>
        <v>12991.625815320003</v>
      </c>
      <c r="N2" s="21">
        <f t="shared" si="0"/>
        <v>12644.71727184</v>
      </c>
      <c r="O2" s="21">
        <f t="shared" si="0"/>
        <v>11588.830242479999</v>
      </c>
      <c r="P2" s="21">
        <f t="shared" si="0"/>
        <v>11382.389306999996</v>
      </c>
      <c r="Q2" s="21">
        <f t="shared" si="0"/>
        <v>11475.07609608</v>
      </c>
      <c r="R2" s="21">
        <f t="shared" si="0"/>
        <v>11918.17319139818</v>
      </c>
      <c r="S2" s="21">
        <f t="shared" si="0"/>
        <v>12073.674572706213</v>
      </c>
      <c r="T2" s="21">
        <f t="shared" si="0"/>
        <v>12059.988749397482</v>
      </c>
      <c r="U2" s="21">
        <f t="shared" si="0"/>
        <v>12306.247813636051</v>
      </c>
      <c r="V2" s="21">
        <f t="shared" si="0"/>
        <v>12033.626364714846</v>
      </c>
      <c r="W2" s="21">
        <f t="shared" si="0"/>
        <v>11040.456831487722</v>
      </c>
      <c r="X2" s="21">
        <f t="shared" si="0"/>
        <v>11236.676130083344</v>
      </c>
      <c r="Y2" s="21">
        <f t="shared" ref="Y2:Z2" si="1">SUM(Y3,Y17,Y22,Y25,Y26,Y51,Y52)</f>
        <v>11129.63507197</v>
      </c>
      <c r="Z2" s="21">
        <f t="shared" si="1"/>
        <v>11075.821676011834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  <c r="Y5" s="8">
        <f>FC_TRA_RAIL_E!Y5+FC_TRA_ROAD_E!Y5+FC_TRA_DAVI_E!Y5+FC_TRA_DNAVI_E!Y5+FC_TRA_PIPE_E!Y5</f>
        <v>0</v>
      </c>
      <c r="Z5" s="8">
        <f>FC_TRA_RAIL_E!Z5+FC_TRA_ROAD_E!Z5+FC_TRA_DAVI_E!Z5+FC_TRA_DNAVI_E!Z5+FC_TRA_PIPE_E!Z5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  <c r="Y6" s="8">
        <f>FC_TRA_RAIL_E!Y6+FC_TRA_ROAD_E!Y6+FC_TRA_DAVI_E!Y6+FC_TRA_DNAVI_E!Y6+FC_TRA_PIPE_E!Y6</f>
        <v>0</v>
      </c>
      <c r="Z6" s="8">
        <f>FC_TRA_RAIL_E!Z6+FC_TRA_ROAD_E!Z6+FC_TRA_DAVI_E!Z6+FC_TRA_DNAVI_E!Z6+FC_TRA_PIPE_E!Z6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  <c r="Y7" s="8">
        <f>FC_TRA_RAIL_E!Y7+FC_TRA_ROAD_E!Y7+FC_TRA_DAVI_E!Y7+FC_TRA_DNAVI_E!Y7+FC_TRA_PIPE_E!Y7</f>
        <v>0</v>
      </c>
      <c r="Z7" s="8">
        <f>FC_TRA_RAIL_E!Z7+FC_TRA_ROAD_E!Z7+FC_TRA_DAVI_E!Z7+FC_TRA_DNAVI_E!Z7+FC_TRA_PIPE_E!Z7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  <c r="Y9" s="8">
        <f>FC_TRA_RAIL_E!Y9+FC_TRA_ROAD_E!Y9+FC_TRA_DAVI_E!Y9+FC_TRA_DNAVI_E!Y9+FC_TRA_PIPE_E!Y9</f>
        <v>0</v>
      </c>
      <c r="Z9" s="8">
        <f>FC_TRA_RAIL_E!Z9+FC_TRA_ROAD_E!Z9+FC_TRA_DAVI_E!Z9+FC_TRA_DNAVI_E!Z9+FC_TRA_PIPE_E!Z9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  <c r="Y10" s="8">
        <f>FC_TRA_RAIL_E!Y10+FC_TRA_ROAD_E!Y10+FC_TRA_DAVI_E!Y10+FC_TRA_DNAVI_E!Y10+FC_TRA_PIPE_E!Y10</f>
        <v>0</v>
      </c>
      <c r="Z10" s="8">
        <f>FC_TRA_RAIL_E!Z10+FC_TRA_ROAD_E!Z10+FC_TRA_DAVI_E!Z10+FC_TRA_DNAVI_E!Z10+FC_TRA_PIPE_E!Z10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  <c r="Y12" s="8">
        <f>FC_TRA_RAIL_E!Y12+FC_TRA_ROAD_E!Y12+FC_TRA_DAVI_E!Y12+FC_TRA_DNAVI_E!Y12+FC_TRA_PIPE_E!Y12</f>
        <v>0</v>
      </c>
      <c r="Z12" s="8">
        <f>FC_TRA_RAIL_E!Z12+FC_TRA_ROAD_E!Z12+FC_TRA_DAVI_E!Z12+FC_TRA_DNAVI_E!Z12+FC_TRA_PIPE_E!Z12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  <c r="Y13" s="8">
        <f>FC_TRA_RAIL_E!Y13+FC_TRA_ROAD_E!Y13+FC_TRA_DAVI_E!Y13+FC_TRA_DNAVI_E!Y13+FC_TRA_PIPE_E!Y13</f>
        <v>0</v>
      </c>
      <c r="Z13" s="8">
        <f>FC_TRA_RAIL_E!Z13+FC_TRA_ROAD_E!Z13+FC_TRA_DAVI_E!Z13+FC_TRA_DNAVI_E!Z13+FC_TRA_PIPE_E!Z13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  <c r="Y14" s="8">
        <f>FC_TRA_RAIL_E!Y14+FC_TRA_ROAD_E!Y14+FC_TRA_DAVI_E!Y14+FC_TRA_DNAVI_E!Y14+FC_TRA_PIPE_E!Y14</f>
        <v>0</v>
      </c>
      <c r="Z14" s="8">
        <f>FC_TRA_RAIL_E!Z14+FC_TRA_ROAD_E!Z14+FC_TRA_DAVI_E!Z14+FC_TRA_DNAVI_E!Z14+FC_TRA_PIPE_E!Z14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  <c r="Y15" s="8">
        <f>FC_TRA_RAIL_E!Y15+FC_TRA_ROAD_E!Y15+FC_TRA_DAVI_E!Y15+FC_TRA_DNAVI_E!Y15+FC_TRA_PIPE_E!Y15</f>
        <v>0</v>
      </c>
      <c r="Z15" s="8">
        <f>FC_TRA_RAIL_E!Z15+FC_TRA_ROAD_E!Z15+FC_TRA_DAVI_E!Z15+FC_TRA_DNAVI_E!Z15+FC_TRA_PIPE_E!Z15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  <c r="Y16" s="8">
        <f>FC_TRA_RAIL_E!Y16+FC_TRA_ROAD_E!Y16+FC_TRA_DAVI_E!Y16+FC_TRA_DNAVI_E!Y16+FC_TRA_PIPE_E!Y16</f>
        <v>0</v>
      </c>
      <c r="Z16" s="8">
        <f>FC_TRA_RAIL_E!Z16+FC_TRA_ROAD_E!Z16+FC_TRA_DAVI_E!Z16+FC_TRA_DNAVI_E!Z16+FC_TRA_PIPE_E!Z16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  <c r="Y18" s="8">
        <f>FC_TRA_RAIL_E!Y18+FC_TRA_ROAD_E!Y18+FC_TRA_DAVI_E!Y18+FC_TRA_DNAVI_E!Y18+FC_TRA_PIPE_E!Y18</f>
        <v>0</v>
      </c>
      <c r="Z18" s="8">
        <f>FC_TRA_RAIL_E!Z18+FC_TRA_ROAD_E!Z18+FC_TRA_DAVI_E!Z18+FC_TRA_DNAVI_E!Z18+FC_TRA_PIPE_E!Z18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  <c r="Y19" s="8">
        <f>FC_TRA_RAIL_E!Y19+FC_TRA_ROAD_E!Y19+FC_TRA_DAVI_E!Y19+FC_TRA_DNAVI_E!Y19+FC_TRA_PIPE_E!Y19</f>
        <v>0</v>
      </c>
      <c r="Z19" s="8">
        <f>FC_TRA_RAIL_E!Z19+FC_TRA_ROAD_E!Z19+FC_TRA_DAVI_E!Z19+FC_TRA_DNAVI_E!Z19+FC_TRA_PIPE_E!Z19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  <c r="Y20" s="8">
        <f>FC_TRA_RAIL_E!Y20+FC_TRA_ROAD_E!Y20+FC_TRA_DAVI_E!Y20+FC_TRA_DNAVI_E!Y20+FC_TRA_PIPE_E!Y20</f>
        <v>0</v>
      </c>
      <c r="Z20" s="8">
        <f>FC_TRA_RAIL_E!Z20+FC_TRA_ROAD_E!Z20+FC_TRA_DAVI_E!Z20+FC_TRA_DNAVI_E!Z20+FC_TRA_PIPE_E!Z20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  <c r="Y21" s="8">
        <f>FC_TRA_RAIL_E!Y21+FC_TRA_ROAD_E!Y21+FC_TRA_DAVI_E!Y21+FC_TRA_DNAVI_E!Y21+FC_TRA_PIPE_E!Y21</f>
        <v>0</v>
      </c>
      <c r="Z21" s="8">
        <f>FC_TRA_RAIL_E!Z21+FC_TRA_ROAD_E!Z21+FC_TRA_DAVI_E!Z21+FC_TRA_DNAVI_E!Z21+FC_TRA_PIPE_E!Z21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  <c r="Y23" s="8">
        <f>FC_TRA_RAIL_E!Y23+FC_TRA_ROAD_E!Y23+FC_TRA_DAVI_E!Y23+FC_TRA_DNAVI_E!Y23+FC_TRA_PIPE_E!Y23</f>
        <v>0</v>
      </c>
      <c r="Z23" s="8">
        <f>FC_TRA_RAIL_E!Z23+FC_TRA_ROAD_E!Z23+FC_TRA_DAVI_E!Z23+FC_TRA_DNAVI_E!Z23+FC_TRA_PIPE_E!Z23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  <c r="Y24" s="8">
        <f>FC_TRA_RAIL_E!Y24+FC_TRA_ROAD_E!Y24+FC_TRA_DAVI_E!Y24+FC_TRA_DNAVI_E!Y24+FC_TRA_PIPE_E!Y24</f>
        <v>0</v>
      </c>
      <c r="Z24" s="8">
        <f>FC_TRA_RAIL_E!Z24+FC_TRA_ROAD_E!Z24+FC_TRA_DAVI_E!Z24+FC_TRA_DNAVI_E!Z24+FC_TRA_PIPE_E!Z24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  <c r="Y25" s="27">
        <f>FC_TRA_RAIL_E!Y25+FC_TRA_ROAD_E!Y25+FC_TRA_DAVI_E!Y25+FC_TRA_DNAVI_E!Y25+FC_TRA_PIPE_E!Y25</f>
        <v>0</v>
      </c>
      <c r="Z25" s="27">
        <f>FC_TRA_RAIL_E!Z25+FC_TRA_ROAD_E!Z25+FC_TRA_DAVI_E!Z25+FC_TRA_DNAVI_E!Z25+FC_TRA_PIPE_E!Z25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11922.119915760002</v>
      </c>
      <c r="D26" s="27">
        <f t="shared" si="20"/>
        <v>12016.926863279998</v>
      </c>
      <c r="E26" s="27">
        <f t="shared" si="20"/>
        <v>12167.553751920001</v>
      </c>
      <c r="F26" s="27">
        <f t="shared" si="20"/>
        <v>12648.514749839998</v>
      </c>
      <c r="G26" s="27">
        <f t="shared" si="20"/>
        <v>12946.285248839999</v>
      </c>
      <c r="H26" s="27">
        <f t="shared" si="20"/>
        <v>13165.928076240001</v>
      </c>
      <c r="I26" s="27">
        <f t="shared" si="20"/>
        <v>13461.4951002</v>
      </c>
      <c r="J26" s="27">
        <f t="shared" si="20"/>
        <v>14020.562720520002</v>
      </c>
      <c r="K26" s="27">
        <f t="shared" si="20"/>
        <v>13869.857737439999</v>
      </c>
      <c r="L26" s="27">
        <f t="shared" si="20"/>
        <v>13137.48763164</v>
      </c>
      <c r="M26" s="27">
        <f t="shared" si="20"/>
        <v>12991.625815320003</v>
      </c>
      <c r="N26" s="27">
        <f t="shared" si="20"/>
        <v>12644.71727184</v>
      </c>
      <c r="O26" s="27">
        <f t="shared" si="20"/>
        <v>11588.830242479999</v>
      </c>
      <c r="P26" s="27">
        <f t="shared" si="20"/>
        <v>11382.389306999996</v>
      </c>
      <c r="Q26" s="27">
        <f t="shared" si="20"/>
        <v>11475.07609608</v>
      </c>
      <c r="R26" s="27">
        <f t="shared" si="20"/>
        <v>11913.978591719999</v>
      </c>
      <c r="S26" s="27">
        <f t="shared" si="20"/>
        <v>12066.516694079997</v>
      </c>
      <c r="T26" s="27">
        <f t="shared" si="20"/>
        <v>12045.767105159999</v>
      </c>
      <c r="U26" s="27">
        <f t="shared" si="20"/>
        <v>12289.104496440001</v>
      </c>
      <c r="V26" s="27">
        <f t="shared" si="20"/>
        <v>12016.820400119999</v>
      </c>
      <c r="W26" s="27">
        <f t="shared" ref="W26:X26" si="21">SUM(W27,W33)</f>
        <v>11025.044664839997</v>
      </c>
      <c r="X26" s="27">
        <f t="shared" si="21"/>
        <v>11219.9547114</v>
      </c>
      <c r="Y26" s="27">
        <f t="shared" ref="Y26:Z26" si="22">SUM(Y27,Y33)</f>
        <v>11112.289622280003</v>
      </c>
      <c r="Z26" s="27">
        <f t="shared" si="22"/>
        <v>11059.772885280003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  <c r="Y28" s="8">
        <f>FC_TRA_RAIL_E!Y28+FC_TRA_ROAD_E!Y28+FC_TRA_DAVI_E!Y28+FC_TRA_DNAVI_E!Y28+FC_TRA_PIPE_E!Y28</f>
        <v>0</v>
      </c>
      <c r="Z28" s="8">
        <f>FC_TRA_RAIL_E!Z28+FC_TRA_ROAD_E!Z28+FC_TRA_DAVI_E!Z28+FC_TRA_DNAVI_E!Z28+FC_TRA_PIPE_E!Z28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  <c r="Y29" s="8">
        <f>FC_TRA_RAIL_E!Y29+FC_TRA_ROAD_E!Y29+FC_TRA_DAVI_E!Y29+FC_TRA_DNAVI_E!Y29+FC_TRA_PIPE_E!Y29</f>
        <v>0</v>
      </c>
      <c r="Z29" s="8">
        <f>FC_TRA_RAIL_E!Z29+FC_TRA_ROAD_E!Z29+FC_TRA_DAVI_E!Z29+FC_TRA_DNAVI_E!Z29+FC_TRA_PIPE_E!Z29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  <c r="Y30" s="8">
        <f>FC_TRA_RAIL_E!Y30+FC_TRA_ROAD_E!Y30+FC_TRA_DAVI_E!Y30+FC_TRA_DNAVI_E!Y30+FC_TRA_PIPE_E!Y30</f>
        <v>0</v>
      </c>
      <c r="Z30" s="8">
        <f>FC_TRA_RAIL_E!Z30+FC_TRA_ROAD_E!Z30+FC_TRA_DAVI_E!Z30+FC_TRA_DNAVI_E!Z30+FC_TRA_PIPE_E!Z30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  <c r="Y31" s="8">
        <f>FC_TRA_RAIL_E!Y31+FC_TRA_ROAD_E!Y31+FC_TRA_DAVI_E!Y31+FC_TRA_DNAVI_E!Y31+FC_TRA_PIPE_E!Y31</f>
        <v>0</v>
      </c>
      <c r="Z31" s="8">
        <f>FC_TRA_RAIL_E!Z31+FC_TRA_ROAD_E!Z31+FC_TRA_DAVI_E!Z31+FC_TRA_DNAVI_E!Z31+FC_TRA_PIPE_E!Z31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  <c r="Y32" s="8">
        <f>FC_TRA_RAIL_E!Y32+FC_TRA_ROAD_E!Y32+FC_TRA_DAVI_E!Y32+FC_TRA_DNAVI_E!Y32+FC_TRA_PIPE_E!Y32</f>
        <v>0</v>
      </c>
      <c r="Z32" s="8">
        <f>FC_TRA_RAIL_E!Z32+FC_TRA_ROAD_E!Z32+FC_TRA_DAVI_E!Z32+FC_TRA_DNAVI_E!Z32+FC_TRA_PIPE_E!Z32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11922.119915760002</v>
      </c>
      <c r="D33" s="19">
        <f t="shared" si="26"/>
        <v>12016.926863279998</v>
      </c>
      <c r="E33" s="19">
        <f t="shared" si="26"/>
        <v>12167.553751920001</v>
      </c>
      <c r="F33" s="19">
        <f t="shared" si="26"/>
        <v>12648.514749839998</v>
      </c>
      <c r="G33" s="19">
        <f t="shared" si="26"/>
        <v>12946.285248839999</v>
      </c>
      <c r="H33" s="19">
        <f t="shared" si="26"/>
        <v>13165.928076240001</v>
      </c>
      <c r="I33" s="19">
        <f t="shared" si="26"/>
        <v>13461.4951002</v>
      </c>
      <c r="J33" s="19">
        <f t="shared" si="26"/>
        <v>14020.562720520002</v>
      </c>
      <c r="K33" s="19">
        <f t="shared" si="26"/>
        <v>13869.857737439999</v>
      </c>
      <c r="L33" s="19">
        <f t="shared" si="26"/>
        <v>13137.48763164</v>
      </c>
      <c r="M33" s="19">
        <f t="shared" si="26"/>
        <v>12991.625815320003</v>
      </c>
      <c r="N33" s="19">
        <f t="shared" si="26"/>
        <v>12644.71727184</v>
      </c>
      <c r="O33" s="19">
        <f t="shared" si="26"/>
        <v>11588.830242479999</v>
      </c>
      <c r="P33" s="19">
        <f t="shared" si="26"/>
        <v>11382.389306999996</v>
      </c>
      <c r="Q33" s="19">
        <f t="shared" si="26"/>
        <v>11475.07609608</v>
      </c>
      <c r="R33" s="19">
        <f t="shared" si="26"/>
        <v>11913.978591719999</v>
      </c>
      <c r="S33" s="19">
        <f t="shared" si="26"/>
        <v>12066.516694079997</v>
      </c>
      <c r="T33" s="19">
        <f t="shared" si="26"/>
        <v>12045.767105159999</v>
      </c>
      <c r="U33" s="19">
        <f t="shared" si="26"/>
        <v>12289.104496440001</v>
      </c>
      <c r="V33" s="19">
        <f t="shared" si="26"/>
        <v>12016.820400119999</v>
      </c>
      <c r="W33" s="19">
        <f t="shared" ref="W33:X33" si="27">SUM(W34:W50)</f>
        <v>11025.044664839997</v>
      </c>
      <c r="X33" s="19">
        <f t="shared" si="27"/>
        <v>11219.9547114</v>
      </c>
      <c r="Y33" s="19">
        <f t="shared" ref="Y33:Z33" si="28">SUM(Y34:Y50)</f>
        <v>11112.289622280003</v>
      </c>
      <c r="Z33" s="19">
        <f t="shared" si="28"/>
        <v>11059.772885280003</v>
      </c>
    </row>
    <row r="34" spans="1:26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  <c r="Y34" s="8">
        <f>FC_TRA_RAIL_E!Y34+FC_TRA_ROAD_E!Y34+FC_TRA_DAVI_E!Y34+FC_TRA_DNAVI_E!Y34+FC_TRA_PIPE_E!Y34</f>
        <v>0</v>
      </c>
      <c r="Z34" s="8">
        <f>FC_TRA_RAIL_E!Z34+FC_TRA_ROAD_E!Z34+FC_TRA_DAVI_E!Z34+FC_TRA_DNAVI_E!Z34+FC_TRA_PIPE_E!Z34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  <c r="Y35" s="8">
        <f>FC_TRA_RAIL_E!Y35+FC_TRA_ROAD_E!Y35+FC_TRA_DAVI_E!Y35+FC_TRA_DNAVI_E!Y35+FC_TRA_PIPE_E!Y35</f>
        <v>0</v>
      </c>
      <c r="Z35" s="8">
        <f>FC_TRA_RAIL_E!Z35+FC_TRA_ROAD_E!Z35+FC_TRA_DAVI_E!Z35+FC_TRA_DNAVI_E!Z35+FC_TRA_PIPE_E!Z35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26.123400000000004</v>
      </c>
      <c r="D36" s="8">
        <f>FC_TRA_RAIL_E!D36+FC_TRA_ROAD_E!D36+FC_TRA_DAVI_E!D36+FC_TRA_DNAVI_E!D36+FC_TRA_PIPE_E!D36</f>
        <v>29.026050479999995</v>
      </c>
      <c r="E36" s="8">
        <f>FC_TRA_RAIL_E!E36+FC_TRA_ROAD_E!E36+FC_TRA_DAVI_E!E36+FC_TRA_DNAVI_E!E36+FC_TRA_PIPE_E!E36</f>
        <v>31.92870095999999</v>
      </c>
      <c r="F36" s="8">
        <f>FC_TRA_RAIL_E!F36+FC_TRA_ROAD_E!F36+FC_TRA_DAVI_E!F36+FC_TRA_DNAVI_E!F36+FC_TRA_PIPE_E!F36</f>
        <v>26.123400000000004</v>
      </c>
      <c r="G36" s="8">
        <f>FC_TRA_RAIL_E!G36+FC_TRA_ROAD_E!G36+FC_TRA_DAVI_E!G36+FC_TRA_DNAVI_E!G36+FC_TRA_PIPE_E!G36</f>
        <v>23.220749519999998</v>
      </c>
      <c r="H36" s="8">
        <f>FC_TRA_RAIL_E!H36+FC_TRA_ROAD_E!H36+FC_TRA_DAVI_E!H36+FC_TRA_DNAVI_E!H36+FC_TRA_PIPE_E!H36</f>
        <v>20.318099040000003</v>
      </c>
      <c r="I36" s="8">
        <f>FC_TRA_RAIL_E!I36+FC_TRA_ROAD_E!I36+FC_TRA_DAVI_E!I36+FC_TRA_DNAVI_E!I36+FC_TRA_PIPE_E!I36</f>
        <v>17.415675720000003</v>
      </c>
      <c r="J36" s="8">
        <f>FC_TRA_RAIL_E!J36+FC_TRA_ROAD_E!J36+FC_TRA_DAVI_E!J36+FC_TRA_DNAVI_E!J36+FC_TRA_PIPE_E!J36</f>
        <v>14.513025240000003</v>
      </c>
      <c r="K36" s="8">
        <f>FC_TRA_RAIL_E!K36+FC_TRA_ROAD_E!K36+FC_TRA_DAVI_E!K36+FC_TRA_DNAVI_E!K36+FC_TRA_PIPE_E!K36</f>
        <v>11.610374760000001</v>
      </c>
      <c r="L36" s="8">
        <f>FC_TRA_RAIL_E!L36+FC_TRA_ROAD_E!L36+FC_TRA_DAVI_E!L36+FC_TRA_DNAVI_E!L36+FC_TRA_PIPE_E!L36</f>
        <v>8.707724279999999</v>
      </c>
      <c r="M36" s="8">
        <f>FC_TRA_RAIL_E!M36+FC_TRA_ROAD_E!M36+FC_TRA_DAVI_E!M36+FC_TRA_DNAVI_E!M36+FC_TRA_PIPE_E!M36</f>
        <v>0</v>
      </c>
      <c r="N36" s="8">
        <f>FC_TRA_RAIL_E!N36+FC_TRA_ROAD_E!N36+FC_TRA_DAVI_E!N36+FC_TRA_DNAVI_E!N36+FC_TRA_PIPE_E!N36</f>
        <v>0</v>
      </c>
      <c r="O36" s="8">
        <f>FC_TRA_RAIL_E!O36+FC_TRA_ROAD_E!O36+FC_TRA_DAVI_E!O36+FC_TRA_DNAVI_E!O36+FC_TRA_PIPE_E!O36</f>
        <v>0</v>
      </c>
      <c r="P36" s="8">
        <f>FC_TRA_RAIL_E!P36+FC_TRA_ROAD_E!P36+FC_TRA_DAVI_E!P36+FC_TRA_DNAVI_E!P36+FC_TRA_PIPE_E!P36</f>
        <v>0</v>
      </c>
      <c r="Q36" s="8">
        <f>FC_TRA_RAIL_E!Q36+FC_TRA_ROAD_E!Q36+FC_TRA_DAVI_E!Q36+FC_TRA_DNAVI_E!Q36+FC_TRA_PIPE_E!Q36</f>
        <v>0</v>
      </c>
      <c r="R36" s="8">
        <f>FC_TRA_RAIL_E!R36+FC_TRA_ROAD_E!R36+FC_TRA_DAVI_E!R36+FC_TRA_DNAVI_E!R36+FC_TRA_PIPE_E!R36</f>
        <v>0</v>
      </c>
      <c r="S36" s="8">
        <f>FC_TRA_RAIL_E!S36+FC_TRA_ROAD_E!S36+FC_TRA_DAVI_E!S36+FC_TRA_DNAVI_E!S36+FC_TRA_PIPE_E!S36</f>
        <v>0</v>
      </c>
      <c r="T36" s="8">
        <f>FC_TRA_RAIL_E!T36+FC_TRA_ROAD_E!T36+FC_TRA_DAVI_E!T36+FC_TRA_DNAVI_E!T36+FC_TRA_PIPE_E!T36</f>
        <v>0</v>
      </c>
      <c r="U36" s="8">
        <f>FC_TRA_RAIL_E!U36+FC_TRA_ROAD_E!U36+FC_TRA_DAVI_E!U36+FC_TRA_DNAVI_E!U36+FC_TRA_PIPE_E!U36</f>
        <v>0</v>
      </c>
      <c r="V36" s="8">
        <f>FC_TRA_RAIL_E!V36+FC_TRA_ROAD_E!V36+FC_TRA_DAVI_E!V36+FC_TRA_DNAVI_E!V36+FC_TRA_PIPE_E!V36</f>
        <v>0</v>
      </c>
      <c r="W36" s="8">
        <f>FC_TRA_RAIL_E!W36+FC_TRA_ROAD_E!W36+FC_TRA_DAVI_E!W36+FC_TRA_DNAVI_E!W36+FC_TRA_PIPE_E!W36</f>
        <v>0</v>
      </c>
      <c r="X36" s="8">
        <f>FC_TRA_RAIL_E!X36+FC_TRA_ROAD_E!X36+FC_TRA_DAVI_E!X36+FC_TRA_DNAVI_E!X36+FC_TRA_PIPE_E!X36</f>
        <v>0</v>
      </c>
      <c r="Y36" s="8">
        <f>FC_TRA_RAIL_E!Y36+FC_TRA_ROAD_E!Y36+FC_TRA_DAVI_E!Y36+FC_TRA_DNAVI_E!Y36+FC_TRA_PIPE_E!Y36</f>
        <v>0</v>
      </c>
      <c r="Z36" s="8">
        <f>FC_TRA_RAIL_E!Z36+FC_TRA_ROAD_E!Z36+FC_TRA_DAVI_E!Z36+FC_TRA_DNAVI_E!Z36+FC_TRA_PIPE_E!Z36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5858.2062831600015</v>
      </c>
      <c r="D37" s="8">
        <f>FC_TRA_RAIL_E!D37+FC_TRA_ROAD_E!D37+FC_TRA_DAVI_E!D37+FC_TRA_DNAVI_E!D37+FC_TRA_PIPE_E!D37</f>
        <v>5779.2872768399984</v>
      </c>
      <c r="E37" s="8">
        <f>FC_TRA_RAIL_E!E37+FC_TRA_ROAD_E!E37+FC_TRA_DAVI_E!E37+FC_TRA_DNAVI_E!E37+FC_TRA_PIPE_E!E37</f>
        <v>5803.5701631600014</v>
      </c>
      <c r="F37" s="8">
        <f>FC_TRA_RAIL_E!F37+FC_TRA_ROAD_E!F37+FC_TRA_DAVI_E!F37+FC_TRA_DNAVI_E!F37+FC_TRA_PIPE_E!F37</f>
        <v>5818.7467799999986</v>
      </c>
      <c r="G37" s="8">
        <f>FC_TRA_RAIL_E!G37+FC_TRA_ROAD_E!G37+FC_TRA_DAVI_E!G37+FC_TRA_DNAVI_E!G37+FC_TRA_PIPE_E!G37</f>
        <v>5748.9340431599994</v>
      </c>
      <c r="H37" s="8">
        <f>FC_TRA_RAIL_E!H37+FC_TRA_ROAD_E!H37+FC_TRA_DAVI_E!H37+FC_TRA_DNAVI_E!H37+FC_TRA_PIPE_E!H37</f>
        <v>5575.9196631600016</v>
      </c>
      <c r="I37" s="8">
        <f>FC_TRA_RAIL_E!I37+FC_TRA_ROAD_E!I37+FC_TRA_DAVI_E!I37+FC_TRA_DNAVI_E!I37+FC_TRA_PIPE_E!I37</f>
        <v>5475.7534431599988</v>
      </c>
      <c r="J37" s="8">
        <f>FC_TRA_RAIL_E!J37+FC_TRA_ROAD_E!J37+FC_TRA_DAVI_E!J37+FC_TRA_DNAVI_E!J37+FC_TRA_PIPE_E!J37</f>
        <v>5427.1879200000012</v>
      </c>
      <c r="K37" s="8">
        <f>FC_TRA_RAIL_E!K37+FC_TRA_ROAD_E!K37+FC_TRA_DAVI_E!K37+FC_TRA_DNAVI_E!K37+FC_TRA_PIPE_E!K37</f>
        <v>5166.1487631600003</v>
      </c>
      <c r="L37" s="8">
        <f>FC_TRA_RAIL_E!L37+FC_TRA_ROAD_E!L37+FC_TRA_DAVI_E!L37+FC_TRA_DNAVI_E!L37+FC_TRA_PIPE_E!L37</f>
        <v>4911.1802031599991</v>
      </c>
      <c r="M37" s="8">
        <f>FC_TRA_RAIL_E!M37+FC_TRA_ROAD_E!M37+FC_TRA_DAVI_E!M37+FC_TRA_DNAVI_E!M37+FC_TRA_PIPE_E!M37</f>
        <v>4568.1866168400011</v>
      </c>
      <c r="N37" s="8">
        <f>FC_TRA_RAIL_E!N37+FC_TRA_ROAD_E!N37+FC_TRA_DAVI_E!N37+FC_TRA_DNAVI_E!N37+FC_TRA_PIPE_E!N37</f>
        <v>4471.0558200000014</v>
      </c>
      <c r="O37" s="8">
        <f>FC_TRA_RAIL_E!O37+FC_TRA_ROAD_E!O37+FC_TRA_DAVI_E!O37+FC_TRA_DNAVI_E!O37+FC_TRA_PIPE_E!O37</f>
        <v>4009.684223159999</v>
      </c>
      <c r="P37" s="8">
        <f>FC_TRA_RAIL_E!P37+FC_TRA_ROAD_E!P37+FC_TRA_DAVI_E!P37+FC_TRA_DNAVI_E!P37+FC_TRA_PIPE_E!P37</f>
        <v>3876.1290968399985</v>
      </c>
      <c r="Q37" s="8">
        <f>FC_TRA_RAIL_E!Q37+FC_TRA_ROAD_E!Q37+FC_TRA_DAVI_E!Q37+FC_TRA_DNAVI_E!Q37+FC_TRA_PIPE_E!Q37</f>
        <v>3833.6344200000003</v>
      </c>
      <c r="R37" s="8">
        <f>FC_TRA_RAIL_E!R37+FC_TRA_ROAD_E!R37+FC_TRA_DAVI_E!R37+FC_TRA_DNAVI_E!R37+FC_TRA_PIPE_E!R37</f>
        <v>4030.9314368399992</v>
      </c>
      <c r="S37" s="8">
        <f>FC_TRA_RAIL_E!S37+FC_TRA_ROAD_E!S37+FC_TRA_DAVI_E!S37+FC_TRA_DNAVI_E!S37+FC_TRA_PIPE_E!S37</f>
        <v>3997.5427800000002</v>
      </c>
      <c r="T37" s="8">
        <f>FC_TRA_RAIL_E!T37+FC_TRA_ROAD_E!T37+FC_TRA_DAVI_E!T37+FC_TRA_DNAVI_E!T37+FC_TRA_PIPE_E!T37</f>
        <v>3807.2299557599995</v>
      </c>
      <c r="U37" s="8">
        <f>FC_TRA_RAIL_E!U37+FC_TRA_ROAD_E!U37+FC_TRA_DAVI_E!U37+FC_TRA_DNAVI_E!U37+FC_TRA_PIPE_E!U37</f>
        <v>3819.3621681600011</v>
      </c>
      <c r="V37" s="8">
        <f>FC_TRA_RAIL_E!V37+FC_TRA_ROAD_E!V37+FC_TRA_DAVI_E!V37+FC_TRA_DNAVI_E!V37+FC_TRA_PIPE_E!V37</f>
        <v>3822.8770918799996</v>
      </c>
      <c r="W37" s="8">
        <f>FC_TRA_RAIL_E!W37+FC_TRA_ROAD_E!W37+FC_TRA_DAVI_E!W37+FC_TRA_DNAVI_E!W37+FC_TRA_PIPE_E!W37</f>
        <v>3410.7416204399997</v>
      </c>
      <c r="X37" s="8">
        <f>FC_TRA_RAIL_E!X37+FC_TRA_ROAD_E!X37+FC_TRA_DAVI_E!X37+FC_TRA_DNAVI_E!X37+FC_TRA_PIPE_E!X37</f>
        <v>3499.6620304800003</v>
      </c>
      <c r="Y37" s="8">
        <f>FC_TRA_RAIL_E!Y37+FC_TRA_ROAD_E!Y37+FC_TRA_DAVI_E!Y37+FC_TRA_DNAVI_E!Y37+FC_TRA_PIPE_E!Y37</f>
        <v>3477.7347343200013</v>
      </c>
      <c r="Z37" s="8">
        <f>FC_TRA_RAIL_E!Z37+FC_TRA_ROAD_E!Z37+FC_TRA_DAVI_E!Z37+FC_TRA_DNAVI_E!Z37+FC_TRA_PIPE_E!Z37</f>
        <v>3516.7207244399992</v>
      </c>
    </row>
    <row r="38" spans="1:26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6.1319159999999986</v>
      </c>
      <c r="D38" s="8">
        <f>FC_TRA_RAIL_E!D38+FC_TRA_ROAD_E!D38+FC_TRA_DAVI_E!D38+FC_TRA_DNAVI_E!D38+FC_TRA_PIPE_E!D38</f>
        <v>6.1319160000000004</v>
      </c>
      <c r="E38" s="8">
        <f>FC_TRA_RAIL_E!E38+FC_TRA_ROAD_E!E38+FC_TRA_DAVI_E!E38+FC_TRA_DNAVI_E!E38+FC_TRA_PIPE_E!E38</f>
        <v>6.1319160000000004</v>
      </c>
      <c r="F38" s="8">
        <f>FC_TRA_RAIL_E!F38+FC_TRA_ROAD_E!F38+FC_TRA_DAVI_E!F38+FC_TRA_DNAVI_E!F38+FC_TRA_PIPE_E!F38</f>
        <v>6.1319160000000004</v>
      </c>
      <c r="G38" s="8">
        <f>FC_TRA_RAIL_E!G38+FC_TRA_ROAD_E!G38+FC_TRA_DAVI_E!G38+FC_TRA_DNAVI_E!G38+FC_TRA_PIPE_E!G38</f>
        <v>6.1319159999999986</v>
      </c>
      <c r="H38" s="8">
        <f>FC_TRA_RAIL_E!H38+FC_TRA_ROAD_E!H38+FC_TRA_DAVI_E!H38+FC_TRA_DNAVI_E!H38+FC_TRA_PIPE_E!H38</f>
        <v>6.1319160000000004</v>
      </c>
      <c r="I38" s="8">
        <f>FC_TRA_RAIL_E!I38+FC_TRA_ROAD_E!I38+FC_TRA_DAVI_E!I38+FC_TRA_DNAVI_E!I38+FC_TRA_PIPE_E!I38</f>
        <v>6.1319159999999995</v>
      </c>
      <c r="J38" s="8">
        <f>FC_TRA_RAIL_E!J38+FC_TRA_ROAD_E!J38+FC_TRA_DAVI_E!J38+FC_TRA_DNAVI_E!J38+FC_TRA_PIPE_E!J38</f>
        <v>6.1319160000000004</v>
      </c>
      <c r="K38" s="8">
        <f>FC_TRA_RAIL_E!K38+FC_TRA_ROAD_E!K38+FC_TRA_DAVI_E!K38+FC_TRA_DNAVI_E!K38+FC_TRA_PIPE_E!K38</f>
        <v>6.1319159999999995</v>
      </c>
      <c r="L38" s="8">
        <f>FC_TRA_RAIL_E!L38+FC_TRA_ROAD_E!L38+FC_TRA_DAVI_E!L38+FC_TRA_DNAVI_E!L38+FC_TRA_PIPE_E!L38</f>
        <v>6.1319160000000004</v>
      </c>
      <c r="M38" s="8">
        <f>FC_TRA_RAIL_E!M38+FC_TRA_ROAD_E!M38+FC_TRA_DAVI_E!M38+FC_TRA_DNAVI_E!M38+FC_TRA_PIPE_E!M38</f>
        <v>3.0660839999999991</v>
      </c>
      <c r="N38" s="8">
        <f>FC_TRA_RAIL_E!N38+FC_TRA_ROAD_E!N38+FC_TRA_DAVI_E!N38+FC_TRA_DNAVI_E!N38+FC_TRA_PIPE_E!N38</f>
        <v>3.0660839999999983</v>
      </c>
      <c r="O38" s="8">
        <f>FC_TRA_RAIL_E!O38+FC_TRA_ROAD_E!O38+FC_TRA_DAVI_E!O38+FC_TRA_DNAVI_E!O38+FC_TRA_PIPE_E!O38</f>
        <v>3.0660839999999983</v>
      </c>
      <c r="P38" s="8">
        <f>FC_TRA_RAIL_E!P38+FC_TRA_ROAD_E!P38+FC_TRA_DAVI_E!P38+FC_TRA_DNAVI_E!P38+FC_TRA_PIPE_E!P38</f>
        <v>3.0660839999999987</v>
      </c>
      <c r="Q38" s="8">
        <f>FC_TRA_RAIL_E!Q38+FC_TRA_ROAD_E!Q38+FC_TRA_DAVI_E!Q38+FC_TRA_DNAVI_E!Q38+FC_TRA_PIPE_E!Q38</f>
        <v>3.0660839999999983</v>
      </c>
      <c r="R38" s="8">
        <f>FC_TRA_RAIL_E!R38+FC_TRA_ROAD_E!R38+FC_TRA_DAVI_E!R38+FC_TRA_DNAVI_E!R38+FC_TRA_PIPE_E!R38</f>
        <v>3.5075880000000019</v>
      </c>
      <c r="S38" s="8">
        <f>FC_TRA_RAIL_E!S38+FC_TRA_ROAD_E!S38+FC_TRA_DAVI_E!S38+FC_TRA_DNAVI_E!S38+FC_TRA_PIPE_E!S38</f>
        <v>3.3757919999999997</v>
      </c>
      <c r="T38" s="8">
        <f>FC_TRA_RAIL_E!T38+FC_TRA_ROAD_E!T38+FC_TRA_DAVI_E!T38+FC_TRA_DNAVI_E!T38+FC_TRA_PIPE_E!T38</f>
        <v>2.1677040000000001</v>
      </c>
      <c r="U38" s="8">
        <f>FC_TRA_RAIL_E!U38+FC_TRA_ROAD_E!U38+FC_TRA_DAVI_E!U38+FC_TRA_DNAVI_E!U38+FC_TRA_PIPE_E!U38</f>
        <v>3.4460999999999991</v>
      </c>
      <c r="V38" s="8">
        <f>FC_TRA_RAIL_E!V38+FC_TRA_ROAD_E!V38+FC_TRA_DAVI_E!V38+FC_TRA_DNAVI_E!V38+FC_TRA_PIPE_E!V38</f>
        <v>2.8390320000000004</v>
      </c>
      <c r="W38" s="8">
        <f>FC_TRA_RAIL_E!W38+FC_TRA_ROAD_E!W38+FC_TRA_DAVI_E!W38+FC_TRA_DNAVI_E!W38+FC_TRA_PIPE_E!W38</f>
        <v>3.0998520000000003</v>
      </c>
      <c r="X38" s="8">
        <f>FC_TRA_RAIL_E!X38+FC_TRA_ROAD_E!X38+FC_TRA_DAVI_E!X38+FC_TRA_DNAVI_E!X38+FC_TRA_PIPE_E!X38</f>
        <v>1.8519480000000001</v>
      </c>
      <c r="Y38" s="8">
        <f>FC_TRA_RAIL_E!Y38+FC_TRA_ROAD_E!Y38+FC_TRA_DAVI_E!Y38+FC_TRA_DNAVI_E!Y38+FC_TRA_PIPE_E!Y38</f>
        <v>0.38026800000000011</v>
      </c>
      <c r="Z38" s="8">
        <f>FC_TRA_RAIL_E!Z38+FC_TRA_ROAD_E!Z38+FC_TRA_DAVI_E!Z38+FC_TRA_DNAVI_E!Z38+FC_TRA_PIPE_E!Z38</f>
        <v>0.251496</v>
      </c>
    </row>
    <row r="39" spans="1:26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  <c r="Y39" s="8">
        <f>FC_TRA_RAIL_E!Y39+FC_TRA_ROAD_E!Y39+FC_TRA_DAVI_E!Y39+FC_TRA_DNAVI_E!Y39+FC_TRA_PIPE_E!Y39</f>
        <v>0</v>
      </c>
      <c r="Z39" s="8">
        <f>FC_TRA_RAIL_E!Z39+FC_TRA_ROAD_E!Z39+FC_TRA_DAVI_E!Z39+FC_TRA_DNAVI_E!Z39+FC_TRA_PIPE_E!Z39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131.36129999999997</v>
      </c>
      <c r="D40" s="8">
        <f>FC_TRA_RAIL_E!D40+FC_TRA_ROAD_E!D40+FC_TRA_DAVI_E!D40+FC_TRA_DNAVI_E!D40+FC_TRA_PIPE_E!D40</f>
        <v>134.48886372000001</v>
      </c>
      <c r="E40" s="8">
        <f>FC_TRA_RAIL_E!E40+FC_TRA_ROAD_E!E40+FC_TRA_DAVI_E!E40+FC_TRA_DNAVI_E!E40+FC_TRA_PIPE_E!E40</f>
        <v>109.46783628000003</v>
      </c>
      <c r="F40" s="8">
        <f>FC_TRA_RAIL_E!F40+FC_TRA_ROAD_E!F40+FC_TRA_DAVI_E!F40+FC_TRA_DNAVI_E!F40+FC_TRA_PIPE_E!F40</f>
        <v>106.34001372000002</v>
      </c>
      <c r="G40" s="8">
        <f>FC_TRA_RAIL_E!G40+FC_TRA_ROAD_E!G40+FC_TRA_DAVI_E!G40+FC_TRA_DNAVI_E!G40+FC_TRA_PIPE_E!G40</f>
        <v>90.701936279999984</v>
      </c>
      <c r="H40" s="8">
        <f>FC_TRA_RAIL_E!H40+FC_TRA_ROAD_E!H40+FC_TRA_DAVI_E!H40+FC_TRA_DNAVI_E!H40+FC_TRA_PIPE_E!H40</f>
        <v>96.957063720000036</v>
      </c>
      <c r="I40" s="8">
        <f>FC_TRA_RAIL_E!I40+FC_TRA_ROAD_E!I40+FC_TRA_DAVI_E!I40+FC_TRA_DNAVI_E!I40+FC_TRA_PIPE_E!I40</f>
        <v>103.21245</v>
      </c>
      <c r="J40" s="8">
        <f>FC_TRA_RAIL_E!J40+FC_TRA_ROAD_E!J40+FC_TRA_DAVI_E!J40+FC_TRA_DNAVI_E!J40+FC_TRA_PIPE_E!J40</f>
        <v>121.97835000000002</v>
      </c>
      <c r="K40" s="8">
        <f>FC_TRA_RAIL_E!K40+FC_TRA_ROAD_E!K40+FC_TRA_DAVI_E!K40+FC_TRA_DNAVI_E!K40+FC_TRA_PIPE_E!K40</f>
        <v>128.23373627999999</v>
      </c>
      <c r="L40" s="8">
        <f>FC_TRA_RAIL_E!L40+FC_TRA_ROAD_E!L40+FC_TRA_DAVI_E!L40+FC_TRA_DNAVI_E!L40+FC_TRA_PIPE_E!L40</f>
        <v>128.23373628000002</v>
      </c>
      <c r="M40" s="8">
        <f>FC_TRA_RAIL_E!M40+FC_TRA_ROAD_E!M40+FC_TRA_DAVI_E!M40+FC_TRA_DNAVI_E!M40+FC_TRA_PIPE_E!M40</f>
        <v>137.61668628000001</v>
      </c>
      <c r="N40" s="8">
        <f>FC_TRA_RAIL_E!N40+FC_TRA_ROAD_E!N40+FC_TRA_DAVI_E!N40+FC_TRA_DNAVI_E!N40+FC_TRA_PIPE_E!N40</f>
        <v>131.36129999999997</v>
      </c>
      <c r="O40" s="8">
        <f>FC_TRA_RAIL_E!O40+FC_TRA_ROAD_E!O40+FC_TRA_DAVI_E!O40+FC_TRA_DNAVI_E!O40+FC_TRA_PIPE_E!O40</f>
        <v>112.5954</v>
      </c>
      <c r="P40" s="8">
        <f>FC_TRA_RAIL_E!P40+FC_TRA_ROAD_E!P40+FC_TRA_DAVI_E!P40+FC_TRA_DNAVI_E!P40+FC_TRA_PIPE_E!P40</f>
        <v>109.46783628000001</v>
      </c>
      <c r="Q40" s="8">
        <f>FC_TRA_RAIL_E!Q40+FC_TRA_ROAD_E!Q40+FC_TRA_DAVI_E!Q40+FC_TRA_DNAVI_E!Q40+FC_TRA_PIPE_E!Q40</f>
        <v>106.34001372000002</v>
      </c>
      <c r="R40" s="8">
        <f>FC_TRA_RAIL_E!R40+FC_TRA_ROAD_E!R40+FC_TRA_DAVI_E!R40+FC_TRA_DNAVI_E!R40+FC_TRA_PIPE_E!R40</f>
        <v>98.364635640000046</v>
      </c>
      <c r="S40" s="8">
        <f>FC_TRA_RAIL_E!S40+FC_TRA_ROAD_E!S40+FC_TRA_DAVI_E!S40+FC_TRA_DNAVI_E!S40+FC_TRA_PIPE_E!S40</f>
        <v>102.18977315999999</v>
      </c>
      <c r="T40" s="8">
        <f>FC_TRA_RAIL_E!T40+FC_TRA_ROAD_E!T40+FC_TRA_DAVI_E!T40+FC_TRA_DNAVI_E!T40+FC_TRA_PIPE_E!T40</f>
        <v>98.533399320000001</v>
      </c>
      <c r="U40" s="8">
        <f>FC_TRA_RAIL_E!U40+FC_TRA_ROAD_E!U40+FC_TRA_DAVI_E!U40+FC_TRA_DNAVI_E!U40+FC_TRA_PIPE_E!U40</f>
        <v>91.834102440000024</v>
      </c>
      <c r="V40" s="8">
        <f>FC_TRA_RAIL_E!V40+FC_TRA_ROAD_E!V40+FC_TRA_DAVI_E!V40+FC_TRA_DNAVI_E!V40+FC_TRA_PIPE_E!V40</f>
        <v>92.756608200000016</v>
      </c>
      <c r="W40" s="8">
        <f>FC_TRA_RAIL_E!W40+FC_TRA_ROAD_E!W40+FC_TRA_DAVI_E!W40+FC_TRA_DNAVI_E!W40+FC_TRA_PIPE_E!W40</f>
        <v>48.147087239999998</v>
      </c>
      <c r="X40" s="8">
        <f>FC_TRA_RAIL_E!X40+FC_TRA_ROAD_E!X40+FC_TRA_DAVI_E!X40+FC_TRA_DNAVI_E!X40+FC_TRA_PIPE_E!X40</f>
        <v>53.123027400000012</v>
      </c>
      <c r="Y40" s="8">
        <f>FC_TRA_RAIL_E!Y40+FC_TRA_ROAD_E!Y40+FC_TRA_DAVI_E!Y40+FC_TRA_DNAVI_E!Y40+FC_TRA_PIPE_E!Y40</f>
        <v>73.455944760000008</v>
      </c>
      <c r="Z40" s="8">
        <f>FC_TRA_RAIL_E!Z40+FC_TRA_ROAD_E!Z40+FC_TRA_DAVI_E!Z40+FC_TRA_DNAVI_E!Z40+FC_TRA_PIPE_E!Z40</f>
        <v>73.687347719999991</v>
      </c>
    </row>
    <row r="41" spans="1:26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3.1275637200000013</v>
      </c>
      <c r="D41" s="8">
        <f>FC_TRA_RAIL_E!D41+FC_TRA_ROAD_E!D41+FC_TRA_DAVI_E!D41+FC_TRA_DNAVI_E!D41+FC_TRA_PIPE_E!D41</f>
        <v>3.1275637200000004</v>
      </c>
      <c r="E41" s="8">
        <f>FC_TRA_RAIL_E!E41+FC_TRA_ROAD_E!E41+FC_TRA_DAVI_E!E41+FC_TRA_DNAVI_E!E41+FC_TRA_PIPE_E!E41</f>
        <v>3.1275637200000008</v>
      </c>
      <c r="F41" s="8">
        <f>FC_TRA_RAIL_E!F41+FC_TRA_ROAD_E!F41+FC_TRA_DAVI_E!F41+FC_TRA_DNAVI_E!F41+FC_TRA_PIPE_E!F41</f>
        <v>3.1275637200000008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  <c r="Y41" s="8">
        <f>FC_TRA_RAIL_E!Y41+FC_TRA_ROAD_E!Y41+FC_TRA_DAVI_E!Y41+FC_TRA_DNAVI_E!Y41+FC_TRA_PIPE_E!Y41</f>
        <v>0</v>
      </c>
      <c r="Z41" s="8">
        <f>FC_TRA_RAIL_E!Z41+FC_TRA_ROAD_E!Z41+FC_TRA_DAVI_E!Z41+FC_TRA_DNAVI_E!Z41+FC_TRA_PIPE_E!Z41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  <c r="Y42" s="8">
        <f>FC_TRA_RAIL_E!Y42+FC_TRA_ROAD_E!Y42+FC_TRA_DAVI_E!Y42+FC_TRA_DNAVI_E!Y42+FC_TRA_PIPE_E!Y42</f>
        <v>0</v>
      </c>
      <c r="Z42" s="8">
        <f>FC_TRA_RAIL_E!Z42+FC_TRA_ROAD_E!Z42+FC_TRA_DAVI_E!Z42+FC_TRA_DNAVI_E!Z42+FC_TRA_PIPE_E!Z42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5780.7558900000004</v>
      </c>
      <c r="D43" s="8">
        <f>FC_TRA_RAIL_E!D43+FC_TRA_ROAD_E!D43+FC_TRA_DAVI_E!D43+FC_TRA_DNAVI_E!D43+FC_TRA_PIPE_E!D43</f>
        <v>5948.4516296399988</v>
      </c>
      <c r="E43" s="8">
        <f>FC_TRA_RAIL_E!E43+FC_TRA_ROAD_E!E43+FC_TRA_DAVI_E!E43+FC_TRA_DNAVI_E!E43+FC_TRA_PIPE_E!E43</f>
        <v>6052.8657617999988</v>
      </c>
      <c r="F43" s="8">
        <f>FC_TRA_RAIL_E!F43+FC_TRA_ROAD_E!F43+FC_TRA_DAVI_E!F43+FC_TRA_DNAVI_E!F43+FC_TRA_PIPE_E!F43</f>
        <v>6546.4611263999996</v>
      </c>
      <c r="G43" s="8">
        <f>FC_TRA_RAIL_E!G43+FC_TRA_ROAD_E!G43+FC_TRA_DAVI_E!G43+FC_TRA_DNAVI_E!G43+FC_TRA_PIPE_E!G43</f>
        <v>6948.2979867599997</v>
      </c>
      <c r="H43" s="8">
        <f>FC_TRA_RAIL_E!H43+FC_TRA_ROAD_E!H43+FC_TRA_DAVI_E!H43+FC_TRA_DNAVI_E!H43+FC_TRA_PIPE_E!H43</f>
        <v>7359.6267014400009</v>
      </c>
      <c r="I43" s="8">
        <f>FC_TRA_RAIL_E!I43+FC_TRA_ROAD_E!I43+FC_TRA_DAVI_E!I43+FC_TRA_DNAVI_E!I43+FC_TRA_PIPE_E!I43</f>
        <v>7758.2997881999991</v>
      </c>
      <c r="J43" s="8">
        <f>FC_TRA_RAIL_E!J43+FC_TRA_ROAD_E!J43+FC_TRA_DAVI_E!J43+FC_TRA_DNAVI_E!J43+FC_TRA_PIPE_E!J43</f>
        <v>8365.8011392799981</v>
      </c>
      <c r="K43" s="8">
        <f>FC_TRA_RAIL_E!K43+FC_TRA_ROAD_E!K43+FC_TRA_DAVI_E!K43+FC_TRA_DNAVI_E!K43+FC_TRA_PIPE_E!K43</f>
        <v>8467.0512310800004</v>
      </c>
      <c r="L43" s="8">
        <f>FC_TRA_RAIL_E!L43+FC_TRA_ROAD_E!L43+FC_TRA_DAVI_E!L43+FC_TRA_DNAVI_E!L43+FC_TRA_PIPE_E!L43</f>
        <v>8001.9330300000001</v>
      </c>
      <c r="M43" s="8">
        <f>FC_TRA_RAIL_E!M43+FC_TRA_ROAD_E!M43+FC_TRA_DAVI_E!M43+FC_TRA_DNAVI_E!M43+FC_TRA_PIPE_E!M43</f>
        <v>8217.0901753200014</v>
      </c>
      <c r="N43" s="8">
        <f>FC_TRA_RAIL_E!N43+FC_TRA_ROAD_E!N43+FC_TRA_DAVI_E!N43+FC_TRA_DNAVI_E!N43+FC_TRA_PIPE_E!N43</f>
        <v>7982.9487878399977</v>
      </c>
      <c r="O43" s="8">
        <f>FC_TRA_RAIL_E!O43+FC_TRA_ROAD_E!O43+FC_TRA_DAVI_E!O43+FC_TRA_DNAVI_E!O43+FC_TRA_PIPE_E!O43</f>
        <v>7416.5802282000004</v>
      </c>
      <c r="P43" s="8">
        <f>FC_TRA_RAIL_E!P43+FC_TRA_ROAD_E!P43+FC_TRA_DAVI_E!P43+FC_TRA_DNAVI_E!P43+FC_TRA_PIPE_E!P43</f>
        <v>7334.3141117999967</v>
      </c>
      <c r="Q43" s="8">
        <f>FC_TRA_RAIL_E!Q43+FC_TRA_ROAD_E!Q43+FC_TRA_DAVI_E!Q43+FC_TRA_DNAVI_E!Q43+FC_TRA_PIPE_E!Q43</f>
        <v>7491.3850673999987</v>
      </c>
      <c r="R43" s="8">
        <f>FC_TRA_RAIL_E!R43+FC_TRA_ROAD_E!R43+FC_TRA_DAVI_E!R43+FC_TRA_DNAVI_E!R43+FC_TRA_PIPE_E!R43</f>
        <v>7778.160603719999</v>
      </c>
      <c r="S43" s="8">
        <f>FC_TRA_RAIL_E!S43+FC_TRA_ROAD_E!S43+FC_TRA_DAVI_E!S43+FC_TRA_DNAVI_E!S43+FC_TRA_PIPE_E!S43</f>
        <v>7963.2269542799986</v>
      </c>
      <c r="T43" s="8">
        <f>FC_TRA_RAIL_E!T43+FC_TRA_ROAD_E!T43+FC_TRA_DAVI_E!T43+FC_TRA_DNAVI_E!T43+FC_TRA_PIPE_E!T43</f>
        <v>8137.8360460799995</v>
      </c>
      <c r="U43" s="8">
        <f>FC_TRA_RAIL_E!U43+FC_TRA_ROAD_E!U43+FC_TRA_DAVI_E!U43+FC_TRA_DNAVI_E!U43+FC_TRA_PIPE_E!U43</f>
        <v>8374.1096462399983</v>
      </c>
      <c r="V43" s="8">
        <f>FC_TRA_RAIL_E!V43+FC_TRA_ROAD_E!V43+FC_TRA_DAVI_E!V43+FC_TRA_DNAVI_E!V43+FC_TRA_PIPE_E!V43</f>
        <v>8082.5406994799996</v>
      </c>
      <c r="W43" s="8">
        <f>FC_TRA_RAIL_E!W43+FC_TRA_ROAD_E!W43+FC_TRA_DAVI_E!W43+FC_TRA_DNAVI_E!W43+FC_TRA_PIPE_E!W43</f>
        <v>7529.7430213199987</v>
      </c>
      <c r="X43" s="8">
        <f>FC_TRA_RAIL_E!X43+FC_TRA_ROAD_E!X43+FC_TRA_DAVI_E!X43+FC_TRA_DNAVI_E!X43+FC_TRA_PIPE_E!X43</f>
        <v>7600.3904059199995</v>
      </c>
      <c r="Y43" s="8">
        <f>FC_TRA_RAIL_E!Y43+FC_TRA_ROAD_E!Y43+FC_TRA_DAVI_E!Y43+FC_TRA_DNAVI_E!Y43+FC_TRA_PIPE_E!Y43</f>
        <v>7533.2074334400022</v>
      </c>
      <c r="Z43" s="8">
        <f>FC_TRA_RAIL_E!Z43+FC_TRA_ROAD_E!Z43+FC_TRA_DAVI_E!Z43+FC_TRA_DNAVI_E!Z43+FC_TRA_PIPE_E!Z43</f>
        <v>7461.2601273600021</v>
      </c>
    </row>
    <row r="44" spans="1:26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116.41356288000003</v>
      </c>
      <c r="D44" s="8">
        <f>FC_TRA_RAIL_E!D44+FC_TRA_ROAD_E!D44+FC_TRA_DAVI_E!D44+FC_TRA_DNAVI_E!D44+FC_TRA_PIPE_E!D44</f>
        <v>116.41356288000003</v>
      </c>
      <c r="E44" s="8">
        <f>FC_TRA_RAIL_E!E44+FC_TRA_ROAD_E!E44+FC_TRA_DAVI_E!E44+FC_TRA_DNAVI_E!E44+FC_TRA_PIPE_E!E44</f>
        <v>160.46180999999999</v>
      </c>
      <c r="F44" s="8">
        <f>FC_TRA_RAIL_E!F44+FC_TRA_ROAD_E!F44+FC_TRA_DAVI_E!F44+FC_TRA_DNAVI_E!F44+FC_TRA_PIPE_E!F44</f>
        <v>141.58395000000002</v>
      </c>
      <c r="G44" s="8">
        <f>FC_TRA_RAIL_E!G44+FC_TRA_ROAD_E!G44+FC_TRA_DAVI_E!G44+FC_TRA_DNAVI_E!G44+FC_TRA_PIPE_E!G44</f>
        <v>128.99861712000001</v>
      </c>
      <c r="H44" s="8">
        <f>FC_TRA_RAIL_E!H44+FC_TRA_ROAD_E!H44+FC_TRA_DAVI_E!H44+FC_TRA_DNAVI_E!H44+FC_TRA_PIPE_E!H44</f>
        <v>106.97463288000003</v>
      </c>
      <c r="I44" s="8">
        <f>FC_TRA_RAIL_E!I44+FC_TRA_ROAD_E!I44+FC_TRA_DAVI_E!I44+FC_TRA_DNAVI_E!I44+FC_TRA_PIPE_E!I44</f>
        <v>100.68182712000002</v>
      </c>
      <c r="J44" s="8">
        <f>FC_TRA_RAIL_E!J44+FC_TRA_ROAD_E!J44+FC_TRA_DAVI_E!J44+FC_TRA_DNAVI_E!J44+FC_TRA_PIPE_E!J44</f>
        <v>84.950369999999992</v>
      </c>
      <c r="K44" s="8">
        <f>FC_TRA_RAIL_E!K44+FC_TRA_ROAD_E!K44+FC_TRA_DAVI_E!K44+FC_TRA_DNAVI_E!K44+FC_TRA_PIPE_E!K44</f>
        <v>90.681716160000008</v>
      </c>
      <c r="L44" s="8">
        <f>FC_TRA_RAIL_E!L44+FC_TRA_ROAD_E!L44+FC_TRA_DAVI_E!L44+FC_TRA_DNAVI_E!L44+FC_TRA_PIPE_E!L44</f>
        <v>81.301021920000025</v>
      </c>
      <c r="M44" s="8">
        <f>FC_TRA_RAIL_E!M44+FC_TRA_ROAD_E!M44+FC_TRA_DAVI_E!M44+FC_TRA_DNAVI_E!M44+FC_TRA_PIPE_E!M44</f>
        <v>65.666252880000002</v>
      </c>
      <c r="N44" s="8">
        <f>FC_TRA_RAIL_E!N44+FC_TRA_ROAD_E!N44+FC_TRA_DAVI_E!N44+FC_TRA_DNAVI_E!N44+FC_TRA_PIPE_E!N44</f>
        <v>56.285279999999993</v>
      </c>
      <c r="O44" s="8">
        <f>FC_TRA_RAIL_E!O44+FC_TRA_ROAD_E!O44+FC_TRA_DAVI_E!O44+FC_TRA_DNAVI_E!O44+FC_TRA_PIPE_E!O44</f>
        <v>46.904307120000013</v>
      </c>
      <c r="P44" s="8">
        <f>FC_TRA_RAIL_E!P44+FC_TRA_ROAD_E!P44+FC_TRA_DAVI_E!P44+FC_TRA_DNAVI_E!P44+FC_TRA_PIPE_E!P44</f>
        <v>59.412178080000018</v>
      </c>
      <c r="Q44" s="8">
        <f>FC_TRA_RAIL_E!Q44+FC_TRA_ROAD_E!Q44+FC_TRA_DAVI_E!Q44+FC_TRA_DNAVI_E!Q44+FC_TRA_PIPE_E!Q44</f>
        <v>40.650510959999998</v>
      </c>
      <c r="R44" s="8">
        <f>FC_TRA_RAIL_E!R44+FC_TRA_ROAD_E!R44+FC_TRA_DAVI_E!R44+FC_TRA_DNAVI_E!R44+FC_TRA_PIPE_E!R44</f>
        <v>3.0143275200000001</v>
      </c>
      <c r="S44" s="8">
        <f>FC_TRA_RAIL_E!S44+FC_TRA_ROAD_E!S44+FC_TRA_DAVI_E!S44+FC_TRA_DNAVI_E!S44+FC_TRA_PIPE_E!S44</f>
        <v>0.18139464000000005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0.35247959999999989</v>
      </c>
      <c r="V44" s="8">
        <f>FC_TRA_RAIL_E!V44+FC_TRA_ROAD_E!V44+FC_TRA_DAVI_E!V44+FC_TRA_DNAVI_E!V44+FC_TRA_PIPE_E!V44</f>
        <v>15.806968560000001</v>
      </c>
      <c r="W44" s="8">
        <f>FC_TRA_RAIL_E!W44+FC_TRA_ROAD_E!W44+FC_TRA_DAVI_E!W44+FC_TRA_DNAVI_E!W44+FC_TRA_PIPE_E!W44</f>
        <v>33.313083839999983</v>
      </c>
      <c r="X44" s="8">
        <f>FC_TRA_RAIL_E!X44+FC_TRA_ROAD_E!X44+FC_TRA_DAVI_E!X44+FC_TRA_DNAVI_E!X44+FC_TRA_PIPE_E!X44</f>
        <v>64.927299600000012</v>
      </c>
      <c r="Y44" s="8">
        <f>FC_TRA_RAIL_E!Y44+FC_TRA_ROAD_E!Y44+FC_TRA_DAVI_E!Y44+FC_TRA_DNAVI_E!Y44+FC_TRA_PIPE_E!Y44</f>
        <v>27.511241760000001</v>
      </c>
      <c r="Z44" s="8">
        <f>FC_TRA_RAIL_E!Z44+FC_TRA_ROAD_E!Z44+FC_TRA_DAVI_E!Z44+FC_TRA_DNAVI_E!Z44+FC_TRA_PIPE_E!Z44</f>
        <v>7.8531897600000029</v>
      </c>
    </row>
    <row r="45" spans="1:26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  <c r="Y45" s="8">
        <f>FC_TRA_RAIL_E!Y45+FC_TRA_ROAD_E!Y45+FC_TRA_DAVI_E!Y45+FC_TRA_DNAVI_E!Y45+FC_TRA_PIPE_E!Y45</f>
        <v>0</v>
      </c>
      <c r="Z45" s="8">
        <f>FC_TRA_RAIL_E!Z45+FC_TRA_ROAD_E!Z45+FC_TRA_DAVI_E!Z45+FC_TRA_DNAVI_E!Z45+FC_TRA_PIPE_E!Z45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  <c r="Y46" s="8">
        <f>FC_TRA_RAIL_E!Y46+FC_TRA_ROAD_E!Y46+FC_TRA_DAVI_E!Y46+FC_TRA_DNAVI_E!Y46+FC_TRA_PIPE_E!Y46</f>
        <v>0</v>
      </c>
      <c r="Z46" s="8">
        <f>FC_TRA_RAIL_E!Z46+FC_TRA_ROAD_E!Z46+FC_TRA_DAVI_E!Z46+FC_TRA_DNAVI_E!Z46+FC_TRA_PIPE_E!Z46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  <c r="Y47" s="8">
        <f>FC_TRA_RAIL_E!Y47+FC_TRA_ROAD_E!Y47+FC_TRA_DAVI_E!Y47+FC_TRA_DNAVI_E!Y47+FC_TRA_PIPE_E!Y47</f>
        <v>0</v>
      </c>
      <c r="Z47" s="8">
        <f>FC_TRA_RAIL_E!Z47+FC_TRA_ROAD_E!Z47+FC_TRA_DAVI_E!Z47+FC_TRA_DNAVI_E!Z47+FC_TRA_PIPE_E!Z47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  <c r="Y48" s="8">
        <f>FC_TRA_RAIL_E!Y48+FC_TRA_ROAD_E!Y48+FC_TRA_DAVI_E!Y48+FC_TRA_DNAVI_E!Y48+FC_TRA_PIPE_E!Y48</f>
        <v>0</v>
      </c>
      <c r="Z48" s="8">
        <f>FC_TRA_RAIL_E!Z48+FC_TRA_ROAD_E!Z48+FC_TRA_DAVI_E!Z48+FC_TRA_DNAVI_E!Z48+FC_TRA_PIPE_E!Z48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  <c r="Y49" s="8">
        <f>FC_TRA_RAIL_E!Y49+FC_TRA_ROAD_E!Y49+FC_TRA_DAVI_E!Y49+FC_TRA_DNAVI_E!Y49+FC_TRA_PIPE_E!Y49</f>
        <v>0</v>
      </c>
      <c r="Z49" s="8">
        <f>FC_TRA_RAIL_E!Z49+FC_TRA_ROAD_E!Z49+FC_TRA_DAVI_E!Z49+FC_TRA_DNAVI_E!Z49+FC_TRA_PIPE_E!Z49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  <c r="Y50" s="8">
        <f>FC_TRA_RAIL_E!Y50+FC_TRA_ROAD_E!Y50+FC_TRA_DAVI_E!Y50+FC_TRA_DNAVI_E!Y50+FC_TRA_PIPE_E!Y50</f>
        <v>0</v>
      </c>
      <c r="Z50" s="8">
        <f>FC_TRA_RAIL_E!Z50+FC_TRA_ROAD_E!Z50+FC_TRA_DAVI_E!Z50+FC_TRA_DNAVI_E!Z50+FC_TRA_PIPE_E!Z50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0</v>
      </c>
      <c r="E51" s="27">
        <f>FC_TRA_RAIL_E!E51+FC_TRA_ROAD_E!E51+FC_TRA_DAVI_E!E51+FC_TRA_DNAVI_E!E51+FC_TRA_PIPE_E!E51</f>
        <v>0</v>
      </c>
      <c r="F51" s="27">
        <f>FC_TRA_RAIL_E!F51+FC_TRA_ROAD_E!F51+FC_TRA_DAVI_E!F51+FC_TRA_DNAVI_E!F51+FC_TRA_PIPE_E!F51</f>
        <v>0</v>
      </c>
      <c r="G51" s="27">
        <f>FC_TRA_RAIL_E!G51+FC_TRA_ROAD_E!G51+FC_TRA_DAVI_E!G51+FC_TRA_DNAVI_E!G51+FC_TRA_PIPE_E!G51</f>
        <v>0</v>
      </c>
      <c r="H51" s="27">
        <f>FC_TRA_RAIL_E!H51+FC_TRA_ROAD_E!H51+FC_TRA_DAVI_E!H51+FC_TRA_DNAVI_E!H51+FC_TRA_PIPE_E!H51</f>
        <v>0</v>
      </c>
      <c r="I51" s="27">
        <f>FC_TRA_RAIL_E!I51+FC_TRA_ROAD_E!I51+FC_TRA_DAVI_E!I51+FC_TRA_DNAVI_E!I51+FC_TRA_PIPE_E!I51</f>
        <v>0</v>
      </c>
      <c r="J51" s="27">
        <f>FC_TRA_RAIL_E!J51+FC_TRA_ROAD_E!J51+FC_TRA_DAVI_E!J51+FC_TRA_DNAVI_E!J51+FC_TRA_PIPE_E!J51</f>
        <v>0</v>
      </c>
      <c r="K51" s="27">
        <f>FC_TRA_RAIL_E!K51+FC_TRA_ROAD_E!K51+FC_TRA_DAVI_E!K51+FC_TRA_DNAVI_E!K51+FC_TRA_PIPE_E!K51</f>
        <v>0</v>
      </c>
      <c r="L51" s="27">
        <f>FC_TRA_RAIL_E!L51+FC_TRA_ROAD_E!L51+FC_TRA_DAVI_E!L51+FC_TRA_DNAVI_E!L51+FC_TRA_PIPE_E!L51</f>
        <v>0</v>
      </c>
      <c r="M51" s="27">
        <f>FC_TRA_RAIL_E!M51+FC_TRA_ROAD_E!M51+FC_TRA_DAVI_E!M51+FC_TRA_DNAVI_E!M51+FC_TRA_PIPE_E!M51</f>
        <v>0</v>
      </c>
      <c r="N51" s="27">
        <f>FC_TRA_RAIL_E!N51+FC_TRA_ROAD_E!N51+FC_TRA_DAVI_E!N51+FC_TRA_DNAVI_E!N51+FC_TRA_PIPE_E!N51</f>
        <v>0</v>
      </c>
      <c r="O51" s="27">
        <f>FC_TRA_RAIL_E!O51+FC_TRA_ROAD_E!O51+FC_TRA_DAVI_E!O51+FC_TRA_DNAVI_E!O51+FC_TRA_PIPE_E!O51</f>
        <v>0</v>
      </c>
      <c r="P51" s="27">
        <f>FC_TRA_RAIL_E!P51+FC_TRA_ROAD_E!P51+FC_TRA_DAVI_E!P51+FC_TRA_DNAVI_E!P51+FC_TRA_PIPE_E!P51</f>
        <v>0</v>
      </c>
      <c r="Q51" s="27">
        <f>FC_TRA_RAIL_E!Q51+FC_TRA_ROAD_E!Q51+FC_TRA_DAVI_E!Q51+FC_TRA_DNAVI_E!Q51+FC_TRA_PIPE_E!Q51</f>
        <v>0</v>
      </c>
      <c r="R51" s="27">
        <f>FC_TRA_RAIL_E!R51+FC_TRA_ROAD_E!R51+FC_TRA_DAVI_E!R51+FC_TRA_DNAVI_E!R51+FC_TRA_PIPE_E!R51</f>
        <v>4.1945996781812269</v>
      </c>
      <c r="S51" s="27">
        <f>FC_TRA_RAIL_E!S51+FC_TRA_ROAD_E!S51+FC_TRA_DAVI_E!S51+FC_TRA_DNAVI_E!S51+FC_TRA_PIPE_E!S51</f>
        <v>7.1578786262161147</v>
      </c>
      <c r="T51" s="27">
        <f>FC_TRA_RAIL_E!T51+FC_TRA_ROAD_E!T51+FC_TRA_DAVI_E!T51+FC_TRA_DNAVI_E!T51+FC_TRA_PIPE_E!T51</f>
        <v>14.221644237483043</v>
      </c>
      <c r="U51" s="27">
        <f>FC_TRA_RAIL_E!U51+FC_TRA_ROAD_E!U51+FC_TRA_DAVI_E!U51+FC_TRA_DNAVI_E!U51+FC_TRA_PIPE_E!U51</f>
        <v>17.143317196051402</v>
      </c>
      <c r="V51" s="27">
        <f>FC_TRA_RAIL_E!V51+FC_TRA_ROAD_E!V51+FC_TRA_DAVI_E!V51+FC_TRA_DNAVI_E!V51+FC_TRA_PIPE_E!V51</f>
        <v>16.805964594846976</v>
      </c>
      <c r="W51" s="27">
        <f>FC_TRA_RAIL_E!W51+FC_TRA_ROAD_E!W51+FC_TRA_DAVI_E!W51+FC_TRA_DNAVI_E!W51+FC_TRA_PIPE_E!W51</f>
        <v>15.412166647724153</v>
      </c>
      <c r="X51" s="27">
        <f>FC_TRA_RAIL_E!X51+FC_TRA_ROAD_E!X51+FC_TRA_DAVI_E!X51+FC_TRA_DNAVI_E!X51+FC_TRA_PIPE_E!X51</f>
        <v>16.721418683344329</v>
      </c>
      <c r="Y51" s="27">
        <f>FC_TRA_RAIL_E!Y51+FC_TRA_ROAD_E!Y51+FC_TRA_DAVI_E!Y51+FC_TRA_DNAVI_E!Y51+FC_TRA_PIPE_E!Y51</f>
        <v>17.345449689997768</v>
      </c>
      <c r="Z51" s="27">
        <f>FC_TRA_RAIL_E!Z51+FC_TRA_ROAD_E!Z51+FC_TRA_DAVI_E!Z51+FC_TRA_DNAVI_E!Z51+FC_TRA_PIPE_E!Z51</f>
        <v>16.048790731831549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  <c r="Y53" s="8">
        <f>FC_TRA_RAIL_E!Y53+FC_TRA_ROAD_E!Y53+FC_TRA_DAVI_E!Y53+FC_TRA_DNAVI_E!Y53+FC_TRA_PIPE_E!Y53</f>
        <v>0</v>
      </c>
      <c r="Z53" s="8">
        <f>FC_TRA_RAIL_E!Z53+FC_TRA_ROAD_E!Z53+FC_TRA_DAVI_E!Z53+FC_TRA_DNAVI_E!Z53+FC_TRA_PIPE_E!Z53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  <c r="Y54" s="45">
        <f>FC_TRA_RAIL_E!Y54+FC_TRA_ROAD_E!Y54+FC_TRA_DAVI_E!Y54+FC_TRA_DNAVI_E!Y54+FC_TRA_PIPE_E!Y54</f>
        <v>0</v>
      </c>
      <c r="Z54" s="45">
        <f>FC_TRA_RAIL_E!Z54+FC_TRA_ROAD_E!Z54+FC_TRA_DAVI_E!Z54+FC_TRA_DNAVI_E!Z54+FC_TRA_PIPE_E!Z54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11.34216</v>
      </c>
      <c r="J61" s="49">
        <f t="shared" si="32"/>
        <v>17.013239999999996</v>
      </c>
      <c r="K61" s="49">
        <f t="shared" si="32"/>
        <v>15.122795040000002</v>
      </c>
      <c r="L61" s="49">
        <f t="shared" si="32"/>
        <v>25.74288</v>
      </c>
      <c r="M61" s="49">
        <f t="shared" si="32"/>
        <v>79.395119999999991</v>
      </c>
      <c r="N61" s="49">
        <f t="shared" si="32"/>
        <v>386.80155503999993</v>
      </c>
      <c r="O61" s="49">
        <f t="shared" si="32"/>
        <v>611.30852496000011</v>
      </c>
      <c r="P61" s="49">
        <f t="shared" si="32"/>
        <v>616.66100495999967</v>
      </c>
      <c r="Q61" s="49">
        <f t="shared" si="32"/>
        <v>632.41590239999982</v>
      </c>
      <c r="R61" s="49">
        <f t="shared" si="32"/>
        <v>635.21804523342792</v>
      </c>
      <c r="S61" s="49">
        <f t="shared" si="32"/>
        <v>644.77587266282706</v>
      </c>
      <c r="T61" s="49">
        <f t="shared" si="32"/>
        <v>640.11641202982958</v>
      </c>
      <c r="U61" s="49">
        <f t="shared" si="32"/>
        <v>635.37410850908361</v>
      </c>
      <c r="V61" s="49">
        <f t="shared" si="32"/>
        <v>674.6592462672611</v>
      </c>
      <c r="W61" s="49">
        <f t="shared" si="32"/>
        <v>748.53202264959464</v>
      </c>
      <c r="X61" s="49">
        <f t="shared" si="32"/>
        <v>765.23075935289478</v>
      </c>
      <c r="Y61" s="49">
        <f t="shared" ref="Y61:Z61" si="33">SUM(Y62:Y72)</f>
        <v>700.75482294727499</v>
      </c>
      <c r="Z61" s="49">
        <f t="shared" si="33"/>
        <v>651.34963571982189</v>
      </c>
    </row>
    <row r="62" spans="1:26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  <c r="Y62" s="52">
        <f>FC_TRA_RAIL_E!Y62+FC_TRA_ROAD_E!Y62+FC_TRA_DAVI_E!Y62+FC_TRA_DNAVI_E!Y62+FC_TRA_PIPE_E!Y62</f>
        <v>0</v>
      </c>
      <c r="Z62" s="52">
        <f>FC_TRA_RAIL_E!Z62+FC_TRA_ROAD_E!Z62+FC_TRA_DAVI_E!Z62+FC_TRA_DNAVI_E!Z62+FC_TRA_PIPE_E!Z62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  <c r="Y63" s="52">
        <f>FC_TRA_RAIL_E!Y63+FC_TRA_ROAD_E!Y63+FC_TRA_DAVI_E!Y63+FC_TRA_DNAVI_E!Y63+FC_TRA_PIPE_E!Y63</f>
        <v>0</v>
      </c>
      <c r="Z63" s="52">
        <f>FC_TRA_RAIL_E!Z63+FC_TRA_ROAD_E!Z63+FC_TRA_DAVI_E!Z63+FC_TRA_DNAVI_E!Z63+FC_TRA_PIPE_E!Z63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8.6396433427899141E-2</v>
      </c>
      <c r="S64" s="52">
        <f>FC_TRA_RAIL_E!S64+FC_TRA_ROAD_E!S64+FC_TRA_DAVI_E!S64+FC_TRA_DNAVI_E!S64+FC_TRA_PIPE_E!S64</f>
        <v>0.44382050282709629</v>
      </c>
      <c r="T64" s="52">
        <f>FC_TRA_RAIL_E!T64+FC_TRA_ROAD_E!T64+FC_TRA_DAVI_E!T64+FC_TRA_DNAVI_E!T64+FC_TRA_PIPE_E!T64</f>
        <v>1.5158464298293406</v>
      </c>
      <c r="U64" s="52">
        <f>FC_TRA_RAIL_E!U64+FC_TRA_ROAD_E!U64+FC_TRA_DAVI_E!U64+FC_TRA_DNAVI_E!U64+FC_TRA_PIPE_E!U64</f>
        <v>1.2808408290836624</v>
      </c>
      <c r="V64" s="52">
        <f>FC_TRA_RAIL_E!V64+FC_TRA_ROAD_E!V64+FC_TRA_DAVI_E!V64+FC_TRA_DNAVI_E!V64+FC_TRA_PIPE_E!V64</f>
        <v>3.675412027261233</v>
      </c>
      <c r="W64" s="52">
        <f>FC_TRA_RAIL_E!W64+FC_TRA_ROAD_E!W64+FC_TRA_DAVI_E!W64+FC_TRA_DNAVI_E!W64+FC_TRA_PIPE_E!W64</f>
        <v>3.1005440895946759</v>
      </c>
      <c r="X64" s="52">
        <f>FC_TRA_RAIL_E!X64+FC_TRA_ROAD_E!X64+FC_TRA_DAVI_E!X64+FC_TRA_DNAVI_E!X64+FC_TRA_PIPE_E!X64</f>
        <v>4.5095393528948282</v>
      </c>
      <c r="Y64" s="52">
        <f>FC_TRA_RAIL_E!Y64+FC_TRA_ROAD_E!Y64+FC_TRA_DAVI_E!Y64+FC_TRA_DNAVI_E!Y64+FC_TRA_PIPE_E!Y64</f>
        <v>8.2025333472749082</v>
      </c>
      <c r="Z64" s="52">
        <f>FC_TRA_RAIL_E!Z64+FC_TRA_ROAD_E!Z64+FC_TRA_DAVI_E!Z64+FC_TRA_DNAVI_E!Z64+FC_TRA_PIPE_E!Z64</f>
        <v>9.01125491982169</v>
      </c>
    </row>
    <row r="65" spans="1:26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  <c r="Y65" s="52">
        <f>FC_TRA_RAIL_E!Y65+FC_TRA_ROAD_E!Y65+FC_TRA_DAVI_E!Y65+FC_TRA_DNAVI_E!Y65+FC_TRA_PIPE_E!Y65</f>
        <v>0</v>
      </c>
      <c r="Z65" s="52">
        <f>FC_TRA_RAIL_E!Z65+FC_TRA_ROAD_E!Z65+FC_TRA_DAVI_E!Z65+FC_TRA_DNAVI_E!Z65+FC_TRA_PIPE_E!Z65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  <c r="Y66" s="52">
        <f>FC_TRA_RAIL_E!Y66+FC_TRA_ROAD_E!Y66+FC_TRA_DAVI_E!Y66+FC_TRA_DNAVI_E!Y66+FC_TRA_PIPE_E!Y66</f>
        <v>0</v>
      </c>
      <c r="Z66" s="52">
        <f>FC_TRA_RAIL_E!Z66+FC_TRA_ROAD_E!Z66+FC_TRA_DAVI_E!Z66+FC_TRA_DNAVI_E!Z66+FC_TRA_PIPE_E!Z66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11.34216</v>
      </c>
      <c r="J67" s="52">
        <f>FC_TRA_RAIL_E!J67+FC_TRA_ROAD_E!J67+FC_TRA_DAVI_E!J67+FC_TRA_DNAVI_E!J67+FC_TRA_PIPE_E!J67</f>
        <v>17.013239999999996</v>
      </c>
      <c r="K67" s="52">
        <f>FC_TRA_RAIL_E!K67+FC_TRA_ROAD_E!K67+FC_TRA_DAVI_E!K67+FC_TRA_DNAVI_E!K67+FC_TRA_PIPE_E!K67</f>
        <v>15.122795040000002</v>
      </c>
      <c r="L67" s="52">
        <f>FC_TRA_RAIL_E!L67+FC_TRA_ROAD_E!L67+FC_TRA_DAVI_E!L67+FC_TRA_DNAVI_E!L67+FC_TRA_PIPE_E!L67</f>
        <v>15.122795039999998</v>
      </c>
      <c r="M67" s="52">
        <f>FC_TRA_RAIL_E!M67+FC_TRA_ROAD_E!M67+FC_TRA_DAVI_E!M67+FC_TRA_DNAVI_E!M67+FC_TRA_PIPE_E!M67</f>
        <v>79.395119999999991</v>
      </c>
      <c r="N67" s="52">
        <f>FC_TRA_RAIL_E!N67+FC_TRA_ROAD_E!N67+FC_TRA_DAVI_E!N67+FC_TRA_DNAVI_E!N67+FC_TRA_PIPE_E!N67</f>
        <v>139.88655503999999</v>
      </c>
      <c r="O67" s="52">
        <f>FC_TRA_RAIL_E!O67+FC_TRA_ROAD_E!O67+FC_TRA_DAVI_E!O67+FC_TRA_DNAVI_E!O67+FC_TRA_PIPE_E!O67</f>
        <v>149.33852496000003</v>
      </c>
      <c r="P67" s="52">
        <f>FC_TRA_RAIL_E!P67+FC_TRA_ROAD_E!P67+FC_TRA_DAVI_E!P67+FC_TRA_DNAVI_E!P67+FC_TRA_PIPE_E!P67</f>
        <v>136.10592000000003</v>
      </c>
      <c r="Q67" s="52">
        <f>FC_TRA_RAIL_E!Q67+FC_TRA_ROAD_E!Q67+FC_TRA_DAVI_E!Q67+FC_TRA_DNAVI_E!Q67+FC_TRA_PIPE_E!Q67</f>
        <v>132.32528495999998</v>
      </c>
      <c r="R67" s="52">
        <f>FC_TRA_RAIL_E!R67+FC_TRA_ROAD_E!R67+FC_TRA_DAVI_E!R67+FC_TRA_DNAVI_E!R67+FC_TRA_PIPE_E!R67</f>
        <v>130.43484000000001</v>
      </c>
      <c r="S67" s="52">
        <f>FC_TRA_RAIL_E!S67+FC_TRA_ROAD_E!S67+FC_TRA_DAVI_E!S67+FC_TRA_DNAVI_E!S67+FC_TRA_PIPE_E!S67</f>
        <v>130.13815968</v>
      </c>
      <c r="T67" s="52">
        <f>FC_TRA_RAIL_E!T67+FC_TRA_ROAD_E!T67+FC_TRA_DAVI_E!T67+FC_TRA_DNAVI_E!T67+FC_TRA_PIPE_E!T67</f>
        <v>129.23078688000001</v>
      </c>
      <c r="U67" s="52">
        <f>FC_TRA_RAIL_E!U67+FC_TRA_ROAD_E!U67+FC_TRA_DAVI_E!U67+FC_TRA_DNAVI_E!U67+FC_TRA_PIPE_E!U67</f>
        <v>127.2590352</v>
      </c>
      <c r="V67" s="52">
        <f>FC_TRA_RAIL_E!V67+FC_TRA_ROAD_E!V67+FC_TRA_DAVI_E!V67+FC_TRA_DNAVI_E!V67+FC_TRA_PIPE_E!V67</f>
        <v>129.52568303999999</v>
      </c>
      <c r="W67" s="52">
        <f>FC_TRA_RAIL_E!W67+FC_TRA_ROAD_E!W67+FC_TRA_DAVI_E!W67+FC_TRA_DNAVI_E!W67+FC_TRA_PIPE_E!W67</f>
        <v>236.41215984000002</v>
      </c>
      <c r="X67" s="52">
        <f>FC_TRA_RAIL_E!X67+FC_TRA_ROAD_E!X67+FC_TRA_DAVI_E!X67+FC_TRA_DNAVI_E!X67+FC_TRA_PIPE_E!X67</f>
        <v>242.60319504</v>
      </c>
      <c r="Y67" s="52">
        <f>FC_TRA_RAIL_E!Y67+FC_TRA_ROAD_E!Y67+FC_TRA_DAVI_E!Y67+FC_TRA_DNAVI_E!Y67+FC_TRA_PIPE_E!Y67</f>
        <v>236.90382336000008</v>
      </c>
      <c r="Z67" s="52">
        <f>FC_TRA_RAIL_E!Z67+FC_TRA_ROAD_E!Z67+FC_TRA_DAVI_E!Z67+FC_TRA_DNAVI_E!Z67+FC_TRA_PIPE_E!Z67</f>
        <v>248.97366575999999</v>
      </c>
    </row>
    <row r="68" spans="1:26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  <c r="Y68" s="52">
        <f>FC_TRA_RAIL_E!Y68+FC_TRA_ROAD_E!Y68+FC_TRA_DAVI_E!Y68+FC_TRA_DNAVI_E!Y68+FC_TRA_PIPE_E!Y68</f>
        <v>0</v>
      </c>
      <c r="Z68" s="52">
        <f>FC_TRA_RAIL_E!Z68+FC_TRA_ROAD_E!Z68+FC_TRA_DAVI_E!Z68+FC_TRA_DNAVI_E!Z68+FC_TRA_PIPE_E!Z68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0</v>
      </c>
      <c r="J69" s="52">
        <f>FC_TRA_RAIL_E!J69+FC_TRA_ROAD_E!J69+FC_TRA_DAVI_E!J69+FC_TRA_DNAVI_E!J69+FC_TRA_PIPE_E!J69</f>
        <v>0</v>
      </c>
      <c r="K69" s="52">
        <f>FC_TRA_RAIL_E!K69+FC_TRA_ROAD_E!K69+FC_TRA_DAVI_E!K69+FC_TRA_DNAVI_E!K69+FC_TRA_PIPE_E!K69</f>
        <v>0</v>
      </c>
      <c r="L69" s="52">
        <f>FC_TRA_RAIL_E!L69+FC_TRA_ROAD_E!L69+FC_TRA_DAVI_E!L69+FC_TRA_DNAVI_E!L69+FC_TRA_PIPE_E!L69</f>
        <v>10.620084960000002</v>
      </c>
      <c r="M69" s="52">
        <f>FC_TRA_RAIL_E!M69+FC_TRA_ROAD_E!M69+FC_TRA_DAVI_E!M69+FC_TRA_DNAVI_E!M69+FC_TRA_PIPE_E!M69</f>
        <v>0</v>
      </c>
      <c r="N69" s="52">
        <f>FC_TRA_RAIL_E!N69+FC_TRA_ROAD_E!N69+FC_TRA_DAVI_E!N69+FC_TRA_DNAVI_E!N69+FC_TRA_PIPE_E!N69</f>
        <v>246.91499999999996</v>
      </c>
      <c r="O69" s="52">
        <f>FC_TRA_RAIL_E!O69+FC_TRA_ROAD_E!O69+FC_TRA_DAVI_E!O69+FC_TRA_DNAVI_E!O69+FC_TRA_PIPE_E!O69</f>
        <v>461.97</v>
      </c>
      <c r="P69" s="52">
        <f>FC_TRA_RAIL_E!P69+FC_TRA_ROAD_E!P69+FC_TRA_DAVI_E!P69+FC_TRA_DNAVI_E!P69+FC_TRA_PIPE_E!P69</f>
        <v>480.5550849599997</v>
      </c>
      <c r="Q69" s="52">
        <f>FC_TRA_RAIL_E!Q69+FC_TRA_ROAD_E!Q69+FC_TRA_DAVI_E!Q69+FC_TRA_DNAVI_E!Q69+FC_TRA_PIPE_E!Q69</f>
        <v>500.09061743999985</v>
      </c>
      <c r="R69" s="52">
        <f>FC_TRA_RAIL_E!R69+FC_TRA_ROAD_E!R69+FC_TRA_DAVI_E!R69+FC_TRA_DNAVI_E!R69+FC_TRA_PIPE_E!R69</f>
        <v>504.69680879999999</v>
      </c>
      <c r="S69" s="52">
        <f>FC_TRA_RAIL_E!S69+FC_TRA_ROAD_E!S69+FC_TRA_DAVI_E!S69+FC_TRA_DNAVI_E!S69+FC_TRA_PIPE_E!S69</f>
        <v>514.19389247999993</v>
      </c>
      <c r="T69" s="52">
        <f>FC_TRA_RAIL_E!T69+FC_TRA_ROAD_E!T69+FC_TRA_DAVI_E!T69+FC_TRA_DNAVI_E!T69+FC_TRA_PIPE_E!T69</f>
        <v>509.36977872000023</v>
      </c>
      <c r="U69" s="52">
        <f>FC_TRA_RAIL_E!U69+FC_TRA_ROAD_E!U69+FC_TRA_DAVI_E!U69+FC_TRA_DNAVI_E!U69+FC_TRA_PIPE_E!U69</f>
        <v>506.83423247999991</v>
      </c>
      <c r="V69" s="52">
        <f>FC_TRA_RAIL_E!V69+FC_TRA_ROAD_E!V69+FC_TRA_DAVI_E!V69+FC_TRA_DNAVI_E!V69+FC_TRA_PIPE_E!V69</f>
        <v>541.45815119999986</v>
      </c>
      <c r="W69" s="52">
        <f>FC_TRA_RAIL_E!W69+FC_TRA_ROAD_E!W69+FC_TRA_DAVI_E!W69+FC_TRA_DNAVI_E!W69+FC_TRA_PIPE_E!W69</f>
        <v>509.01931871999989</v>
      </c>
      <c r="X69" s="52">
        <f>FC_TRA_RAIL_E!X69+FC_TRA_ROAD_E!X69+FC_TRA_DAVI_E!X69+FC_TRA_DNAVI_E!X69+FC_TRA_PIPE_E!X69</f>
        <v>518.11802495999996</v>
      </c>
      <c r="Y69" s="52">
        <f>FC_TRA_RAIL_E!Y69+FC_TRA_ROAD_E!Y69+FC_TRA_DAVI_E!Y69+FC_TRA_DNAVI_E!Y69+FC_TRA_PIPE_E!Y69</f>
        <v>455.64846623999995</v>
      </c>
      <c r="Z69" s="52">
        <f>FC_TRA_RAIL_E!Z69+FC_TRA_ROAD_E!Z69+FC_TRA_DAVI_E!Z69+FC_TRA_DNAVI_E!Z69+FC_TRA_PIPE_E!Z69</f>
        <v>393.36471504000019</v>
      </c>
    </row>
    <row r="70" spans="1:26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  <c r="Y70" s="52">
        <f>FC_TRA_RAIL_E!Y70+FC_TRA_ROAD_E!Y70+FC_TRA_DAVI_E!Y70+FC_TRA_DNAVI_E!Y70+FC_TRA_PIPE_E!Y70</f>
        <v>0</v>
      </c>
      <c r="Z70" s="52">
        <f>FC_TRA_RAIL_E!Z70+FC_TRA_ROAD_E!Z70+FC_TRA_DAVI_E!Z70+FC_TRA_DNAVI_E!Z70+FC_TRA_PIPE_E!Z70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  <c r="Y71" s="52">
        <f>FC_TRA_RAIL_E!Y71+FC_TRA_ROAD_E!Y71+FC_TRA_DAVI_E!Y71+FC_TRA_DNAVI_E!Y71+FC_TRA_PIPE_E!Y71</f>
        <v>0</v>
      </c>
      <c r="Z71" s="52">
        <f>FC_TRA_RAIL_E!Z71+FC_TRA_ROAD_E!Z71+FC_TRA_DAVI_E!Z71+FC_TRA_DNAVI_E!Z71+FC_TRA_PIPE_E!Z71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  <c r="Y72" s="55">
        <f>FC_TRA_RAIL_E!Y72+FC_TRA_ROAD_E!Y72+FC_TRA_DAVI_E!Y72+FC_TRA_DNAVI_E!Y72+FC_TRA_PIPE_E!Y72</f>
        <v>0</v>
      </c>
      <c r="Z72" s="55">
        <f>FC_TRA_RAIL_E!Z72+FC_TRA_ROAD_E!Z72+FC_TRA_DAVI_E!Z72+FC_TRA_DNAVI_E!Z72+FC_TRA_PIPE_E!Z72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227.81304</v>
      </c>
      <c r="D2" s="21">
        <f t="shared" ref="D2:X2" si="0">SUM(D3,D17,D22,D25,D26,D51,D52)</f>
        <v>211.99257144000001</v>
      </c>
      <c r="E2" s="21">
        <f t="shared" si="0"/>
        <v>211.99257144000001</v>
      </c>
      <c r="F2" s="21">
        <f t="shared" si="0"/>
        <v>218.32091892000003</v>
      </c>
      <c r="G2" s="21">
        <f t="shared" si="0"/>
        <v>215.15687856</v>
      </c>
      <c r="H2" s="21">
        <f t="shared" si="0"/>
        <v>230.97708036</v>
      </c>
      <c r="I2" s="21">
        <f t="shared" si="0"/>
        <v>227.81304</v>
      </c>
      <c r="J2" s="21">
        <f t="shared" si="0"/>
        <v>227.81303999999997</v>
      </c>
      <c r="K2" s="21">
        <f t="shared" si="0"/>
        <v>237.30516108</v>
      </c>
      <c r="L2" s="21">
        <f t="shared" si="0"/>
        <v>230.97708036</v>
      </c>
      <c r="M2" s="21">
        <f t="shared" si="0"/>
        <v>243.63350856000002</v>
      </c>
      <c r="N2" s="21">
        <f t="shared" si="0"/>
        <v>249.96158928</v>
      </c>
      <c r="O2" s="21">
        <f t="shared" si="0"/>
        <v>249.96158928</v>
      </c>
      <c r="P2" s="21">
        <f t="shared" si="0"/>
        <v>246.79754892000003</v>
      </c>
      <c r="Q2" s="21">
        <f t="shared" si="0"/>
        <v>253.12562964</v>
      </c>
      <c r="R2" s="21">
        <f t="shared" si="0"/>
        <v>248.64219431999999</v>
      </c>
      <c r="S2" s="21">
        <f t="shared" si="0"/>
        <v>253.82800872000001</v>
      </c>
      <c r="T2" s="21">
        <f t="shared" si="0"/>
        <v>244.28798964000001</v>
      </c>
      <c r="U2" s="21">
        <f t="shared" si="0"/>
        <v>224.35114751999996</v>
      </c>
      <c r="V2" s="21">
        <f t="shared" si="0"/>
        <v>223.9398036</v>
      </c>
      <c r="W2" s="21">
        <f t="shared" si="0"/>
        <v>196.68146651999999</v>
      </c>
      <c r="X2" s="21">
        <f t="shared" si="0"/>
        <v>184.75957656000003</v>
      </c>
      <c r="Y2" s="21">
        <f t="shared" ref="Y2:Z2" si="1">SUM(Y3,Y17,Y22,Y25,Y26,Y51,Y52)</f>
        <v>180.1683702</v>
      </c>
      <c r="Z2" s="21">
        <f t="shared" si="1"/>
        <v>174.80542715999999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  <c r="Y5" s="8">
        <f>FC_TRA_RAIL_MTU_E!Y5+FC_TRA_RAIL_CPT_E!Y5+FC_TRA_RAIL_HST_E!Y5+FC_TRA_RAIL_FRT_E!Y5</f>
        <v>0</v>
      </c>
      <c r="Z5" s="8">
        <f>FC_TRA_RAIL_MTU_E!Z5+FC_TRA_RAIL_CPT_E!Z5+FC_TRA_RAIL_HST_E!Z5+FC_TRA_RAIL_FRT_E!Z5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  <c r="Y6" s="8">
        <f>FC_TRA_RAIL_MTU_E!Y6+FC_TRA_RAIL_CPT_E!Y6+FC_TRA_RAIL_HST_E!Y6+FC_TRA_RAIL_FRT_E!Y6</f>
        <v>0</v>
      </c>
      <c r="Z6" s="8">
        <f>FC_TRA_RAIL_MTU_E!Z6+FC_TRA_RAIL_CPT_E!Z6+FC_TRA_RAIL_HST_E!Z6+FC_TRA_RAIL_FRT_E!Z6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  <c r="Y7" s="8">
        <f>FC_TRA_RAIL_MTU_E!Y7+FC_TRA_RAIL_CPT_E!Y7+FC_TRA_RAIL_HST_E!Y7+FC_TRA_RAIL_FRT_E!Y7</f>
        <v>0</v>
      </c>
      <c r="Z7" s="8">
        <f>FC_TRA_RAIL_MTU_E!Z7+FC_TRA_RAIL_CPT_E!Z7+FC_TRA_RAIL_HST_E!Z7+FC_TRA_RAIL_FRT_E!Z7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  <c r="Y9" s="8">
        <f>FC_TRA_RAIL_MTU_E!Y9+FC_TRA_RAIL_CPT_E!Y9+FC_TRA_RAIL_HST_E!Y9+FC_TRA_RAIL_FRT_E!Y9</f>
        <v>0</v>
      </c>
      <c r="Z9" s="8">
        <f>FC_TRA_RAIL_MTU_E!Z9+FC_TRA_RAIL_CPT_E!Z9+FC_TRA_RAIL_HST_E!Z9+FC_TRA_RAIL_FRT_E!Z9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  <c r="Y10" s="8">
        <f>FC_TRA_RAIL_MTU_E!Y10+FC_TRA_RAIL_CPT_E!Y10+FC_TRA_RAIL_HST_E!Y10+FC_TRA_RAIL_FRT_E!Y10</f>
        <v>0</v>
      </c>
      <c r="Z10" s="8">
        <f>FC_TRA_RAIL_MTU_E!Z10+FC_TRA_RAIL_CPT_E!Z10+FC_TRA_RAIL_HST_E!Z10+FC_TRA_RAIL_FRT_E!Z10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  <c r="Y12" s="8">
        <f>FC_TRA_RAIL_MTU_E!Y12+FC_TRA_RAIL_CPT_E!Y12+FC_TRA_RAIL_HST_E!Y12+FC_TRA_RAIL_FRT_E!Y12</f>
        <v>0</v>
      </c>
      <c r="Z12" s="8">
        <f>FC_TRA_RAIL_MTU_E!Z12+FC_TRA_RAIL_CPT_E!Z12+FC_TRA_RAIL_HST_E!Z12+FC_TRA_RAIL_FRT_E!Z12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  <c r="Y13" s="8">
        <f>FC_TRA_RAIL_MTU_E!Y13+FC_TRA_RAIL_CPT_E!Y13+FC_TRA_RAIL_HST_E!Y13+FC_TRA_RAIL_FRT_E!Y13</f>
        <v>0</v>
      </c>
      <c r="Z13" s="8">
        <f>FC_TRA_RAIL_MTU_E!Z13+FC_TRA_RAIL_CPT_E!Z13+FC_TRA_RAIL_HST_E!Z13+FC_TRA_RAIL_FRT_E!Z13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  <c r="Y14" s="8">
        <f>FC_TRA_RAIL_MTU_E!Y14+FC_TRA_RAIL_CPT_E!Y14+FC_TRA_RAIL_HST_E!Y14+FC_TRA_RAIL_FRT_E!Y14</f>
        <v>0</v>
      </c>
      <c r="Z14" s="8">
        <f>FC_TRA_RAIL_MTU_E!Z14+FC_TRA_RAIL_CPT_E!Z14+FC_TRA_RAIL_HST_E!Z14+FC_TRA_RAIL_FRT_E!Z14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  <c r="Y15" s="8">
        <f>FC_TRA_RAIL_MTU_E!Y15+FC_TRA_RAIL_CPT_E!Y15+FC_TRA_RAIL_HST_E!Y15+FC_TRA_RAIL_FRT_E!Y15</f>
        <v>0</v>
      </c>
      <c r="Z15" s="8">
        <f>FC_TRA_RAIL_MTU_E!Z15+FC_TRA_RAIL_CPT_E!Z15+FC_TRA_RAIL_HST_E!Z15+FC_TRA_RAIL_FRT_E!Z15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  <c r="Y16" s="8">
        <f>FC_TRA_RAIL_MTU_E!Y16+FC_TRA_RAIL_CPT_E!Y16+FC_TRA_RAIL_HST_E!Y16+FC_TRA_RAIL_FRT_E!Y16</f>
        <v>0</v>
      </c>
      <c r="Z16" s="8">
        <f>FC_TRA_RAIL_MTU_E!Z16+FC_TRA_RAIL_CPT_E!Z16+FC_TRA_RAIL_HST_E!Z16+FC_TRA_RAIL_FRT_E!Z16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  <c r="Y18" s="8">
        <f>FC_TRA_RAIL_MTU_E!Y18+FC_TRA_RAIL_CPT_E!Y18+FC_TRA_RAIL_HST_E!Y18+FC_TRA_RAIL_FRT_E!Y18</f>
        <v>0</v>
      </c>
      <c r="Z18" s="8">
        <f>FC_TRA_RAIL_MTU_E!Z18+FC_TRA_RAIL_CPT_E!Z18+FC_TRA_RAIL_HST_E!Z18+FC_TRA_RAIL_FRT_E!Z18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  <c r="Y19" s="8">
        <f>FC_TRA_RAIL_MTU_E!Y19+FC_TRA_RAIL_CPT_E!Y19+FC_TRA_RAIL_HST_E!Y19+FC_TRA_RAIL_FRT_E!Y19</f>
        <v>0</v>
      </c>
      <c r="Z19" s="8">
        <f>FC_TRA_RAIL_MTU_E!Z19+FC_TRA_RAIL_CPT_E!Z19+FC_TRA_RAIL_HST_E!Z19+FC_TRA_RAIL_FRT_E!Z19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  <c r="Y20" s="8">
        <f>FC_TRA_RAIL_MTU_E!Y20+FC_TRA_RAIL_CPT_E!Y20+FC_TRA_RAIL_HST_E!Y20+FC_TRA_RAIL_FRT_E!Y20</f>
        <v>0</v>
      </c>
      <c r="Z20" s="8">
        <f>FC_TRA_RAIL_MTU_E!Z20+FC_TRA_RAIL_CPT_E!Z20+FC_TRA_RAIL_HST_E!Z20+FC_TRA_RAIL_FRT_E!Z20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  <c r="Y21" s="8">
        <f>FC_TRA_RAIL_MTU_E!Y21+FC_TRA_RAIL_CPT_E!Y21+FC_TRA_RAIL_HST_E!Y21+FC_TRA_RAIL_FRT_E!Y21</f>
        <v>0</v>
      </c>
      <c r="Z21" s="8">
        <f>FC_TRA_RAIL_MTU_E!Z21+FC_TRA_RAIL_CPT_E!Z21+FC_TRA_RAIL_HST_E!Z21+FC_TRA_RAIL_FRT_E!Z21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  <c r="Y23" s="8">
        <f>FC_TRA_RAIL_MTU_E!Y23+FC_TRA_RAIL_CPT_E!Y23+FC_TRA_RAIL_HST_E!Y23+FC_TRA_RAIL_FRT_E!Y23</f>
        <v>0</v>
      </c>
      <c r="Z23" s="8">
        <f>FC_TRA_RAIL_MTU_E!Z23+FC_TRA_RAIL_CPT_E!Z23+FC_TRA_RAIL_HST_E!Z23+FC_TRA_RAIL_FRT_E!Z23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  <c r="Y24" s="8">
        <f>FC_TRA_RAIL_MTU_E!Y24+FC_TRA_RAIL_CPT_E!Y24+FC_TRA_RAIL_HST_E!Y24+FC_TRA_RAIL_FRT_E!Y24</f>
        <v>0</v>
      </c>
      <c r="Z24" s="8">
        <f>FC_TRA_RAIL_MTU_E!Z24+FC_TRA_RAIL_CPT_E!Z24+FC_TRA_RAIL_HST_E!Z24+FC_TRA_RAIL_FRT_E!Z24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  <c r="Y25" s="27">
        <f>FC_TRA_RAIL_MTU_E!Y25+FC_TRA_RAIL_CPT_E!Y25+FC_TRA_RAIL_HST_E!Y25+FC_TRA_RAIL_FRT_E!Y25</f>
        <v>0</v>
      </c>
      <c r="Z25" s="27">
        <f>FC_TRA_RAIL_MTU_E!Z25+FC_TRA_RAIL_CPT_E!Z25+FC_TRA_RAIL_HST_E!Z25+FC_TRA_RAIL_FRT_E!Z25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227.81304</v>
      </c>
      <c r="D26" s="27">
        <f t="shared" ref="D26:W26" si="21">SUM(D27,D33)</f>
        <v>211.99257144000001</v>
      </c>
      <c r="E26" s="27">
        <f t="shared" si="21"/>
        <v>211.99257144000001</v>
      </c>
      <c r="F26" s="27">
        <f t="shared" si="21"/>
        <v>218.32091892000003</v>
      </c>
      <c r="G26" s="27">
        <f t="shared" si="21"/>
        <v>215.15687856</v>
      </c>
      <c r="H26" s="27">
        <f t="shared" si="21"/>
        <v>230.97708036</v>
      </c>
      <c r="I26" s="27">
        <f t="shared" si="21"/>
        <v>227.81304</v>
      </c>
      <c r="J26" s="27">
        <f t="shared" si="21"/>
        <v>227.81303999999997</v>
      </c>
      <c r="K26" s="27">
        <f t="shared" si="21"/>
        <v>237.30516108</v>
      </c>
      <c r="L26" s="27">
        <f t="shared" si="21"/>
        <v>230.97708036</v>
      </c>
      <c r="M26" s="27">
        <f t="shared" si="21"/>
        <v>243.63350856000002</v>
      </c>
      <c r="N26" s="27">
        <f t="shared" si="21"/>
        <v>249.96158928</v>
      </c>
      <c r="O26" s="27">
        <f t="shared" si="21"/>
        <v>249.96158928</v>
      </c>
      <c r="P26" s="27">
        <f t="shared" si="21"/>
        <v>246.79754892000003</v>
      </c>
      <c r="Q26" s="27">
        <f t="shared" si="21"/>
        <v>253.12562964</v>
      </c>
      <c r="R26" s="27">
        <f t="shared" si="21"/>
        <v>248.64219431999999</v>
      </c>
      <c r="S26" s="27">
        <f t="shared" si="21"/>
        <v>253.82800872000001</v>
      </c>
      <c r="T26" s="27">
        <f t="shared" si="21"/>
        <v>244.28798964000001</v>
      </c>
      <c r="U26" s="27">
        <f t="shared" si="21"/>
        <v>224.35114751999996</v>
      </c>
      <c r="V26" s="27">
        <f t="shared" si="21"/>
        <v>223.9398036</v>
      </c>
      <c r="W26" s="27">
        <f t="shared" si="21"/>
        <v>196.68146651999999</v>
      </c>
      <c r="X26" s="27">
        <f t="shared" ref="X26:Z26" si="22">SUM(X27,X33)</f>
        <v>184.75957656000003</v>
      </c>
      <c r="Y26" s="27">
        <f t="shared" si="22"/>
        <v>180.1683702</v>
      </c>
      <c r="Z26" s="27">
        <f t="shared" si="22"/>
        <v>174.80542715999999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  <c r="Y28" s="8">
        <f>FC_TRA_RAIL_MTU_E!Y28+FC_TRA_RAIL_CPT_E!Y28+FC_TRA_RAIL_HST_E!Y28+FC_TRA_RAIL_FRT_E!Y28</f>
        <v>0</v>
      </c>
      <c r="Z28" s="8">
        <f>FC_TRA_RAIL_MTU_E!Z28+FC_TRA_RAIL_CPT_E!Z28+FC_TRA_RAIL_HST_E!Z28+FC_TRA_RAIL_FRT_E!Z28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  <c r="Y29" s="8">
        <f>FC_TRA_RAIL_MTU_E!Y29+FC_TRA_RAIL_CPT_E!Y29+FC_TRA_RAIL_HST_E!Y29+FC_TRA_RAIL_FRT_E!Y29</f>
        <v>0</v>
      </c>
      <c r="Z29" s="8">
        <f>FC_TRA_RAIL_MTU_E!Z29+FC_TRA_RAIL_CPT_E!Z29+FC_TRA_RAIL_HST_E!Z29+FC_TRA_RAIL_FRT_E!Z29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  <c r="Y30" s="8">
        <f>FC_TRA_RAIL_MTU_E!Y30+FC_TRA_RAIL_CPT_E!Y30+FC_TRA_RAIL_HST_E!Y30+FC_TRA_RAIL_FRT_E!Y30</f>
        <v>0</v>
      </c>
      <c r="Z30" s="8">
        <f>FC_TRA_RAIL_MTU_E!Z30+FC_TRA_RAIL_CPT_E!Z30+FC_TRA_RAIL_HST_E!Z30+FC_TRA_RAIL_FRT_E!Z30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  <c r="Y31" s="8">
        <f>FC_TRA_RAIL_MTU_E!Y31+FC_TRA_RAIL_CPT_E!Y31+FC_TRA_RAIL_HST_E!Y31+FC_TRA_RAIL_FRT_E!Y31</f>
        <v>0</v>
      </c>
      <c r="Z31" s="8">
        <f>FC_TRA_RAIL_MTU_E!Z31+FC_TRA_RAIL_CPT_E!Z31+FC_TRA_RAIL_HST_E!Z31+FC_TRA_RAIL_FRT_E!Z31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  <c r="Y32" s="8">
        <f>FC_TRA_RAIL_MTU_E!Y32+FC_TRA_RAIL_CPT_E!Y32+FC_TRA_RAIL_HST_E!Y32+FC_TRA_RAIL_FRT_E!Y32</f>
        <v>0</v>
      </c>
      <c r="Z32" s="8">
        <f>FC_TRA_RAIL_MTU_E!Z32+FC_TRA_RAIL_CPT_E!Z32+FC_TRA_RAIL_HST_E!Z32+FC_TRA_RAIL_FRT_E!Z32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227.81304</v>
      </c>
      <c r="D33" s="19">
        <f t="shared" ref="D33:W33" si="27">SUM(D34:D50)</f>
        <v>211.99257144000001</v>
      </c>
      <c r="E33" s="19">
        <f t="shared" si="27"/>
        <v>211.99257144000001</v>
      </c>
      <c r="F33" s="19">
        <f t="shared" si="27"/>
        <v>218.32091892000003</v>
      </c>
      <c r="G33" s="19">
        <f t="shared" si="27"/>
        <v>215.15687856</v>
      </c>
      <c r="H33" s="19">
        <f t="shared" si="27"/>
        <v>230.97708036</v>
      </c>
      <c r="I33" s="19">
        <f t="shared" si="27"/>
        <v>227.81304</v>
      </c>
      <c r="J33" s="19">
        <f t="shared" si="27"/>
        <v>227.81303999999997</v>
      </c>
      <c r="K33" s="19">
        <f t="shared" si="27"/>
        <v>237.30516108</v>
      </c>
      <c r="L33" s="19">
        <f t="shared" si="27"/>
        <v>230.97708036</v>
      </c>
      <c r="M33" s="19">
        <f t="shared" si="27"/>
        <v>243.63350856000002</v>
      </c>
      <c r="N33" s="19">
        <f t="shared" si="27"/>
        <v>249.96158928</v>
      </c>
      <c r="O33" s="19">
        <f t="shared" si="27"/>
        <v>249.96158928</v>
      </c>
      <c r="P33" s="19">
        <f t="shared" si="27"/>
        <v>246.79754892000003</v>
      </c>
      <c r="Q33" s="19">
        <f t="shared" si="27"/>
        <v>253.12562964</v>
      </c>
      <c r="R33" s="19">
        <f t="shared" si="27"/>
        <v>248.64219431999999</v>
      </c>
      <c r="S33" s="19">
        <f t="shared" si="27"/>
        <v>253.82800872000001</v>
      </c>
      <c r="T33" s="19">
        <f t="shared" si="27"/>
        <v>244.28798964000001</v>
      </c>
      <c r="U33" s="19">
        <f t="shared" si="27"/>
        <v>224.35114751999996</v>
      </c>
      <c r="V33" s="19">
        <f t="shared" si="27"/>
        <v>223.9398036</v>
      </c>
      <c r="W33" s="19">
        <f t="shared" si="27"/>
        <v>196.68146651999999</v>
      </c>
      <c r="X33" s="19">
        <f t="shared" ref="X33:Z33" si="28">SUM(X34:X50)</f>
        <v>184.75957656000003</v>
      </c>
      <c r="Y33" s="19">
        <f t="shared" si="28"/>
        <v>180.1683702</v>
      </c>
      <c r="Z33" s="19">
        <f t="shared" si="28"/>
        <v>174.80542715999999</v>
      </c>
    </row>
    <row r="34" spans="1:26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  <c r="Y34" s="8">
        <f>FC_TRA_RAIL_MTU_E!Y34+FC_TRA_RAIL_CPT_E!Y34+FC_TRA_RAIL_HST_E!Y34+FC_TRA_RAIL_FRT_E!Y34</f>
        <v>0</v>
      </c>
      <c r="Z34" s="8">
        <f>FC_TRA_RAIL_MTU_E!Z34+FC_TRA_RAIL_CPT_E!Z34+FC_TRA_RAIL_HST_E!Z34+FC_TRA_RAIL_FRT_E!Z34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  <c r="Y35" s="8">
        <f>FC_TRA_RAIL_MTU_E!Y35+FC_TRA_RAIL_CPT_E!Y35+FC_TRA_RAIL_HST_E!Y35+FC_TRA_RAIL_FRT_E!Y35</f>
        <v>0</v>
      </c>
      <c r="Z35" s="8">
        <f>FC_TRA_RAIL_MTU_E!Z35+FC_TRA_RAIL_CPT_E!Z35+FC_TRA_RAIL_HST_E!Z35+FC_TRA_RAIL_FRT_E!Z35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  <c r="Y36" s="8">
        <f>FC_TRA_RAIL_MTU_E!Y36+FC_TRA_RAIL_CPT_E!Y36+FC_TRA_RAIL_HST_E!Y36+FC_TRA_RAIL_FRT_E!Y36</f>
        <v>0</v>
      </c>
      <c r="Z36" s="8">
        <f>FC_TRA_RAIL_MTU_E!Z36+FC_TRA_RAIL_CPT_E!Z36+FC_TRA_RAIL_HST_E!Z36+FC_TRA_RAIL_FRT_E!Z36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5.9875200000000005E-3</v>
      </c>
      <c r="U37" s="8">
        <f>FC_TRA_RAIL_MTU_E!U37+FC_TRA_RAIL_CPT_E!U37+FC_TRA_RAIL_HST_E!U37+FC_TRA_RAIL_FRT_E!U37</f>
        <v>5.9875199999999996E-3</v>
      </c>
      <c r="V37" s="8">
        <f>FC_TRA_RAIL_MTU_E!V37+FC_TRA_RAIL_CPT_E!V37+FC_TRA_RAIL_HST_E!V37+FC_TRA_RAIL_FRT_E!V37</f>
        <v>5.9875200000000014E-3</v>
      </c>
      <c r="W37" s="8">
        <f>FC_TRA_RAIL_MTU_E!W37+FC_TRA_RAIL_CPT_E!W37+FC_TRA_RAIL_HST_E!W37+FC_TRA_RAIL_FRT_E!W37</f>
        <v>5.9875200000000005E-3</v>
      </c>
      <c r="X37" s="8">
        <f>FC_TRA_RAIL_MTU_E!X37+FC_TRA_RAIL_CPT_E!X37+FC_TRA_RAIL_HST_E!X37+FC_TRA_RAIL_FRT_E!X37</f>
        <v>0</v>
      </c>
      <c r="Y37" s="8">
        <f>FC_TRA_RAIL_MTU_E!Y37+FC_TRA_RAIL_CPT_E!Y37+FC_TRA_RAIL_HST_E!Y37+FC_TRA_RAIL_FRT_E!Y37</f>
        <v>0</v>
      </c>
      <c r="Z37" s="8">
        <f>FC_TRA_RAIL_MTU_E!Z37+FC_TRA_RAIL_CPT_E!Z37+FC_TRA_RAIL_HST_E!Z37+FC_TRA_RAIL_FRT_E!Z37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  <c r="Y38" s="8">
        <f>FC_TRA_RAIL_MTU_E!Y38+FC_TRA_RAIL_CPT_E!Y38+FC_TRA_RAIL_HST_E!Y38+FC_TRA_RAIL_FRT_E!Y38</f>
        <v>0</v>
      </c>
      <c r="Z38" s="8">
        <f>FC_TRA_RAIL_MTU_E!Z38+FC_TRA_RAIL_CPT_E!Z38+FC_TRA_RAIL_HST_E!Z38+FC_TRA_RAIL_FRT_E!Z38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  <c r="Y39" s="8">
        <f>FC_TRA_RAIL_MTU_E!Y39+FC_TRA_RAIL_CPT_E!Y39+FC_TRA_RAIL_HST_E!Y39+FC_TRA_RAIL_FRT_E!Y39</f>
        <v>0</v>
      </c>
      <c r="Z39" s="8">
        <f>FC_TRA_RAIL_MTU_E!Z39+FC_TRA_RAIL_CPT_E!Z39+FC_TRA_RAIL_HST_E!Z39+FC_TRA_RAIL_FRT_E!Z39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  <c r="Y40" s="8">
        <f>FC_TRA_RAIL_MTU_E!Y40+FC_TRA_RAIL_CPT_E!Y40+FC_TRA_RAIL_HST_E!Y40+FC_TRA_RAIL_FRT_E!Y40</f>
        <v>0</v>
      </c>
      <c r="Z40" s="8">
        <f>FC_TRA_RAIL_MTU_E!Z40+FC_TRA_RAIL_CPT_E!Z40+FC_TRA_RAIL_HST_E!Z40+FC_TRA_RAIL_FRT_E!Z40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  <c r="Y41" s="8">
        <f>FC_TRA_RAIL_MTU_E!Y41+FC_TRA_RAIL_CPT_E!Y41+FC_TRA_RAIL_HST_E!Y41+FC_TRA_RAIL_FRT_E!Y41</f>
        <v>0</v>
      </c>
      <c r="Z41" s="8">
        <f>FC_TRA_RAIL_MTU_E!Z41+FC_TRA_RAIL_CPT_E!Z41+FC_TRA_RAIL_HST_E!Z41+FC_TRA_RAIL_FRT_E!Z41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  <c r="Y42" s="8">
        <f>FC_TRA_RAIL_MTU_E!Y42+FC_TRA_RAIL_CPT_E!Y42+FC_TRA_RAIL_HST_E!Y42+FC_TRA_RAIL_FRT_E!Y42</f>
        <v>0</v>
      </c>
      <c r="Z42" s="8">
        <f>FC_TRA_RAIL_MTU_E!Z42+FC_TRA_RAIL_CPT_E!Z42+FC_TRA_RAIL_HST_E!Z42+FC_TRA_RAIL_FRT_E!Z42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227.81304</v>
      </c>
      <c r="D43" s="8">
        <f>FC_TRA_RAIL_MTU_E!D43+FC_TRA_RAIL_CPT_E!D43+FC_TRA_RAIL_HST_E!D43+FC_TRA_RAIL_FRT_E!D43</f>
        <v>211.99257144000001</v>
      </c>
      <c r="E43" s="8">
        <f>FC_TRA_RAIL_MTU_E!E43+FC_TRA_RAIL_CPT_E!E43+FC_TRA_RAIL_HST_E!E43+FC_TRA_RAIL_FRT_E!E43</f>
        <v>211.99257144000001</v>
      </c>
      <c r="F43" s="8">
        <f>FC_TRA_RAIL_MTU_E!F43+FC_TRA_RAIL_CPT_E!F43+FC_TRA_RAIL_HST_E!F43+FC_TRA_RAIL_FRT_E!F43</f>
        <v>218.32091892000003</v>
      </c>
      <c r="G43" s="8">
        <f>FC_TRA_RAIL_MTU_E!G43+FC_TRA_RAIL_CPT_E!G43+FC_TRA_RAIL_HST_E!G43+FC_TRA_RAIL_FRT_E!G43</f>
        <v>215.15687856</v>
      </c>
      <c r="H43" s="8">
        <f>FC_TRA_RAIL_MTU_E!H43+FC_TRA_RAIL_CPT_E!H43+FC_TRA_RAIL_HST_E!H43+FC_TRA_RAIL_FRT_E!H43</f>
        <v>230.97708036</v>
      </c>
      <c r="I43" s="8">
        <f>FC_TRA_RAIL_MTU_E!I43+FC_TRA_RAIL_CPT_E!I43+FC_TRA_RAIL_HST_E!I43+FC_TRA_RAIL_FRT_E!I43</f>
        <v>227.81304</v>
      </c>
      <c r="J43" s="8">
        <f>FC_TRA_RAIL_MTU_E!J43+FC_TRA_RAIL_CPT_E!J43+FC_TRA_RAIL_HST_E!J43+FC_TRA_RAIL_FRT_E!J43</f>
        <v>227.81303999999997</v>
      </c>
      <c r="K43" s="8">
        <f>FC_TRA_RAIL_MTU_E!K43+FC_TRA_RAIL_CPT_E!K43+FC_TRA_RAIL_HST_E!K43+FC_TRA_RAIL_FRT_E!K43</f>
        <v>237.30516108</v>
      </c>
      <c r="L43" s="8">
        <f>FC_TRA_RAIL_MTU_E!L43+FC_TRA_RAIL_CPT_E!L43+FC_TRA_RAIL_HST_E!L43+FC_TRA_RAIL_FRT_E!L43</f>
        <v>230.97708036</v>
      </c>
      <c r="M43" s="8">
        <f>FC_TRA_RAIL_MTU_E!M43+FC_TRA_RAIL_CPT_E!M43+FC_TRA_RAIL_HST_E!M43+FC_TRA_RAIL_FRT_E!M43</f>
        <v>243.63350856000002</v>
      </c>
      <c r="N43" s="8">
        <f>FC_TRA_RAIL_MTU_E!N43+FC_TRA_RAIL_CPT_E!N43+FC_TRA_RAIL_HST_E!N43+FC_TRA_RAIL_FRT_E!N43</f>
        <v>249.96158928</v>
      </c>
      <c r="O43" s="8">
        <f>FC_TRA_RAIL_MTU_E!O43+FC_TRA_RAIL_CPT_E!O43+FC_TRA_RAIL_HST_E!O43+FC_TRA_RAIL_FRT_E!O43</f>
        <v>249.96158928</v>
      </c>
      <c r="P43" s="8">
        <f>FC_TRA_RAIL_MTU_E!P43+FC_TRA_RAIL_CPT_E!P43+FC_TRA_RAIL_HST_E!P43+FC_TRA_RAIL_FRT_E!P43</f>
        <v>246.79754892000003</v>
      </c>
      <c r="Q43" s="8">
        <f>FC_TRA_RAIL_MTU_E!Q43+FC_TRA_RAIL_CPT_E!Q43+FC_TRA_RAIL_HST_E!Q43+FC_TRA_RAIL_FRT_E!Q43</f>
        <v>253.12562964</v>
      </c>
      <c r="R43" s="8">
        <f>FC_TRA_RAIL_MTU_E!R43+FC_TRA_RAIL_CPT_E!R43+FC_TRA_RAIL_HST_E!R43+FC_TRA_RAIL_FRT_E!R43</f>
        <v>248.64219431999999</v>
      </c>
      <c r="S43" s="8">
        <f>FC_TRA_RAIL_MTU_E!S43+FC_TRA_RAIL_CPT_E!S43+FC_TRA_RAIL_HST_E!S43+FC_TRA_RAIL_FRT_E!S43</f>
        <v>253.82800872000001</v>
      </c>
      <c r="T43" s="8">
        <f>FC_TRA_RAIL_MTU_E!T43+FC_TRA_RAIL_CPT_E!T43+FC_TRA_RAIL_HST_E!T43+FC_TRA_RAIL_FRT_E!T43</f>
        <v>244.28200212000002</v>
      </c>
      <c r="U43" s="8">
        <f>FC_TRA_RAIL_MTU_E!U43+FC_TRA_RAIL_CPT_E!U43+FC_TRA_RAIL_HST_E!U43+FC_TRA_RAIL_FRT_E!U43</f>
        <v>224.34515999999996</v>
      </c>
      <c r="V43" s="8">
        <f>FC_TRA_RAIL_MTU_E!V43+FC_TRA_RAIL_CPT_E!V43+FC_TRA_RAIL_HST_E!V43+FC_TRA_RAIL_FRT_E!V43</f>
        <v>223.93381608000001</v>
      </c>
      <c r="W43" s="8">
        <f>FC_TRA_RAIL_MTU_E!W43+FC_TRA_RAIL_CPT_E!W43+FC_TRA_RAIL_HST_E!W43+FC_TRA_RAIL_FRT_E!W43</f>
        <v>196.675479</v>
      </c>
      <c r="X43" s="8">
        <f>FC_TRA_RAIL_MTU_E!X43+FC_TRA_RAIL_CPT_E!X43+FC_TRA_RAIL_HST_E!X43+FC_TRA_RAIL_FRT_E!X43</f>
        <v>184.75957656000003</v>
      </c>
      <c r="Y43" s="8">
        <f>FC_TRA_RAIL_MTU_E!Y43+FC_TRA_RAIL_CPT_E!Y43+FC_TRA_RAIL_HST_E!Y43+FC_TRA_RAIL_FRT_E!Y43</f>
        <v>180.1683702</v>
      </c>
      <c r="Z43" s="8">
        <f>FC_TRA_RAIL_MTU_E!Z43+FC_TRA_RAIL_CPT_E!Z43+FC_TRA_RAIL_HST_E!Z43+FC_TRA_RAIL_FRT_E!Z43</f>
        <v>174.80542715999999</v>
      </c>
    </row>
    <row r="44" spans="1:26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  <c r="Y44" s="8">
        <f>FC_TRA_RAIL_MTU_E!Y44+FC_TRA_RAIL_CPT_E!Y44+FC_TRA_RAIL_HST_E!Y44+FC_TRA_RAIL_FRT_E!Y44</f>
        <v>0</v>
      </c>
      <c r="Z44" s="8">
        <f>FC_TRA_RAIL_MTU_E!Z44+FC_TRA_RAIL_CPT_E!Z44+FC_TRA_RAIL_HST_E!Z44+FC_TRA_RAIL_FRT_E!Z44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  <c r="Y45" s="8">
        <f>FC_TRA_RAIL_MTU_E!Y45+FC_TRA_RAIL_CPT_E!Y45+FC_TRA_RAIL_HST_E!Y45+FC_TRA_RAIL_FRT_E!Y45</f>
        <v>0</v>
      </c>
      <c r="Z45" s="8">
        <f>FC_TRA_RAIL_MTU_E!Z45+FC_TRA_RAIL_CPT_E!Z45+FC_TRA_RAIL_HST_E!Z45+FC_TRA_RAIL_FRT_E!Z45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  <c r="Y46" s="8">
        <f>FC_TRA_RAIL_MTU_E!Y46+FC_TRA_RAIL_CPT_E!Y46+FC_TRA_RAIL_HST_E!Y46+FC_TRA_RAIL_FRT_E!Y46</f>
        <v>0</v>
      </c>
      <c r="Z46" s="8">
        <f>FC_TRA_RAIL_MTU_E!Z46+FC_TRA_RAIL_CPT_E!Z46+FC_TRA_RAIL_HST_E!Z46+FC_TRA_RAIL_FRT_E!Z46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  <c r="Y47" s="8">
        <f>FC_TRA_RAIL_MTU_E!Y47+FC_TRA_RAIL_CPT_E!Y47+FC_TRA_RAIL_HST_E!Y47+FC_TRA_RAIL_FRT_E!Y47</f>
        <v>0</v>
      </c>
      <c r="Z47" s="8">
        <f>FC_TRA_RAIL_MTU_E!Z47+FC_TRA_RAIL_CPT_E!Z47+FC_TRA_RAIL_HST_E!Z47+FC_TRA_RAIL_FRT_E!Z47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  <c r="Y48" s="8">
        <f>FC_TRA_RAIL_MTU_E!Y48+FC_TRA_RAIL_CPT_E!Y48+FC_TRA_RAIL_HST_E!Y48+FC_TRA_RAIL_FRT_E!Y48</f>
        <v>0</v>
      </c>
      <c r="Z48" s="8">
        <f>FC_TRA_RAIL_MTU_E!Z48+FC_TRA_RAIL_CPT_E!Z48+FC_TRA_RAIL_HST_E!Z48+FC_TRA_RAIL_FRT_E!Z48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  <c r="Y49" s="8">
        <f>FC_TRA_RAIL_MTU_E!Y49+FC_TRA_RAIL_CPT_E!Y49+FC_TRA_RAIL_HST_E!Y49+FC_TRA_RAIL_FRT_E!Y49</f>
        <v>0</v>
      </c>
      <c r="Z49" s="8">
        <f>FC_TRA_RAIL_MTU_E!Z49+FC_TRA_RAIL_CPT_E!Z49+FC_TRA_RAIL_HST_E!Z49+FC_TRA_RAIL_FRT_E!Z49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  <c r="Y50" s="8">
        <f>FC_TRA_RAIL_MTU_E!Y50+FC_TRA_RAIL_CPT_E!Y50+FC_TRA_RAIL_HST_E!Y50+FC_TRA_RAIL_FRT_E!Y50</f>
        <v>0</v>
      </c>
      <c r="Z50" s="8">
        <f>FC_TRA_RAIL_MTU_E!Z50+FC_TRA_RAIL_CPT_E!Z50+FC_TRA_RAIL_HST_E!Z50+FC_TRA_RAIL_FRT_E!Z50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  <c r="Y51" s="27">
        <f>FC_TRA_RAIL_MTU_E!Y51+FC_TRA_RAIL_CPT_E!Y51+FC_TRA_RAIL_HST_E!Y51+FC_TRA_RAIL_FRT_E!Y51</f>
        <v>0</v>
      </c>
      <c r="Z51" s="27">
        <f>FC_TRA_RAIL_MTU_E!Z51+FC_TRA_RAIL_CPT_E!Z51+FC_TRA_RAIL_HST_E!Z51+FC_TRA_RAIL_FRT_E!Z51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  <c r="Y53" s="8">
        <f>FC_TRA_RAIL_MTU_E!Y53+FC_TRA_RAIL_CPT_E!Y53+FC_TRA_RAIL_HST_E!Y53+FC_TRA_RAIL_FRT_E!Y53</f>
        <v>0</v>
      </c>
      <c r="Z53" s="8">
        <f>FC_TRA_RAIL_MTU_E!Z53+FC_TRA_RAIL_CPT_E!Z53+FC_TRA_RAIL_HST_E!Z53+FC_TRA_RAIL_FRT_E!Z53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  <c r="Y54" s="45">
        <f>FC_TRA_RAIL_MTU_E!Y54+FC_TRA_RAIL_CPT_E!Y54+FC_TRA_RAIL_HST_E!Y54+FC_TRA_RAIL_FRT_E!Y54</f>
        <v>0</v>
      </c>
      <c r="Z54" s="45">
        <f>FC_TRA_RAIL_MTU_E!Z54+FC_TRA_RAIL_CPT_E!Z54+FC_TRA_RAIL_HST_E!Z54+FC_TRA_RAIL_FRT_E!Z54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  <c r="Y62" s="52">
        <f>FC_TRA_RAIL_MTU_E!Y62+FC_TRA_RAIL_CPT_E!Y62+FC_TRA_RAIL_HST_E!Y62+FC_TRA_RAIL_FRT_E!Y62</f>
        <v>0</v>
      </c>
      <c r="Z62" s="52">
        <f>FC_TRA_RAIL_MTU_E!Z62+FC_TRA_RAIL_CPT_E!Z62+FC_TRA_RAIL_HST_E!Z62+FC_TRA_RAIL_FRT_E!Z62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  <c r="Y63" s="52">
        <f>FC_TRA_RAIL_MTU_E!Y63+FC_TRA_RAIL_CPT_E!Y63+FC_TRA_RAIL_HST_E!Y63+FC_TRA_RAIL_FRT_E!Y63</f>
        <v>0</v>
      </c>
      <c r="Z63" s="52">
        <f>FC_TRA_RAIL_MTU_E!Z63+FC_TRA_RAIL_CPT_E!Z63+FC_TRA_RAIL_HST_E!Z63+FC_TRA_RAIL_FRT_E!Z63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  <c r="Y64" s="52">
        <f>FC_TRA_RAIL_MTU_E!Y64+FC_TRA_RAIL_CPT_E!Y64+FC_TRA_RAIL_HST_E!Y64+FC_TRA_RAIL_FRT_E!Y64</f>
        <v>0</v>
      </c>
      <c r="Z64" s="52">
        <f>FC_TRA_RAIL_MTU_E!Z64+FC_TRA_RAIL_CPT_E!Z64+FC_TRA_RAIL_HST_E!Z64+FC_TRA_RAIL_FRT_E!Z64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  <c r="Y65" s="52">
        <f>FC_TRA_RAIL_MTU_E!Y65+FC_TRA_RAIL_CPT_E!Y65+FC_TRA_RAIL_HST_E!Y65+FC_TRA_RAIL_FRT_E!Y65</f>
        <v>0</v>
      </c>
      <c r="Z65" s="52">
        <f>FC_TRA_RAIL_MTU_E!Z65+FC_TRA_RAIL_CPT_E!Z65+FC_TRA_RAIL_HST_E!Z65+FC_TRA_RAIL_FRT_E!Z65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  <c r="Y66" s="52">
        <f>FC_TRA_RAIL_MTU_E!Y66+FC_TRA_RAIL_CPT_E!Y66+FC_TRA_RAIL_HST_E!Y66+FC_TRA_RAIL_FRT_E!Y66</f>
        <v>0</v>
      </c>
      <c r="Z66" s="52">
        <f>FC_TRA_RAIL_MTU_E!Z66+FC_TRA_RAIL_CPT_E!Z66+FC_TRA_RAIL_HST_E!Z66+FC_TRA_RAIL_FRT_E!Z66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  <c r="Y67" s="52">
        <f>FC_TRA_RAIL_MTU_E!Y67+FC_TRA_RAIL_CPT_E!Y67+FC_TRA_RAIL_HST_E!Y67+FC_TRA_RAIL_FRT_E!Y67</f>
        <v>0</v>
      </c>
      <c r="Z67" s="52">
        <f>FC_TRA_RAIL_MTU_E!Z67+FC_TRA_RAIL_CPT_E!Z67+FC_TRA_RAIL_HST_E!Z67+FC_TRA_RAIL_FRT_E!Z67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  <c r="Y68" s="52">
        <f>FC_TRA_RAIL_MTU_E!Y68+FC_TRA_RAIL_CPT_E!Y68+FC_TRA_RAIL_HST_E!Y68+FC_TRA_RAIL_FRT_E!Y68</f>
        <v>0</v>
      </c>
      <c r="Z68" s="52">
        <f>FC_TRA_RAIL_MTU_E!Z68+FC_TRA_RAIL_CPT_E!Z68+FC_TRA_RAIL_HST_E!Z68+FC_TRA_RAIL_FRT_E!Z68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  <c r="Y69" s="52">
        <f>FC_TRA_RAIL_MTU_E!Y69+FC_TRA_RAIL_CPT_E!Y69+FC_TRA_RAIL_HST_E!Y69+FC_TRA_RAIL_FRT_E!Y69</f>
        <v>0</v>
      </c>
      <c r="Z69" s="52">
        <f>FC_TRA_RAIL_MTU_E!Z69+FC_TRA_RAIL_CPT_E!Z69+FC_TRA_RAIL_HST_E!Z69+FC_TRA_RAIL_FRT_E!Z69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  <c r="Y70" s="52">
        <f>FC_TRA_RAIL_MTU_E!Y70+FC_TRA_RAIL_CPT_E!Y70+FC_TRA_RAIL_HST_E!Y70+FC_TRA_RAIL_FRT_E!Y70</f>
        <v>0</v>
      </c>
      <c r="Z70" s="52">
        <f>FC_TRA_RAIL_MTU_E!Z70+FC_TRA_RAIL_CPT_E!Z70+FC_TRA_RAIL_HST_E!Z70+FC_TRA_RAIL_FRT_E!Z70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  <c r="Y71" s="52">
        <f>FC_TRA_RAIL_MTU_E!Y71+FC_TRA_RAIL_CPT_E!Y71+FC_TRA_RAIL_HST_E!Y71+FC_TRA_RAIL_FRT_E!Y71</f>
        <v>0</v>
      </c>
      <c r="Z71" s="52">
        <f>FC_TRA_RAIL_MTU_E!Z71+FC_TRA_RAIL_CPT_E!Z71+FC_TRA_RAIL_HST_E!Z71+FC_TRA_RAIL_FRT_E!Z71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  <c r="Y72" s="55">
        <f>FC_TRA_RAIL_MTU_E!Y72+FC_TRA_RAIL_CPT_E!Y72+FC_TRA_RAIL_HST_E!Y72+FC_TRA_RAIL_FRT_E!Y72</f>
        <v>0</v>
      </c>
      <c r="Z72" s="55">
        <f>FC_TRA_RAIL_MTU_E!Z72+FC_TRA_RAIL_CPT_E!Z72+FC_TRA_RAIL_HST_E!Z72+FC_TRA_RAIL_FRT_E!Z72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197.56286081920217</v>
      </c>
      <c r="D2" s="21">
        <f t="shared" ref="D2:X2" si="0">SUM(D3,D17,D22,D25,D26,D51,D52)</f>
        <v>183.62182624938228</v>
      </c>
      <c r="E2" s="21">
        <f t="shared" si="0"/>
        <v>186.81610772024644</v>
      </c>
      <c r="F2" s="21">
        <f t="shared" si="0"/>
        <v>194.89220436100666</v>
      </c>
      <c r="G2" s="21">
        <f t="shared" si="0"/>
        <v>188.73043625241783</v>
      </c>
      <c r="H2" s="21">
        <f t="shared" si="0"/>
        <v>207.08602316702863</v>
      </c>
      <c r="I2" s="21">
        <f t="shared" si="0"/>
        <v>204.29183364473175</v>
      </c>
      <c r="J2" s="21">
        <f t="shared" si="0"/>
        <v>206.66722161122414</v>
      </c>
      <c r="K2" s="21">
        <f t="shared" si="0"/>
        <v>216.60181520158139</v>
      </c>
      <c r="L2" s="21">
        <f t="shared" si="0"/>
        <v>211.31015033813617</v>
      </c>
      <c r="M2" s="21">
        <f t="shared" si="0"/>
        <v>218.07443158301263</v>
      </c>
      <c r="N2" s="21">
        <f t="shared" si="0"/>
        <v>220.54767584704081</v>
      </c>
      <c r="O2" s="21">
        <f t="shared" si="0"/>
        <v>226.17256753204401</v>
      </c>
      <c r="P2" s="21">
        <f t="shared" si="0"/>
        <v>221.94641529613014</v>
      </c>
      <c r="Q2" s="21">
        <f t="shared" si="0"/>
        <v>225.85263559719826</v>
      </c>
      <c r="R2" s="21">
        <f t="shared" si="0"/>
        <v>217.55645140249132</v>
      </c>
      <c r="S2" s="21">
        <f t="shared" si="0"/>
        <v>220.68086617106445</v>
      </c>
      <c r="T2" s="21">
        <f t="shared" si="0"/>
        <v>211.18250150990895</v>
      </c>
      <c r="U2" s="21">
        <f t="shared" si="0"/>
        <v>192.58734761818681</v>
      </c>
      <c r="V2" s="21">
        <f t="shared" si="0"/>
        <v>192.55702924343257</v>
      </c>
      <c r="W2" s="21">
        <f t="shared" si="0"/>
        <v>171.39341274986134</v>
      </c>
      <c r="X2" s="21">
        <f t="shared" si="0"/>
        <v>163.1765060542711</v>
      </c>
      <c r="Y2" s="21">
        <f t="shared" ref="Y2:Z2" si="1">SUM(Y3,Y17,Y22,Y25,Y26,Y51,Y52)</f>
        <v>158.07481956538982</v>
      </c>
      <c r="Z2" s="21">
        <f t="shared" si="1"/>
        <v>153.27263918932556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197.56286081920217</v>
      </c>
      <c r="D26" s="27">
        <f t="shared" si="14"/>
        <v>183.62182624938228</v>
      </c>
      <c r="E26" s="27">
        <f t="shared" si="14"/>
        <v>186.81610772024644</v>
      </c>
      <c r="F26" s="27">
        <f t="shared" si="14"/>
        <v>194.89220436100666</v>
      </c>
      <c r="G26" s="27">
        <f t="shared" si="14"/>
        <v>188.73043625241783</v>
      </c>
      <c r="H26" s="27">
        <f t="shared" si="14"/>
        <v>207.08602316702863</v>
      </c>
      <c r="I26" s="27">
        <f t="shared" si="14"/>
        <v>204.29183364473175</v>
      </c>
      <c r="J26" s="27">
        <f t="shared" si="14"/>
        <v>206.66722161122414</v>
      </c>
      <c r="K26" s="27">
        <f t="shared" si="14"/>
        <v>216.60181520158139</v>
      </c>
      <c r="L26" s="27">
        <f t="shared" si="14"/>
        <v>211.31015033813617</v>
      </c>
      <c r="M26" s="27">
        <f t="shared" si="14"/>
        <v>218.07443158301263</v>
      </c>
      <c r="N26" s="27">
        <f t="shared" si="14"/>
        <v>220.54767584704081</v>
      </c>
      <c r="O26" s="27">
        <f t="shared" si="14"/>
        <v>226.17256753204401</v>
      </c>
      <c r="P26" s="27">
        <f t="shared" si="14"/>
        <v>221.94641529613014</v>
      </c>
      <c r="Q26" s="27">
        <f t="shared" si="14"/>
        <v>225.85263559719826</v>
      </c>
      <c r="R26" s="27">
        <f t="shared" si="14"/>
        <v>217.55645140249132</v>
      </c>
      <c r="S26" s="27">
        <f t="shared" si="14"/>
        <v>220.68086617106445</v>
      </c>
      <c r="T26" s="27">
        <f t="shared" si="14"/>
        <v>211.18250150990895</v>
      </c>
      <c r="U26" s="27">
        <f t="shared" si="14"/>
        <v>192.58734761818681</v>
      </c>
      <c r="V26" s="27">
        <f t="shared" si="14"/>
        <v>192.55702924343257</v>
      </c>
      <c r="W26" s="27">
        <f t="shared" si="14"/>
        <v>171.39341274986134</v>
      </c>
      <c r="X26" s="27">
        <f t="shared" si="14"/>
        <v>163.1765060542711</v>
      </c>
      <c r="Y26" s="27">
        <f t="shared" ref="Y26:Z26" si="15">SUM(Y27,Y33)</f>
        <v>158.07481956538982</v>
      </c>
      <c r="Z26" s="27">
        <f t="shared" si="15"/>
        <v>153.27263918932556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197.56286081920217</v>
      </c>
      <c r="D33" s="19">
        <f t="shared" si="18"/>
        <v>183.62182624938228</v>
      </c>
      <c r="E33" s="19">
        <f t="shared" si="18"/>
        <v>186.81610772024644</v>
      </c>
      <c r="F33" s="19">
        <f t="shared" si="18"/>
        <v>194.89220436100666</v>
      </c>
      <c r="G33" s="19">
        <f t="shared" si="18"/>
        <v>188.73043625241783</v>
      </c>
      <c r="H33" s="19">
        <f t="shared" si="18"/>
        <v>207.08602316702863</v>
      </c>
      <c r="I33" s="19">
        <f t="shared" si="18"/>
        <v>204.29183364473175</v>
      </c>
      <c r="J33" s="19">
        <f t="shared" si="18"/>
        <v>206.66722161122414</v>
      </c>
      <c r="K33" s="19">
        <f t="shared" si="18"/>
        <v>216.60181520158139</v>
      </c>
      <c r="L33" s="19">
        <f t="shared" si="18"/>
        <v>211.31015033813617</v>
      </c>
      <c r="M33" s="19">
        <f t="shared" si="18"/>
        <v>218.07443158301263</v>
      </c>
      <c r="N33" s="19">
        <f t="shared" si="18"/>
        <v>220.54767584704081</v>
      </c>
      <c r="O33" s="19">
        <f t="shared" si="18"/>
        <v>226.17256753204401</v>
      </c>
      <c r="P33" s="19">
        <f t="shared" si="18"/>
        <v>221.94641529613014</v>
      </c>
      <c r="Q33" s="19">
        <f t="shared" si="18"/>
        <v>225.85263559719826</v>
      </c>
      <c r="R33" s="19">
        <f t="shared" si="18"/>
        <v>217.55645140249132</v>
      </c>
      <c r="S33" s="19">
        <f t="shared" si="18"/>
        <v>220.68086617106445</v>
      </c>
      <c r="T33" s="19">
        <f t="shared" si="18"/>
        <v>211.18250150990895</v>
      </c>
      <c r="U33" s="19">
        <f t="shared" si="18"/>
        <v>192.58734761818681</v>
      </c>
      <c r="V33" s="19">
        <f t="shared" si="18"/>
        <v>192.55702924343257</v>
      </c>
      <c r="W33" s="19">
        <f t="shared" si="18"/>
        <v>171.39341274986134</v>
      </c>
      <c r="X33" s="19">
        <f t="shared" si="18"/>
        <v>163.1765060542711</v>
      </c>
      <c r="Y33" s="19">
        <f t="shared" ref="Y33:Z33" si="19">SUM(Y34:Y50)</f>
        <v>158.07481956538982</v>
      </c>
      <c r="Z33" s="19">
        <f t="shared" si="19"/>
        <v>153.27263918932556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5.1761015893741092E-3</v>
      </c>
      <c r="U37" s="8">
        <v>5.1398025299070511E-3</v>
      </c>
      <c r="V37" s="8">
        <v>5.1484329502896713E-3</v>
      </c>
      <c r="W37" s="8">
        <v>5.2176827073012301E-3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197.56286081920217</v>
      </c>
      <c r="D43" s="8">
        <v>183.62182624938228</v>
      </c>
      <c r="E43" s="8">
        <v>186.81610772024644</v>
      </c>
      <c r="F43" s="8">
        <v>194.89220436100666</v>
      </c>
      <c r="G43" s="8">
        <v>188.73043625241783</v>
      </c>
      <c r="H43" s="8">
        <v>207.08602316702863</v>
      </c>
      <c r="I43" s="8">
        <v>204.29183364473175</v>
      </c>
      <c r="J43" s="8">
        <v>206.66722161122414</v>
      </c>
      <c r="K43" s="8">
        <v>216.60181520158139</v>
      </c>
      <c r="L43" s="8">
        <v>211.31015033813617</v>
      </c>
      <c r="M43" s="8">
        <v>218.07443158301263</v>
      </c>
      <c r="N43" s="8">
        <v>220.54767584704081</v>
      </c>
      <c r="O43" s="8">
        <v>226.17256753204401</v>
      </c>
      <c r="P43" s="8">
        <v>221.94641529613014</v>
      </c>
      <c r="Q43" s="8">
        <v>225.85263559719826</v>
      </c>
      <c r="R43" s="8">
        <v>217.55645140249132</v>
      </c>
      <c r="S43" s="8">
        <v>220.68086617106445</v>
      </c>
      <c r="T43" s="8">
        <v>211.17732540831958</v>
      </c>
      <c r="U43" s="8">
        <v>192.58220781565691</v>
      </c>
      <c r="V43" s="8">
        <v>192.55188081048229</v>
      </c>
      <c r="W43" s="8">
        <v>171.38819506715404</v>
      </c>
      <c r="X43" s="8">
        <v>163.1765060542711</v>
      </c>
      <c r="Y43" s="8">
        <v>158.07481956538982</v>
      </c>
      <c r="Z43" s="8">
        <v>153.27263918932556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:Z22 X33:Z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30.250179180797819</v>
      </c>
      <c r="D2" s="21">
        <f t="shared" ref="D2:X2" si="0">SUM(D3,D17,D22,D25,D26,D51,D52)</f>
        <v>28.370745190617718</v>
      </c>
      <c r="E2" s="21">
        <f t="shared" si="0"/>
        <v>25.17646371975356</v>
      </c>
      <c r="F2" s="21">
        <f t="shared" si="0"/>
        <v>23.428714558993356</v>
      </c>
      <c r="G2" s="21">
        <f t="shared" si="0"/>
        <v>26.426442307582164</v>
      </c>
      <c r="H2" s="21">
        <f t="shared" si="0"/>
        <v>23.891057192971381</v>
      </c>
      <c r="I2" s="21">
        <f t="shared" si="0"/>
        <v>23.521206355268244</v>
      </c>
      <c r="J2" s="21">
        <f t="shared" si="0"/>
        <v>21.145818388775826</v>
      </c>
      <c r="K2" s="21">
        <f t="shared" si="0"/>
        <v>20.70334587841861</v>
      </c>
      <c r="L2" s="21">
        <f t="shared" si="0"/>
        <v>19.666930021863841</v>
      </c>
      <c r="M2" s="21">
        <f t="shared" si="0"/>
        <v>25.559076976987388</v>
      </c>
      <c r="N2" s="21">
        <f t="shared" si="0"/>
        <v>29.413913432959188</v>
      </c>
      <c r="O2" s="21">
        <f t="shared" si="0"/>
        <v>23.789021747955996</v>
      </c>
      <c r="P2" s="21">
        <f t="shared" si="0"/>
        <v>24.851133623869874</v>
      </c>
      <c r="Q2" s="21">
        <f t="shared" si="0"/>
        <v>27.272994042801738</v>
      </c>
      <c r="R2" s="21">
        <f t="shared" si="0"/>
        <v>31.085742917508668</v>
      </c>
      <c r="S2" s="21">
        <f t="shared" si="0"/>
        <v>33.147142548935548</v>
      </c>
      <c r="T2" s="21">
        <f t="shared" si="0"/>
        <v>33.105488130091075</v>
      </c>
      <c r="U2" s="21">
        <f t="shared" si="0"/>
        <v>31.763799901813151</v>
      </c>
      <c r="V2" s="21">
        <f t="shared" si="0"/>
        <v>31.382774356567445</v>
      </c>
      <c r="W2" s="21">
        <f t="shared" si="0"/>
        <v>25.288053770138649</v>
      </c>
      <c r="X2" s="21">
        <f t="shared" si="0"/>
        <v>21.583070505728916</v>
      </c>
      <c r="Y2" s="21">
        <f t="shared" ref="Y2:Z2" si="1">SUM(Y3,Y17,Y22,Y25,Y26,Y51,Y52)</f>
        <v>22.093550634610185</v>
      </c>
      <c r="Z2" s="21">
        <f t="shared" si="1"/>
        <v>21.532787970674441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30.250179180797819</v>
      </c>
      <c r="D26" s="27">
        <f t="shared" si="14"/>
        <v>28.370745190617718</v>
      </c>
      <c r="E26" s="27">
        <f t="shared" si="14"/>
        <v>25.17646371975356</v>
      </c>
      <c r="F26" s="27">
        <f t="shared" si="14"/>
        <v>23.428714558993356</v>
      </c>
      <c r="G26" s="27">
        <f t="shared" si="14"/>
        <v>26.426442307582164</v>
      </c>
      <c r="H26" s="27">
        <f t="shared" si="14"/>
        <v>23.891057192971381</v>
      </c>
      <c r="I26" s="27">
        <f t="shared" si="14"/>
        <v>23.521206355268244</v>
      </c>
      <c r="J26" s="27">
        <f t="shared" si="14"/>
        <v>21.145818388775826</v>
      </c>
      <c r="K26" s="27">
        <f t="shared" si="14"/>
        <v>20.70334587841861</v>
      </c>
      <c r="L26" s="27">
        <f t="shared" si="14"/>
        <v>19.666930021863841</v>
      </c>
      <c r="M26" s="27">
        <f t="shared" si="14"/>
        <v>25.559076976987388</v>
      </c>
      <c r="N26" s="27">
        <f t="shared" si="14"/>
        <v>29.413913432959188</v>
      </c>
      <c r="O26" s="27">
        <f t="shared" si="14"/>
        <v>23.789021747955996</v>
      </c>
      <c r="P26" s="27">
        <f t="shared" si="14"/>
        <v>24.851133623869874</v>
      </c>
      <c r="Q26" s="27">
        <f t="shared" si="14"/>
        <v>27.272994042801738</v>
      </c>
      <c r="R26" s="27">
        <f t="shared" si="14"/>
        <v>31.085742917508668</v>
      </c>
      <c r="S26" s="27">
        <f t="shared" si="14"/>
        <v>33.147142548935548</v>
      </c>
      <c r="T26" s="27">
        <f t="shared" si="14"/>
        <v>33.105488130091075</v>
      </c>
      <c r="U26" s="27">
        <f t="shared" si="14"/>
        <v>31.763799901813151</v>
      </c>
      <c r="V26" s="27">
        <f t="shared" si="14"/>
        <v>31.382774356567445</v>
      </c>
      <c r="W26" s="27">
        <f t="shared" si="14"/>
        <v>25.288053770138649</v>
      </c>
      <c r="X26" s="27">
        <f t="shared" si="14"/>
        <v>21.583070505728916</v>
      </c>
      <c r="Y26" s="27">
        <f t="shared" ref="Y26:Z26" si="15">SUM(Y27,Y33)</f>
        <v>22.093550634610185</v>
      </c>
      <c r="Z26" s="27">
        <f t="shared" si="15"/>
        <v>21.532787970674441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30.250179180797819</v>
      </c>
      <c r="D33" s="19">
        <f t="shared" si="18"/>
        <v>28.370745190617718</v>
      </c>
      <c r="E33" s="19">
        <f t="shared" si="18"/>
        <v>25.17646371975356</v>
      </c>
      <c r="F33" s="19">
        <f t="shared" si="18"/>
        <v>23.428714558993356</v>
      </c>
      <c r="G33" s="19">
        <f t="shared" si="18"/>
        <v>26.426442307582164</v>
      </c>
      <c r="H33" s="19">
        <f t="shared" si="18"/>
        <v>23.891057192971381</v>
      </c>
      <c r="I33" s="19">
        <f t="shared" si="18"/>
        <v>23.521206355268244</v>
      </c>
      <c r="J33" s="19">
        <f t="shared" si="18"/>
        <v>21.145818388775826</v>
      </c>
      <c r="K33" s="19">
        <f t="shared" si="18"/>
        <v>20.70334587841861</v>
      </c>
      <c r="L33" s="19">
        <f t="shared" si="18"/>
        <v>19.666930021863841</v>
      </c>
      <c r="M33" s="19">
        <f t="shared" si="18"/>
        <v>25.559076976987388</v>
      </c>
      <c r="N33" s="19">
        <f t="shared" si="18"/>
        <v>29.413913432959188</v>
      </c>
      <c r="O33" s="19">
        <f t="shared" si="18"/>
        <v>23.789021747955996</v>
      </c>
      <c r="P33" s="19">
        <f t="shared" si="18"/>
        <v>24.851133623869874</v>
      </c>
      <c r="Q33" s="19">
        <f t="shared" si="18"/>
        <v>27.272994042801738</v>
      </c>
      <c r="R33" s="19">
        <f t="shared" si="18"/>
        <v>31.085742917508668</v>
      </c>
      <c r="S33" s="19">
        <f t="shared" si="18"/>
        <v>33.147142548935548</v>
      </c>
      <c r="T33" s="19">
        <f t="shared" si="18"/>
        <v>33.105488130091075</v>
      </c>
      <c r="U33" s="19">
        <f t="shared" si="18"/>
        <v>31.763799901813151</v>
      </c>
      <c r="V33" s="19">
        <f t="shared" si="18"/>
        <v>31.382774356567445</v>
      </c>
      <c r="W33" s="19">
        <f t="shared" si="18"/>
        <v>25.288053770138649</v>
      </c>
      <c r="X33" s="19">
        <f t="shared" si="18"/>
        <v>21.583070505728916</v>
      </c>
      <c r="Y33" s="19">
        <f t="shared" ref="Y33:Z33" si="19">SUM(Y34:Y50)</f>
        <v>22.093550634610185</v>
      </c>
      <c r="Z33" s="19">
        <f t="shared" si="19"/>
        <v>21.532787970674441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8.1141841062589099E-4</v>
      </c>
      <c r="U37" s="8">
        <v>8.477174700929484E-4</v>
      </c>
      <c r="V37" s="8">
        <v>8.390870497103299E-4</v>
      </c>
      <c r="W37" s="8">
        <v>7.6983729269877016E-4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30.250179180797819</v>
      </c>
      <c r="D43" s="8">
        <v>28.370745190617718</v>
      </c>
      <c r="E43" s="8">
        <v>25.17646371975356</v>
      </c>
      <c r="F43" s="8">
        <v>23.428714558993356</v>
      </c>
      <c r="G43" s="8">
        <v>26.426442307582164</v>
      </c>
      <c r="H43" s="8">
        <v>23.891057192971381</v>
      </c>
      <c r="I43" s="8">
        <v>23.521206355268244</v>
      </c>
      <c r="J43" s="8">
        <v>21.145818388775826</v>
      </c>
      <c r="K43" s="8">
        <v>20.70334587841861</v>
      </c>
      <c r="L43" s="8">
        <v>19.666930021863841</v>
      </c>
      <c r="M43" s="8">
        <v>25.559076976987388</v>
      </c>
      <c r="N43" s="8">
        <v>29.413913432959188</v>
      </c>
      <c r="O43" s="8">
        <v>23.789021747955996</v>
      </c>
      <c r="P43" s="8">
        <v>24.851133623869874</v>
      </c>
      <c r="Q43" s="8">
        <v>27.272994042801738</v>
      </c>
      <c r="R43" s="8">
        <v>31.085742917508668</v>
      </c>
      <c r="S43" s="8">
        <v>33.147142548935548</v>
      </c>
      <c r="T43" s="8">
        <v>33.104676711680447</v>
      </c>
      <c r="U43" s="8">
        <v>31.762952184343057</v>
      </c>
      <c r="V43" s="8">
        <v>31.381935269517736</v>
      </c>
      <c r="W43" s="8">
        <v>25.287283932845952</v>
      </c>
      <c r="X43" s="8">
        <v>21.583070505728916</v>
      </c>
      <c r="Y43" s="8">
        <v>22.093550634610185</v>
      </c>
      <c r="Z43" s="8">
        <v>21.532787970674441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11041.763753520001</v>
      </c>
      <c r="D2" s="21">
        <f t="shared" ref="D2:X2" si="0">SUM(D3,D17,D22,D25,D26,D51,D52)</f>
        <v>11130.279096959997</v>
      </c>
      <c r="E2" s="21">
        <f t="shared" si="0"/>
        <v>11242.894523760002</v>
      </c>
      <c r="F2" s="21">
        <f t="shared" si="0"/>
        <v>11726.876428559999</v>
      </c>
      <c r="G2" s="21">
        <f t="shared" si="0"/>
        <v>12116.115201959999</v>
      </c>
      <c r="H2" s="21">
        <f t="shared" si="0"/>
        <v>12231.292552200001</v>
      </c>
      <c r="I2" s="21">
        <f t="shared" si="0"/>
        <v>12580.685948519997</v>
      </c>
      <c r="J2" s="21">
        <f t="shared" si="0"/>
        <v>13190.508345599999</v>
      </c>
      <c r="K2" s="21">
        <f t="shared" si="0"/>
        <v>12891.76182756</v>
      </c>
      <c r="L2" s="21">
        <f t="shared" si="0"/>
        <v>12209.905207439999</v>
      </c>
      <c r="M2" s="21">
        <f t="shared" si="0"/>
        <v>12120.821914320002</v>
      </c>
      <c r="N2" s="21">
        <f t="shared" si="0"/>
        <v>11786.385689639999</v>
      </c>
      <c r="O2" s="21">
        <f t="shared" si="0"/>
        <v>10761.809573519999</v>
      </c>
      <c r="P2" s="21">
        <f t="shared" si="0"/>
        <v>10555.480718639996</v>
      </c>
      <c r="Q2" s="21">
        <f t="shared" si="0"/>
        <v>10739.666418839999</v>
      </c>
      <c r="R2" s="21">
        <f t="shared" si="0"/>
        <v>11149.90568163818</v>
      </c>
      <c r="S2" s="21">
        <f t="shared" si="0"/>
        <v>11351.371128906216</v>
      </c>
      <c r="T2" s="21">
        <f t="shared" si="0"/>
        <v>11365.680209877482</v>
      </c>
      <c r="U2" s="21">
        <f t="shared" si="0"/>
        <v>11624.180706556052</v>
      </c>
      <c r="V2" s="21">
        <f t="shared" si="0"/>
        <v>11336.501313354847</v>
      </c>
      <c r="W2" s="21">
        <f t="shared" si="0"/>
        <v>10427.090727607723</v>
      </c>
      <c r="X2" s="21">
        <f t="shared" si="0"/>
        <v>10567.288802603343</v>
      </c>
      <c r="Y2" s="21">
        <f t="shared" ref="Y2:Z2" si="1">SUM(Y3,Y17,Y22,Y25,Y26,Y51,Y52)</f>
        <v>10497.565663090001</v>
      </c>
      <c r="Z2" s="21">
        <f t="shared" si="1"/>
        <v>10464.212271331831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  <c r="Y5" s="8">
        <f>FC_TRA_ROAD_P2W_E!Y5+FC_TRA_ROAD_CAR_E!Y5+FC_TRA_ROAD_BUS_E!Y5+FC_TRA_ROAD_LCV_E!Y5+FC_TRA_ROAD_HGV_E!Y5</f>
        <v>0</v>
      </c>
      <c r="Z5" s="8">
        <f>FC_TRA_ROAD_P2W_E!Z5+FC_TRA_ROAD_CAR_E!Z5+FC_TRA_ROAD_BUS_E!Z5+FC_TRA_ROAD_LCV_E!Z5+FC_TRA_ROAD_HGV_E!Z5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  <c r="Y6" s="8">
        <f>FC_TRA_ROAD_P2W_E!Y6+FC_TRA_ROAD_CAR_E!Y6+FC_TRA_ROAD_BUS_E!Y6+FC_TRA_ROAD_LCV_E!Y6+FC_TRA_ROAD_HGV_E!Y6</f>
        <v>0</v>
      </c>
      <c r="Z6" s="8">
        <f>FC_TRA_ROAD_P2W_E!Z6+FC_TRA_ROAD_CAR_E!Z6+FC_TRA_ROAD_BUS_E!Z6+FC_TRA_ROAD_LCV_E!Z6+FC_TRA_ROAD_HGV_E!Z6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  <c r="Y7" s="8">
        <f>FC_TRA_ROAD_P2W_E!Y7+FC_TRA_ROAD_CAR_E!Y7+FC_TRA_ROAD_BUS_E!Y7+FC_TRA_ROAD_LCV_E!Y7+FC_TRA_ROAD_HGV_E!Y7</f>
        <v>0</v>
      </c>
      <c r="Z7" s="8">
        <f>FC_TRA_ROAD_P2W_E!Z7+FC_TRA_ROAD_CAR_E!Z7+FC_TRA_ROAD_BUS_E!Z7+FC_TRA_ROAD_LCV_E!Z7+FC_TRA_ROAD_HGV_E!Z7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  <c r="Y9" s="8">
        <f>FC_TRA_ROAD_P2W_E!Y9+FC_TRA_ROAD_CAR_E!Y9+FC_TRA_ROAD_BUS_E!Y9+FC_TRA_ROAD_LCV_E!Y9+FC_TRA_ROAD_HGV_E!Y9</f>
        <v>0</v>
      </c>
      <c r="Z9" s="8">
        <f>FC_TRA_ROAD_P2W_E!Z9+FC_TRA_ROAD_CAR_E!Z9+FC_TRA_ROAD_BUS_E!Z9+FC_TRA_ROAD_LCV_E!Z9+FC_TRA_ROAD_HGV_E!Z9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  <c r="Y10" s="8">
        <f>FC_TRA_ROAD_P2W_E!Y10+FC_TRA_ROAD_CAR_E!Y10+FC_TRA_ROAD_BUS_E!Y10+FC_TRA_ROAD_LCV_E!Y10+FC_TRA_ROAD_HGV_E!Y10</f>
        <v>0</v>
      </c>
      <c r="Z10" s="8">
        <f>FC_TRA_ROAD_P2W_E!Z10+FC_TRA_ROAD_CAR_E!Z10+FC_TRA_ROAD_BUS_E!Z10+FC_TRA_ROAD_LCV_E!Z10+FC_TRA_ROAD_HGV_E!Z10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  <c r="Y12" s="8">
        <f>FC_TRA_ROAD_P2W_E!Y12+FC_TRA_ROAD_CAR_E!Y12+FC_TRA_ROAD_BUS_E!Y12+FC_TRA_ROAD_LCV_E!Y12+FC_TRA_ROAD_HGV_E!Y12</f>
        <v>0</v>
      </c>
      <c r="Z12" s="8">
        <f>FC_TRA_ROAD_P2W_E!Z12+FC_TRA_ROAD_CAR_E!Z12+FC_TRA_ROAD_BUS_E!Z12+FC_TRA_ROAD_LCV_E!Z12+FC_TRA_ROAD_HGV_E!Z12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  <c r="Y13" s="8">
        <f>FC_TRA_ROAD_P2W_E!Y13+FC_TRA_ROAD_CAR_E!Y13+FC_TRA_ROAD_BUS_E!Y13+FC_TRA_ROAD_LCV_E!Y13+FC_TRA_ROAD_HGV_E!Y13</f>
        <v>0</v>
      </c>
      <c r="Z13" s="8">
        <f>FC_TRA_ROAD_P2W_E!Z13+FC_TRA_ROAD_CAR_E!Z13+FC_TRA_ROAD_BUS_E!Z13+FC_TRA_ROAD_LCV_E!Z13+FC_TRA_ROAD_HGV_E!Z13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  <c r="Y14" s="8">
        <f>FC_TRA_ROAD_P2W_E!Y14+FC_TRA_ROAD_CAR_E!Y14+FC_TRA_ROAD_BUS_E!Y14+FC_TRA_ROAD_LCV_E!Y14+FC_TRA_ROAD_HGV_E!Y14</f>
        <v>0</v>
      </c>
      <c r="Z14" s="8">
        <f>FC_TRA_ROAD_P2W_E!Z14+FC_TRA_ROAD_CAR_E!Z14+FC_TRA_ROAD_BUS_E!Z14+FC_TRA_ROAD_LCV_E!Z14+FC_TRA_ROAD_HGV_E!Z14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  <c r="Y15" s="8">
        <f>FC_TRA_ROAD_P2W_E!Y15+FC_TRA_ROAD_CAR_E!Y15+FC_TRA_ROAD_BUS_E!Y15+FC_TRA_ROAD_LCV_E!Y15+FC_TRA_ROAD_HGV_E!Y15</f>
        <v>0</v>
      </c>
      <c r="Z15" s="8">
        <f>FC_TRA_ROAD_P2W_E!Z15+FC_TRA_ROAD_CAR_E!Z15+FC_TRA_ROAD_BUS_E!Z15+FC_TRA_ROAD_LCV_E!Z15+FC_TRA_ROAD_HGV_E!Z15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  <c r="Y16" s="8">
        <f>FC_TRA_ROAD_P2W_E!Y16+FC_TRA_ROAD_CAR_E!Y16+FC_TRA_ROAD_BUS_E!Y16+FC_TRA_ROAD_LCV_E!Y16+FC_TRA_ROAD_HGV_E!Y16</f>
        <v>0</v>
      </c>
      <c r="Z16" s="8">
        <f>FC_TRA_ROAD_P2W_E!Z16+FC_TRA_ROAD_CAR_E!Z16+FC_TRA_ROAD_BUS_E!Z16+FC_TRA_ROAD_LCV_E!Z16+FC_TRA_ROAD_HGV_E!Z16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  <c r="Y18" s="8">
        <f>FC_TRA_ROAD_P2W_E!Y18+FC_TRA_ROAD_CAR_E!Y18+FC_TRA_ROAD_BUS_E!Y18+FC_TRA_ROAD_LCV_E!Y18+FC_TRA_ROAD_HGV_E!Y18</f>
        <v>0</v>
      </c>
      <c r="Z18" s="8">
        <f>FC_TRA_ROAD_P2W_E!Z18+FC_TRA_ROAD_CAR_E!Z18+FC_TRA_ROAD_BUS_E!Z18+FC_TRA_ROAD_LCV_E!Z18+FC_TRA_ROAD_HGV_E!Z18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  <c r="Y19" s="8">
        <f>FC_TRA_ROAD_P2W_E!Y19+FC_TRA_ROAD_CAR_E!Y19+FC_TRA_ROAD_BUS_E!Y19+FC_TRA_ROAD_LCV_E!Y19+FC_TRA_ROAD_HGV_E!Y19</f>
        <v>0</v>
      </c>
      <c r="Z19" s="8">
        <f>FC_TRA_ROAD_P2W_E!Z19+FC_TRA_ROAD_CAR_E!Z19+FC_TRA_ROAD_BUS_E!Z19+FC_TRA_ROAD_LCV_E!Z19+FC_TRA_ROAD_HGV_E!Z19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  <c r="Y20" s="8">
        <f>FC_TRA_ROAD_P2W_E!Y20+FC_TRA_ROAD_CAR_E!Y20+FC_TRA_ROAD_BUS_E!Y20+FC_TRA_ROAD_LCV_E!Y20+FC_TRA_ROAD_HGV_E!Y20</f>
        <v>0</v>
      </c>
      <c r="Z20" s="8">
        <f>FC_TRA_ROAD_P2W_E!Z20+FC_TRA_ROAD_CAR_E!Z20+FC_TRA_ROAD_BUS_E!Z20+FC_TRA_ROAD_LCV_E!Z20+FC_TRA_ROAD_HGV_E!Z20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  <c r="Y21" s="8">
        <f>FC_TRA_ROAD_P2W_E!Y21+FC_TRA_ROAD_CAR_E!Y21+FC_TRA_ROAD_BUS_E!Y21+FC_TRA_ROAD_LCV_E!Y21+FC_TRA_ROAD_HGV_E!Y21</f>
        <v>0</v>
      </c>
      <c r="Z21" s="8">
        <f>FC_TRA_ROAD_P2W_E!Z21+FC_TRA_ROAD_CAR_E!Z21+FC_TRA_ROAD_BUS_E!Z21+FC_TRA_ROAD_LCV_E!Z21+FC_TRA_ROAD_HGV_E!Z21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:Z22" si="18">SUM(X23:X24)</f>
        <v>0</v>
      </c>
      <c r="Y22" s="27">
        <f t="shared" si="18"/>
        <v>0</v>
      </c>
      <c r="Z22" s="27">
        <f t="shared" si="18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  <c r="Y23" s="8">
        <f>FC_TRA_ROAD_P2W_E!Y23+FC_TRA_ROAD_CAR_E!Y23+FC_TRA_ROAD_BUS_E!Y23+FC_TRA_ROAD_LCV_E!Y23+FC_TRA_ROAD_HGV_E!Y23</f>
        <v>0</v>
      </c>
      <c r="Z23" s="8">
        <f>FC_TRA_ROAD_P2W_E!Z23+FC_TRA_ROAD_CAR_E!Z23+FC_TRA_ROAD_BUS_E!Z23+FC_TRA_ROAD_LCV_E!Z23+FC_TRA_ROAD_HGV_E!Z23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  <c r="Y24" s="8">
        <f>FC_TRA_ROAD_P2W_E!Y24+FC_TRA_ROAD_CAR_E!Y24+FC_TRA_ROAD_BUS_E!Y24+FC_TRA_ROAD_LCV_E!Y24+FC_TRA_ROAD_HGV_E!Y24</f>
        <v>0</v>
      </c>
      <c r="Z24" s="8">
        <f>FC_TRA_ROAD_P2W_E!Z24+FC_TRA_ROAD_CAR_E!Z24+FC_TRA_ROAD_BUS_E!Z24+FC_TRA_ROAD_LCV_E!Z24+FC_TRA_ROAD_HGV_E!Z24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  <c r="Y25" s="27">
        <f>FC_TRA_ROAD_P2W_E!Y25+FC_TRA_ROAD_CAR_E!Y25+FC_TRA_ROAD_BUS_E!Y25+FC_TRA_ROAD_LCV_E!Y25+FC_TRA_ROAD_HGV_E!Y25</f>
        <v>0</v>
      </c>
      <c r="Z25" s="27">
        <f>FC_TRA_ROAD_P2W_E!Z25+FC_TRA_ROAD_CAR_E!Z25+FC_TRA_ROAD_BUS_E!Z25+FC_TRA_ROAD_LCV_E!Z25+FC_TRA_ROAD_HGV_E!Z25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9">SUM(C27,C33)</f>
        <v>11041.763753520001</v>
      </c>
      <c r="D26" s="27">
        <f t="shared" ref="D26:W26" si="20">SUM(D27,D33)</f>
        <v>11130.279096959997</v>
      </c>
      <c r="E26" s="27">
        <f t="shared" si="20"/>
        <v>11242.894523760002</v>
      </c>
      <c r="F26" s="27">
        <f t="shared" si="20"/>
        <v>11726.876428559999</v>
      </c>
      <c r="G26" s="27">
        <f t="shared" si="20"/>
        <v>12116.115201959999</v>
      </c>
      <c r="H26" s="27">
        <f t="shared" si="20"/>
        <v>12231.292552200001</v>
      </c>
      <c r="I26" s="27">
        <f t="shared" si="20"/>
        <v>12580.685948519997</v>
      </c>
      <c r="J26" s="27">
        <f t="shared" si="20"/>
        <v>13190.508345599999</v>
      </c>
      <c r="K26" s="27">
        <f t="shared" si="20"/>
        <v>12891.76182756</v>
      </c>
      <c r="L26" s="27">
        <f t="shared" si="20"/>
        <v>12209.905207439999</v>
      </c>
      <c r="M26" s="27">
        <f t="shared" si="20"/>
        <v>12120.821914320002</v>
      </c>
      <c r="N26" s="27">
        <f t="shared" si="20"/>
        <v>11786.385689639999</v>
      </c>
      <c r="O26" s="27">
        <f t="shared" si="20"/>
        <v>10761.809573519999</v>
      </c>
      <c r="P26" s="27">
        <f t="shared" si="20"/>
        <v>10555.480718639996</v>
      </c>
      <c r="Q26" s="27">
        <f t="shared" si="20"/>
        <v>10739.666418839999</v>
      </c>
      <c r="R26" s="27">
        <f t="shared" si="20"/>
        <v>11145.711081959998</v>
      </c>
      <c r="S26" s="27">
        <f t="shared" si="20"/>
        <v>11344.21325028</v>
      </c>
      <c r="T26" s="27">
        <f t="shared" si="20"/>
        <v>11351.45856564</v>
      </c>
      <c r="U26" s="27">
        <f t="shared" si="20"/>
        <v>11607.037389360001</v>
      </c>
      <c r="V26" s="27">
        <f t="shared" si="20"/>
        <v>11319.69534876</v>
      </c>
      <c r="W26" s="27">
        <f t="shared" si="20"/>
        <v>10411.678560959999</v>
      </c>
      <c r="X26" s="27">
        <f t="shared" ref="X26:Z26" si="21">SUM(X27,X33)</f>
        <v>10550.567383919999</v>
      </c>
      <c r="Y26" s="27">
        <f t="shared" si="21"/>
        <v>10480.220213400004</v>
      </c>
      <c r="Z26" s="27">
        <f t="shared" si="21"/>
        <v>10448.1634806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:Z27" si="24">SUM(X28:X32)</f>
        <v>0</v>
      </c>
      <c r="Y27" s="19">
        <f t="shared" si="24"/>
        <v>0</v>
      </c>
      <c r="Z27" s="19">
        <f t="shared" si="24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  <c r="Y28" s="8">
        <f>FC_TRA_ROAD_P2W_E!Y28+FC_TRA_ROAD_CAR_E!Y28+FC_TRA_ROAD_BUS_E!Y28+FC_TRA_ROAD_LCV_E!Y28+FC_TRA_ROAD_HGV_E!Y28</f>
        <v>0</v>
      </c>
      <c r="Z28" s="8">
        <f>FC_TRA_ROAD_P2W_E!Z28+FC_TRA_ROAD_CAR_E!Z28+FC_TRA_ROAD_BUS_E!Z28+FC_TRA_ROAD_LCV_E!Z28+FC_TRA_ROAD_HGV_E!Z28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  <c r="Y29" s="8">
        <f>FC_TRA_ROAD_P2W_E!Y29+FC_TRA_ROAD_CAR_E!Y29+FC_TRA_ROAD_BUS_E!Y29+FC_TRA_ROAD_LCV_E!Y29+FC_TRA_ROAD_HGV_E!Y29</f>
        <v>0</v>
      </c>
      <c r="Z29" s="8">
        <f>FC_TRA_ROAD_P2W_E!Z29+FC_TRA_ROAD_CAR_E!Z29+FC_TRA_ROAD_BUS_E!Z29+FC_TRA_ROAD_LCV_E!Z29+FC_TRA_ROAD_HGV_E!Z29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  <c r="Y30" s="8">
        <f>FC_TRA_ROAD_P2W_E!Y30+FC_TRA_ROAD_CAR_E!Y30+FC_TRA_ROAD_BUS_E!Y30+FC_TRA_ROAD_LCV_E!Y30+FC_TRA_ROAD_HGV_E!Y30</f>
        <v>0</v>
      </c>
      <c r="Z30" s="8">
        <f>FC_TRA_ROAD_P2W_E!Z30+FC_TRA_ROAD_CAR_E!Z30+FC_TRA_ROAD_BUS_E!Z30+FC_TRA_ROAD_LCV_E!Z30+FC_TRA_ROAD_HGV_E!Z30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  <c r="Y31" s="8">
        <f>FC_TRA_ROAD_P2W_E!Y31+FC_TRA_ROAD_CAR_E!Y31+FC_TRA_ROAD_BUS_E!Y31+FC_TRA_ROAD_LCV_E!Y31+FC_TRA_ROAD_HGV_E!Y31</f>
        <v>0</v>
      </c>
      <c r="Z31" s="8">
        <f>FC_TRA_ROAD_P2W_E!Z31+FC_TRA_ROAD_CAR_E!Z31+FC_TRA_ROAD_BUS_E!Z31+FC_TRA_ROAD_LCV_E!Z31+FC_TRA_ROAD_HGV_E!Z31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  <c r="Y32" s="8">
        <f>FC_TRA_ROAD_P2W_E!Y32+FC_TRA_ROAD_CAR_E!Y32+FC_TRA_ROAD_BUS_E!Y32+FC_TRA_ROAD_LCV_E!Y32+FC_TRA_ROAD_HGV_E!Y32</f>
        <v>0</v>
      </c>
      <c r="Z32" s="8">
        <f>FC_TRA_ROAD_P2W_E!Z32+FC_TRA_ROAD_CAR_E!Z32+FC_TRA_ROAD_BUS_E!Z32+FC_TRA_ROAD_LCV_E!Z32+FC_TRA_ROAD_HGV_E!Z32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5">SUM(C34:C50)</f>
        <v>11041.763753520001</v>
      </c>
      <c r="D33" s="19">
        <f t="shared" ref="D33:W33" si="26">SUM(D34:D50)</f>
        <v>11130.279096959997</v>
      </c>
      <c r="E33" s="19">
        <f t="shared" si="26"/>
        <v>11242.894523760002</v>
      </c>
      <c r="F33" s="19">
        <f t="shared" si="26"/>
        <v>11726.876428559999</v>
      </c>
      <c r="G33" s="19">
        <f t="shared" si="26"/>
        <v>12116.115201959999</v>
      </c>
      <c r="H33" s="19">
        <f t="shared" si="26"/>
        <v>12231.292552200001</v>
      </c>
      <c r="I33" s="19">
        <f t="shared" si="26"/>
        <v>12580.685948519997</v>
      </c>
      <c r="J33" s="19">
        <f t="shared" si="26"/>
        <v>13190.508345599999</v>
      </c>
      <c r="K33" s="19">
        <f t="shared" si="26"/>
        <v>12891.76182756</v>
      </c>
      <c r="L33" s="19">
        <f t="shared" si="26"/>
        <v>12209.905207439999</v>
      </c>
      <c r="M33" s="19">
        <f t="shared" si="26"/>
        <v>12120.821914320002</v>
      </c>
      <c r="N33" s="19">
        <f t="shared" si="26"/>
        <v>11786.385689639999</v>
      </c>
      <c r="O33" s="19">
        <f t="shared" si="26"/>
        <v>10761.809573519999</v>
      </c>
      <c r="P33" s="19">
        <f t="shared" si="26"/>
        <v>10555.480718639996</v>
      </c>
      <c r="Q33" s="19">
        <f t="shared" si="26"/>
        <v>10739.666418839999</v>
      </c>
      <c r="R33" s="19">
        <f t="shared" si="26"/>
        <v>11145.711081959998</v>
      </c>
      <c r="S33" s="19">
        <f t="shared" si="26"/>
        <v>11344.21325028</v>
      </c>
      <c r="T33" s="19">
        <f t="shared" si="26"/>
        <v>11351.45856564</v>
      </c>
      <c r="U33" s="19">
        <f t="shared" si="26"/>
        <v>11607.037389360001</v>
      </c>
      <c r="V33" s="19">
        <f t="shared" si="26"/>
        <v>11319.69534876</v>
      </c>
      <c r="W33" s="19">
        <f t="shared" si="26"/>
        <v>10411.678560959999</v>
      </c>
      <c r="X33" s="19">
        <f t="shared" ref="X33:Z33" si="27">SUM(X34:X50)</f>
        <v>10550.567383919999</v>
      </c>
      <c r="Y33" s="19">
        <f t="shared" si="27"/>
        <v>10480.220213400004</v>
      </c>
      <c r="Z33" s="19">
        <f t="shared" si="27"/>
        <v>10448.1634806</v>
      </c>
    </row>
    <row r="34" spans="1:26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  <c r="Y34" s="8">
        <f>FC_TRA_ROAD_P2W_E!Y34+FC_TRA_ROAD_CAR_E!Y34+FC_TRA_ROAD_BUS_E!Y34+FC_TRA_ROAD_LCV_E!Y34+FC_TRA_ROAD_HGV_E!Y34</f>
        <v>0</v>
      </c>
      <c r="Z34" s="8">
        <f>FC_TRA_ROAD_P2W_E!Z34+FC_TRA_ROAD_CAR_E!Z34+FC_TRA_ROAD_BUS_E!Z34+FC_TRA_ROAD_LCV_E!Z34+FC_TRA_ROAD_HGV_E!Z34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  <c r="Y35" s="8">
        <f>FC_TRA_ROAD_P2W_E!Y35+FC_TRA_ROAD_CAR_E!Y35+FC_TRA_ROAD_BUS_E!Y35+FC_TRA_ROAD_LCV_E!Y35+FC_TRA_ROAD_HGV_E!Y35</f>
        <v>0</v>
      </c>
      <c r="Z35" s="8">
        <f>FC_TRA_ROAD_P2W_E!Z35+FC_TRA_ROAD_CAR_E!Z35+FC_TRA_ROAD_BUS_E!Z35+FC_TRA_ROAD_LCV_E!Z35+FC_TRA_ROAD_HGV_E!Z35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26.123400000000004</v>
      </c>
      <c r="D36" s="8">
        <f>FC_TRA_ROAD_P2W_E!D36+FC_TRA_ROAD_CAR_E!D36+FC_TRA_ROAD_BUS_E!D36+FC_TRA_ROAD_LCV_E!D36+FC_TRA_ROAD_HGV_E!D36</f>
        <v>29.026050479999995</v>
      </c>
      <c r="E36" s="8">
        <f>FC_TRA_ROAD_P2W_E!E36+FC_TRA_ROAD_CAR_E!E36+FC_TRA_ROAD_BUS_E!E36+FC_TRA_ROAD_LCV_E!E36+FC_TRA_ROAD_HGV_E!E36</f>
        <v>31.92870095999999</v>
      </c>
      <c r="F36" s="8">
        <f>FC_TRA_ROAD_P2W_E!F36+FC_TRA_ROAD_CAR_E!F36+FC_TRA_ROAD_BUS_E!F36+FC_TRA_ROAD_LCV_E!F36+FC_TRA_ROAD_HGV_E!F36</f>
        <v>26.123400000000004</v>
      </c>
      <c r="G36" s="8">
        <f>FC_TRA_ROAD_P2W_E!G36+FC_TRA_ROAD_CAR_E!G36+FC_TRA_ROAD_BUS_E!G36+FC_TRA_ROAD_LCV_E!G36+FC_TRA_ROAD_HGV_E!G36</f>
        <v>23.220749519999998</v>
      </c>
      <c r="H36" s="8">
        <f>FC_TRA_ROAD_P2W_E!H36+FC_TRA_ROAD_CAR_E!H36+FC_TRA_ROAD_BUS_E!H36+FC_TRA_ROAD_LCV_E!H36+FC_TRA_ROAD_HGV_E!H36</f>
        <v>20.318099040000003</v>
      </c>
      <c r="I36" s="8">
        <f>FC_TRA_ROAD_P2W_E!I36+FC_TRA_ROAD_CAR_E!I36+FC_TRA_ROAD_BUS_E!I36+FC_TRA_ROAD_LCV_E!I36+FC_TRA_ROAD_HGV_E!I36</f>
        <v>17.415675720000003</v>
      </c>
      <c r="J36" s="8">
        <f>FC_TRA_ROAD_P2W_E!J36+FC_TRA_ROAD_CAR_E!J36+FC_TRA_ROAD_BUS_E!J36+FC_TRA_ROAD_LCV_E!J36+FC_TRA_ROAD_HGV_E!J36</f>
        <v>14.513025240000003</v>
      </c>
      <c r="K36" s="8">
        <f>FC_TRA_ROAD_P2W_E!K36+FC_TRA_ROAD_CAR_E!K36+FC_TRA_ROAD_BUS_E!K36+FC_TRA_ROAD_LCV_E!K36+FC_TRA_ROAD_HGV_E!K36</f>
        <v>11.610374760000001</v>
      </c>
      <c r="L36" s="8">
        <f>FC_TRA_ROAD_P2W_E!L36+FC_TRA_ROAD_CAR_E!L36+FC_TRA_ROAD_BUS_E!L36+FC_TRA_ROAD_LCV_E!L36+FC_TRA_ROAD_HGV_E!L36</f>
        <v>8.707724279999999</v>
      </c>
      <c r="M36" s="8">
        <f>FC_TRA_ROAD_P2W_E!M36+FC_TRA_ROAD_CAR_E!M36+FC_TRA_ROAD_BUS_E!M36+FC_TRA_ROAD_LCV_E!M36+FC_TRA_ROAD_HGV_E!M36</f>
        <v>0</v>
      </c>
      <c r="N36" s="8">
        <f>FC_TRA_ROAD_P2W_E!N36+FC_TRA_ROAD_CAR_E!N36+FC_TRA_ROAD_BUS_E!N36+FC_TRA_ROAD_LCV_E!N36+FC_TRA_ROAD_HGV_E!N36</f>
        <v>0</v>
      </c>
      <c r="O36" s="8">
        <f>FC_TRA_ROAD_P2W_E!O36+FC_TRA_ROAD_CAR_E!O36+FC_TRA_ROAD_BUS_E!O36+FC_TRA_ROAD_LCV_E!O36+FC_TRA_ROAD_HGV_E!O36</f>
        <v>0</v>
      </c>
      <c r="P36" s="8">
        <f>FC_TRA_ROAD_P2W_E!P36+FC_TRA_ROAD_CAR_E!P36+FC_TRA_ROAD_BUS_E!P36+FC_TRA_ROAD_LCV_E!P36+FC_TRA_ROAD_HGV_E!P36</f>
        <v>0</v>
      </c>
      <c r="Q36" s="8">
        <f>FC_TRA_ROAD_P2W_E!Q36+FC_TRA_ROAD_CAR_E!Q36+FC_TRA_ROAD_BUS_E!Q36+FC_TRA_ROAD_LCV_E!Q36+FC_TRA_ROAD_HGV_E!Q36</f>
        <v>0</v>
      </c>
      <c r="R36" s="8">
        <f>FC_TRA_ROAD_P2W_E!R36+FC_TRA_ROAD_CAR_E!R36+FC_TRA_ROAD_BUS_E!R36+FC_TRA_ROAD_LCV_E!R36+FC_TRA_ROAD_HGV_E!R36</f>
        <v>0</v>
      </c>
      <c r="S36" s="8">
        <f>FC_TRA_ROAD_P2W_E!S36+FC_TRA_ROAD_CAR_E!S36+FC_TRA_ROAD_BUS_E!S36+FC_TRA_ROAD_LCV_E!S36+FC_TRA_ROAD_HGV_E!S36</f>
        <v>0</v>
      </c>
      <c r="T36" s="8">
        <f>FC_TRA_ROAD_P2W_E!T36+FC_TRA_ROAD_CAR_E!T36+FC_TRA_ROAD_BUS_E!T36+FC_TRA_ROAD_LCV_E!T36+FC_TRA_ROAD_HGV_E!T36</f>
        <v>0</v>
      </c>
      <c r="U36" s="8">
        <f>FC_TRA_ROAD_P2W_E!U36+FC_TRA_ROAD_CAR_E!U36+FC_TRA_ROAD_BUS_E!U36+FC_TRA_ROAD_LCV_E!U36+FC_TRA_ROAD_HGV_E!U36</f>
        <v>0</v>
      </c>
      <c r="V36" s="8">
        <f>FC_TRA_ROAD_P2W_E!V36+FC_TRA_ROAD_CAR_E!V36+FC_TRA_ROAD_BUS_E!V36+FC_TRA_ROAD_LCV_E!V36+FC_TRA_ROAD_HGV_E!V36</f>
        <v>0</v>
      </c>
      <c r="W36" s="8">
        <f>FC_TRA_ROAD_P2W_E!W36+FC_TRA_ROAD_CAR_E!W36+FC_TRA_ROAD_BUS_E!W36+FC_TRA_ROAD_LCV_E!W36+FC_TRA_ROAD_HGV_E!W36</f>
        <v>0</v>
      </c>
      <c r="X36" s="8">
        <f>FC_TRA_ROAD_P2W_E!X36+FC_TRA_ROAD_CAR_E!X36+FC_TRA_ROAD_BUS_E!X36+FC_TRA_ROAD_LCV_E!X36+FC_TRA_ROAD_HGV_E!X36</f>
        <v>0</v>
      </c>
      <c r="Y36" s="8">
        <f>FC_TRA_ROAD_P2W_E!Y36+FC_TRA_ROAD_CAR_E!Y36+FC_TRA_ROAD_BUS_E!Y36+FC_TRA_ROAD_LCV_E!Y36+FC_TRA_ROAD_HGV_E!Y36</f>
        <v>0</v>
      </c>
      <c r="Z36" s="8">
        <f>FC_TRA_ROAD_P2W_E!Z36+FC_TRA_ROAD_CAR_E!Z36+FC_TRA_ROAD_BUS_E!Z36+FC_TRA_ROAD_LCV_E!Z36+FC_TRA_ROAD_HGV_E!Z36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5858.2062831600015</v>
      </c>
      <c r="D37" s="8">
        <f>FC_TRA_ROAD_P2W_E!D37+FC_TRA_ROAD_CAR_E!D37+FC_TRA_ROAD_BUS_E!D37+FC_TRA_ROAD_LCV_E!D37+FC_TRA_ROAD_HGV_E!D37</f>
        <v>5779.2872768399984</v>
      </c>
      <c r="E37" s="8">
        <f>FC_TRA_ROAD_P2W_E!E37+FC_TRA_ROAD_CAR_E!E37+FC_TRA_ROAD_BUS_E!E37+FC_TRA_ROAD_LCV_E!E37+FC_TRA_ROAD_HGV_E!E37</f>
        <v>5803.5701631600014</v>
      </c>
      <c r="F37" s="8">
        <f>FC_TRA_ROAD_P2W_E!F37+FC_TRA_ROAD_CAR_E!F37+FC_TRA_ROAD_BUS_E!F37+FC_TRA_ROAD_LCV_E!F37+FC_TRA_ROAD_HGV_E!F37</f>
        <v>5818.7467799999986</v>
      </c>
      <c r="G37" s="8">
        <f>FC_TRA_ROAD_P2W_E!G37+FC_TRA_ROAD_CAR_E!G37+FC_TRA_ROAD_BUS_E!G37+FC_TRA_ROAD_LCV_E!G37+FC_TRA_ROAD_HGV_E!G37</f>
        <v>5748.9340431599994</v>
      </c>
      <c r="H37" s="8">
        <f>FC_TRA_ROAD_P2W_E!H37+FC_TRA_ROAD_CAR_E!H37+FC_TRA_ROAD_BUS_E!H37+FC_TRA_ROAD_LCV_E!H37+FC_TRA_ROAD_HGV_E!H37</f>
        <v>5575.9196631600016</v>
      </c>
      <c r="I37" s="8">
        <f>FC_TRA_ROAD_P2W_E!I37+FC_TRA_ROAD_CAR_E!I37+FC_TRA_ROAD_BUS_E!I37+FC_TRA_ROAD_LCV_E!I37+FC_TRA_ROAD_HGV_E!I37</f>
        <v>5475.7534431599988</v>
      </c>
      <c r="J37" s="8">
        <f>FC_TRA_ROAD_P2W_E!J37+FC_TRA_ROAD_CAR_E!J37+FC_TRA_ROAD_BUS_E!J37+FC_TRA_ROAD_LCV_E!J37+FC_TRA_ROAD_HGV_E!J37</f>
        <v>5427.1879200000012</v>
      </c>
      <c r="K37" s="8">
        <f>FC_TRA_ROAD_P2W_E!K37+FC_TRA_ROAD_CAR_E!K37+FC_TRA_ROAD_BUS_E!K37+FC_TRA_ROAD_LCV_E!K37+FC_TRA_ROAD_HGV_E!K37</f>
        <v>5166.1487631600003</v>
      </c>
      <c r="L37" s="8">
        <f>FC_TRA_ROAD_P2W_E!L37+FC_TRA_ROAD_CAR_E!L37+FC_TRA_ROAD_BUS_E!L37+FC_TRA_ROAD_LCV_E!L37+FC_TRA_ROAD_HGV_E!L37</f>
        <v>4911.1802031599991</v>
      </c>
      <c r="M37" s="8">
        <f>FC_TRA_ROAD_P2W_E!M37+FC_TRA_ROAD_CAR_E!M37+FC_TRA_ROAD_BUS_E!M37+FC_TRA_ROAD_LCV_E!M37+FC_TRA_ROAD_HGV_E!M37</f>
        <v>4568.1866168400011</v>
      </c>
      <c r="N37" s="8">
        <f>FC_TRA_ROAD_P2W_E!N37+FC_TRA_ROAD_CAR_E!N37+FC_TRA_ROAD_BUS_E!N37+FC_TRA_ROAD_LCV_E!N37+FC_TRA_ROAD_HGV_E!N37</f>
        <v>4471.0558200000014</v>
      </c>
      <c r="O37" s="8">
        <f>FC_TRA_ROAD_P2W_E!O37+FC_TRA_ROAD_CAR_E!O37+FC_TRA_ROAD_BUS_E!O37+FC_TRA_ROAD_LCV_E!O37+FC_TRA_ROAD_HGV_E!O37</f>
        <v>4009.684223159999</v>
      </c>
      <c r="P37" s="8">
        <f>FC_TRA_ROAD_P2W_E!P37+FC_TRA_ROAD_CAR_E!P37+FC_TRA_ROAD_BUS_E!P37+FC_TRA_ROAD_LCV_E!P37+FC_TRA_ROAD_HGV_E!P37</f>
        <v>3876.1290968399985</v>
      </c>
      <c r="Q37" s="8">
        <f>FC_TRA_ROAD_P2W_E!Q37+FC_TRA_ROAD_CAR_E!Q37+FC_TRA_ROAD_BUS_E!Q37+FC_TRA_ROAD_LCV_E!Q37+FC_TRA_ROAD_HGV_E!Q37</f>
        <v>3833.6344200000003</v>
      </c>
      <c r="R37" s="8">
        <f>FC_TRA_ROAD_P2W_E!R37+FC_TRA_ROAD_CAR_E!R37+FC_TRA_ROAD_BUS_E!R37+FC_TRA_ROAD_LCV_E!R37+FC_TRA_ROAD_HGV_E!R37</f>
        <v>4030.9314368399992</v>
      </c>
      <c r="S37" s="8">
        <f>FC_TRA_ROAD_P2W_E!S37+FC_TRA_ROAD_CAR_E!S37+FC_TRA_ROAD_BUS_E!S37+FC_TRA_ROAD_LCV_E!S37+FC_TRA_ROAD_HGV_E!S37</f>
        <v>3997.5427800000002</v>
      </c>
      <c r="T37" s="8">
        <f>FC_TRA_ROAD_P2W_E!T37+FC_TRA_ROAD_CAR_E!T37+FC_TRA_ROAD_BUS_E!T37+FC_TRA_ROAD_LCV_E!T37+FC_TRA_ROAD_HGV_E!T37</f>
        <v>3807.2147374799997</v>
      </c>
      <c r="U37" s="8">
        <f>FC_TRA_ROAD_P2W_E!U37+FC_TRA_ROAD_CAR_E!U37+FC_TRA_ROAD_BUS_E!U37+FC_TRA_ROAD_LCV_E!U37+FC_TRA_ROAD_HGV_E!U37</f>
        <v>3819.353186880001</v>
      </c>
      <c r="V37" s="8">
        <f>FC_TRA_ROAD_P2W_E!V37+FC_TRA_ROAD_CAR_E!V37+FC_TRA_ROAD_BUS_E!V37+FC_TRA_ROAD_LCV_E!V37+FC_TRA_ROAD_HGV_E!V37</f>
        <v>3822.8681105999995</v>
      </c>
      <c r="W37" s="8">
        <f>FC_TRA_ROAD_P2W_E!W37+FC_TRA_ROAD_CAR_E!W37+FC_TRA_ROAD_BUS_E!W37+FC_TRA_ROAD_LCV_E!W37+FC_TRA_ROAD_HGV_E!W37</f>
        <v>3410.6992088399998</v>
      </c>
      <c r="X37" s="8">
        <f>FC_TRA_ROAD_P2W_E!X37+FC_TRA_ROAD_CAR_E!X37+FC_TRA_ROAD_BUS_E!X37+FC_TRA_ROAD_LCV_E!X37+FC_TRA_ROAD_HGV_E!X37</f>
        <v>3499.6620304800003</v>
      </c>
      <c r="Y37" s="8">
        <f>FC_TRA_ROAD_P2W_E!Y37+FC_TRA_ROAD_CAR_E!Y37+FC_TRA_ROAD_BUS_E!Y37+FC_TRA_ROAD_LCV_E!Y37+FC_TRA_ROAD_HGV_E!Y37</f>
        <v>3477.7347343200013</v>
      </c>
      <c r="Z37" s="8">
        <f>FC_TRA_ROAD_P2W_E!Z37+FC_TRA_ROAD_CAR_E!Z37+FC_TRA_ROAD_BUS_E!Z37+FC_TRA_ROAD_LCV_E!Z37+FC_TRA_ROAD_HGV_E!Z37</f>
        <v>3516.7207244399992</v>
      </c>
    </row>
    <row r="38" spans="1:26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0.26056800000000002</v>
      </c>
      <c r="S38" s="8">
        <f>FC_TRA_ROAD_P2W_E!S38+FC_TRA_ROAD_CAR_E!S38+FC_TRA_ROAD_BUS_E!S38+FC_TRA_ROAD_LCV_E!S38+FC_TRA_ROAD_HGV_E!S38</f>
        <v>8.5931999999999994E-2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  <c r="Y38" s="8">
        <f>FC_TRA_ROAD_P2W_E!Y38+FC_TRA_ROAD_CAR_E!Y38+FC_TRA_ROAD_BUS_E!Y38+FC_TRA_ROAD_LCV_E!Y38+FC_TRA_ROAD_HGV_E!Y38</f>
        <v>0</v>
      </c>
      <c r="Z38" s="8">
        <f>FC_TRA_ROAD_P2W_E!Z38+FC_TRA_ROAD_CAR_E!Z38+FC_TRA_ROAD_BUS_E!Z38+FC_TRA_ROAD_LCV_E!Z38+FC_TRA_ROAD_HGV_E!Z38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  <c r="Y39" s="8">
        <f>FC_TRA_ROAD_P2W_E!Y39+FC_TRA_ROAD_CAR_E!Y39+FC_TRA_ROAD_BUS_E!Y39+FC_TRA_ROAD_LCV_E!Y39+FC_TRA_ROAD_HGV_E!Y39</f>
        <v>0</v>
      </c>
      <c r="Z39" s="8">
        <f>FC_TRA_ROAD_P2W_E!Z39+FC_TRA_ROAD_CAR_E!Z39+FC_TRA_ROAD_BUS_E!Z39+FC_TRA_ROAD_LCV_E!Z39+FC_TRA_ROAD_HGV_E!Z39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  <c r="Y40" s="8">
        <f>FC_TRA_ROAD_P2W_E!Y40+FC_TRA_ROAD_CAR_E!Y40+FC_TRA_ROAD_BUS_E!Y40+FC_TRA_ROAD_LCV_E!Y40+FC_TRA_ROAD_HGV_E!Y40</f>
        <v>0</v>
      </c>
      <c r="Z40" s="8">
        <f>FC_TRA_ROAD_P2W_E!Z40+FC_TRA_ROAD_CAR_E!Z40+FC_TRA_ROAD_BUS_E!Z40+FC_TRA_ROAD_LCV_E!Z40+FC_TRA_ROAD_HGV_E!Z40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  <c r="Y41" s="8">
        <f>FC_TRA_ROAD_P2W_E!Y41+FC_TRA_ROAD_CAR_E!Y41+FC_TRA_ROAD_BUS_E!Y41+FC_TRA_ROAD_LCV_E!Y41+FC_TRA_ROAD_HGV_E!Y41</f>
        <v>0</v>
      </c>
      <c r="Z41" s="8">
        <f>FC_TRA_ROAD_P2W_E!Z41+FC_TRA_ROAD_CAR_E!Z41+FC_TRA_ROAD_BUS_E!Z41+FC_TRA_ROAD_LCV_E!Z41+FC_TRA_ROAD_HGV_E!Z41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  <c r="Y42" s="8">
        <f>FC_TRA_ROAD_P2W_E!Y42+FC_TRA_ROAD_CAR_E!Y42+FC_TRA_ROAD_BUS_E!Y42+FC_TRA_ROAD_LCV_E!Y42+FC_TRA_ROAD_HGV_E!Y42</f>
        <v>0</v>
      </c>
      <c r="Z42" s="8">
        <f>FC_TRA_ROAD_P2W_E!Z42+FC_TRA_ROAD_CAR_E!Z42+FC_TRA_ROAD_BUS_E!Z42+FC_TRA_ROAD_LCV_E!Z42+FC_TRA_ROAD_HGV_E!Z42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5157.4340703600001</v>
      </c>
      <c r="D43" s="8">
        <f>FC_TRA_ROAD_P2W_E!D43+FC_TRA_ROAD_CAR_E!D43+FC_TRA_ROAD_BUS_E!D43+FC_TRA_ROAD_LCV_E!D43+FC_TRA_ROAD_HGV_E!D43</f>
        <v>5321.9657696399991</v>
      </c>
      <c r="E43" s="8">
        <f>FC_TRA_ROAD_P2W_E!E43+FC_TRA_ROAD_CAR_E!E43+FC_TRA_ROAD_BUS_E!E43+FC_TRA_ROAD_LCV_E!E43+FC_TRA_ROAD_HGV_E!E43</f>
        <v>5407.3956596399994</v>
      </c>
      <c r="F43" s="8">
        <f>FC_TRA_ROAD_P2W_E!F43+FC_TRA_ROAD_CAR_E!F43+FC_TRA_ROAD_BUS_E!F43+FC_TRA_ROAD_LCV_E!F43+FC_TRA_ROAD_HGV_E!F43</f>
        <v>5882.0062485600001</v>
      </c>
      <c r="G43" s="8">
        <f>FC_TRA_ROAD_P2W_E!G43+FC_TRA_ROAD_CAR_E!G43+FC_TRA_ROAD_BUS_E!G43+FC_TRA_ROAD_LCV_E!G43+FC_TRA_ROAD_HGV_E!G43</f>
        <v>6343.96040928</v>
      </c>
      <c r="H43" s="8">
        <f>FC_TRA_ROAD_P2W_E!H43+FC_TRA_ROAD_CAR_E!H43+FC_TRA_ROAD_BUS_E!H43+FC_TRA_ROAD_LCV_E!H43+FC_TRA_ROAD_HGV_E!H43</f>
        <v>6635.0547900000001</v>
      </c>
      <c r="I43" s="8">
        <f>FC_TRA_ROAD_P2W_E!I43+FC_TRA_ROAD_CAR_E!I43+FC_TRA_ROAD_BUS_E!I43+FC_TRA_ROAD_LCV_E!I43+FC_TRA_ROAD_HGV_E!I43</f>
        <v>7087.5168296399988</v>
      </c>
      <c r="J43" s="8">
        <f>FC_TRA_ROAD_P2W_E!J43+FC_TRA_ROAD_CAR_E!J43+FC_TRA_ROAD_BUS_E!J43+FC_TRA_ROAD_LCV_E!J43+FC_TRA_ROAD_HGV_E!J43</f>
        <v>7748.8074003599986</v>
      </c>
      <c r="K43" s="8">
        <f>FC_TRA_ROAD_P2W_E!K43+FC_TRA_ROAD_CAR_E!K43+FC_TRA_ROAD_BUS_E!K43+FC_TRA_ROAD_LCV_E!K43+FC_TRA_ROAD_HGV_E!K43</f>
        <v>7714.0026896399995</v>
      </c>
      <c r="L43" s="8">
        <f>FC_TRA_ROAD_P2W_E!L43+FC_TRA_ROAD_CAR_E!L43+FC_TRA_ROAD_BUS_E!L43+FC_TRA_ROAD_LCV_E!L43+FC_TRA_ROAD_HGV_E!L43</f>
        <v>7290.01728</v>
      </c>
      <c r="M43" s="8">
        <f>FC_TRA_ROAD_P2W_E!M43+FC_TRA_ROAD_CAR_E!M43+FC_TRA_ROAD_BUS_E!M43+FC_TRA_ROAD_LCV_E!M43+FC_TRA_ROAD_HGV_E!M43</f>
        <v>7552.6352974800011</v>
      </c>
      <c r="N43" s="8">
        <f>FC_TRA_ROAD_P2W_E!N43+FC_TRA_ROAD_CAR_E!N43+FC_TRA_ROAD_BUS_E!N43+FC_TRA_ROAD_LCV_E!N43+FC_TRA_ROAD_HGV_E!N43</f>
        <v>7315.3298696399979</v>
      </c>
      <c r="O43" s="8">
        <f>FC_TRA_ROAD_P2W_E!O43+FC_TRA_ROAD_CAR_E!O43+FC_TRA_ROAD_BUS_E!O43+FC_TRA_ROAD_LCV_E!O43+FC_TRA_ROAD_HGV_E!O43</f>
        <v>6752.1253503600001</v>
      </c>
      <c r="P43" s="8">
        <f>FC_TRA_ROAD_P2W_E!P43+FC_TRA_ROAD_CAR_E!P43+FC_TRA_ROAD_BUS_E!P43+FC_TRA_ROAD_LCV_E!P43+FC_TRA_ROAD_HGV_E!P43</f>
        <v>6679.3516217999968</v>
      </c>
      <c r="Q43" s="8">
        <f>FC_TRA_ROAD_P2W_E!Q43+FC_TRA_ROAD_CAR_E!Q43+FC_TRA_ROAD_BUS_E!Q43+FC_TRA_ROAD_LCV_E!Q43+FC_TRA_ROAD_HGV_E!Q43</f>
        <v>6906.0319988399988</v>
      </c>
      <c r="R43" s="8">
        <f>FC_TRA_ROAD_P2W_E!R43+FC_TRA_ROAD_CAR_E!R43+FC_TRA_ROAD_BUS_E!R43+FC_TRA_ROAD_LCV_E!R43+FC_TRA_ROAD_HGV_E!R43</f>
        <v>7114.5190771199987</v>
      </c>
      <c r="S43" s="8">
        <f>FC_TRA_ROAD_P2W_E!S43+FC_TRA_ROAD_CAR_E!S43+FC_TRA_ROAD_BUS_E!S43+FC_TRA_ROAD_LCV_E!S43+FC_TRA_ROAD_HGV_E!S43</f>
        <v>7346.5845382799989</v>
      </c>
      <c r="T43" s="8">
        <f>FC_TRA_ROAD_P2W_E!T43+FC_TRA_ROAD_CAR_E!T43+FC_TRA_ROAD_BUS_E!T43+FC_TRA_ROAD_LCV_E!T43+FC_TRA_ROAD_HGV_E!T43</f>
        <v>7544.2438281599998</v>
      </c>
      <c r="U43" s="8">
        <f>FC_TRA_ROAD_P2W_E!U43+FC_TRA_ROAD_CAR_E!U43+FC_TRA_ROAD_BUS_E!U43+FC_TRA_ROAD_LCV_E!U43+FC_TRA_ROAD_HGV_E!U43</f>
        <v>7787.6842024799989</v>
      </c>
      <c r="V43" s="8">
        <f>FC_TRA_ROAD_P2W_E!V43+FC_TRA_ROAD_CAR_E!V43+FC_TRA_ROAD_BUS_E!V43+FC_TRA_ROAD_LCV_E!V43+FC_TRA_ROAD_HGV_E!V43</f>
        <v>7496.82723816</v>
      </c>
      <c r="W43" s="8">
        <f>FC_TRA_ROAD_P2W_E!W43+FC_TRA_ROAD_CAR_E!W43+FC_TRA_ROAD_BUS_E!W43+FC_TRA_ROAD_LCV_E!W43+FC_TRA_ROAD_HGV_E!W43</f>
        <v>7000.979352119999</v>
      </c>
      <c r="X43" s="8">
        <f>FC_TRA_ROAD_P2W_E!X43+FC_TRA_ROAD_CAR_E!X43+FC_TRA_ROAD_BUS_E!X43+FC_TRA_ROAD_LCV_E!X43+FC_TRA_ROAD_HGV_E!X43</f>
        <v>7050.9053534399991</v>
      </c>
      <c r="Y43" s="8">
        <f>FC_TRA_ROAD_P2W_E!Y43+FC_TRA_ROAD_CAR_E!Y43+FC_TRA_ROAD_BUS_E!Y43+FC_TRA_ROAD_LCV_E!Y43+FC_TRA_ROAD_HGV_E!Y43</f>
        <v>7002.4854790800018</v>
      </c>
      <c r="Z43" s="8">
        <f>FC_TRA_ROAD_P2W_E!Z43+FC_TRA_ROAD_CAR_E!Z43+FC_TRA_ROAD_BUS_E!Z43+FC_TRA_ROAD_LCV_E!Z43+FC_TRA_ROAD_HGV_E!Z43</f>
        <v>6931.4427561600014</v>
      </c>
    </row>
    <row r="44" spans="1:26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  <c r="Y44" s="8">
        <f>FC_TRA_ROAD_P2W_E!Y44+FC_TRA_ROAD_CAR_E!Y44+FC_TRA_ROAD_BUS_E!Y44+FC_TRA_ROAD_LCV_E!Y44+FC_TRA_ROAD_HGV_E!Y44</f>
        <v>0</v>
      </c>
      <c r="Z44" s="8">
        <f>FC_TRA_ROAD_P2W_E!Z44+FC_TRA_ROAD_CAR_E!Z44+FC_TRA_ROAD_BUS_E!Z44+FC_TRA_ROAD_LCV_E!Z44+FC_TRA_ROAD_HGV_E!Z44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  <c r="Y45" s="8">
        <f>FC_TRA_ROAD_P2W_E!Y45+FC_TRA_ROAD_CAR_E!Y45+FC_TRA_ROAD_BUS_E!Y45+FC_TRA_ROAD_LCV_E!Y45+FC_TRA_ROAD_HGV_E!Y45</f>
        <v>0</v>
      </c>
      <c r="Z45" s="8">
        <f>FC_TRA_ROAD_P2W_E!Z45+FC_TRA_ROAD_CAR_E!Z45+FC_TRA_ROAD_BUS_E!Z45+FC_TRA_ROAD_LCV_E!Z45+FC_TRA_ROAD_HGV_E!Z45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  <c r="Y46" s="8">
        <f>FC_TRA_ROAD_P2W_E!Y46+FC_TRA_ROAD_CAR_E!Y46+FC_TRA_ROAD_BUS_E!Y46+FC_TRA_ROAD_LCV_E!Y46+FC_TRA_ROAD_HGV_E!Y46</f>
        <v>0</v>
      </c>
      <c r="Z46" s="8">
        <f>FC_TRA_ROAD_P2W_E!Z46+FC_TRA_ROAD_CAR_E!Z46+FC_TRA_ROAD_BUS_E!Z46+FC_TRA_ROAD_LCV_E!Z46+FC_TRA_ROAD_HGV_E!Z46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  <c r="Y47" s="8">
        <f>FC_TRA_ROAD_P2W_E!Y47+FC_TRA_ROAD_CAR_E!Y47+FC_TRA_ROAD_BUS_E!Y47+FC_TRA_ROAD_LCV_E!Y47+FC_TRA_ROAD_HGV_E!Y47</f>
        <v>0</v>
      </c>
      <c r="Z47" s="8">
        <f>FC_TRA_ROAD_P2W_E!Z47+FC_TRA_ROAD_CAR_E!Z47+FC_TRA_ROAD_BUS_E!Z47+FC_TRA_ROAD_LCV_E!Z47+FC_TRA_ROAD_HGV_E!Z47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  <c r="Y48" s="8">
        <f>FC_TRA_ROAD_P2W_E!Y48+FC_TRA_ROAD_CAR_E!Y48+FC_TRA_ROAD_BUS_E!Y48+FC_TRA_ROAD_LCV_E!Y48+FC_TRA_ROAD_HGV_E!Y48</f>
        <v>0</v>
      </c>
      <c r="Z48" s="8">
        <f>FC_TRA_ROAD_P2W_E!Z48+FC_TRA_ROAD_CAR_E!Z48+FC_TRA_ROAD_BUS_E!Z48+FC_TRA_ROAD_LCV_E!Z48+FC_TRA_ROAD_HGV_E!Z48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  <c r="Y49" s="8">
        <f>FC_TRA_ROAD_P2W_E!Y49+FC_TRA_ROAD_CAR_E!Y49+FC_TRA_ROAD_BUS_E!Y49+FC_TRA_ROAD_LCV_E!Y49+FC_TRA_ROAD_HGV_E!Y49</f>
        <v>0</v>
      </c>
      <c r="Z49" s="8">
        <f>FC_TRA_ROAD_P2W_E!Z49+FC_TRA_ROAD_CAR_E!Z49+FC_TRA_ROAD_BUS_E!Z49+FC_TRA_ROAD_LCV_E!Z49+FC_TRA_ROAD_HGV_E!Z49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  <c r="Y50" s="8">
        <f>FC_TRA_ROAD_P2W_E!Y50+FC_TRA_ROAD_CAR_E!Y50+FC_TRA_ROAD_BUS_E!Y50+FC_TRA_ROAD_LCV_E!Y50+FC_TRA_ROAD_HGV_E!Y50</f>
        <v>0</v>
      </c>
      <c r="Z50" s="8">
        <f>FC_TRA_ROAD_P2W_E!Z50+FC_TRA_ROAD_CAR_E!Z50+FC_TRA_ROAD_BUS_E!Z50+FC_TRA_ROAD_LCV_E!Z50+FC_TRA_ROAD_HGV_E!Z50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0</v>
      </c>
      <c r="M51" s="27">
        <f>FC_TRA_ROAD_P2W_E!M51+FC_TRA_ROAD_CAR_E!M51+FC_TRA_ROAD_BUS_E!M51+FC_TRA_ROAD_LCV_E!M51+FC_TRA_ROAD_HGV_E!M51</f>
        <v>0</v>
      </c>
      <c r="N51" s="27">
        <f>FC_TRA_ROAD_P2W_E!N51+FC_TRA_ROAD_CAR_E!N51+FC_TRA_ROAD_BUS_E!N51+FC_TRA_ROAD_LCV_E!N51+FC_TRA_ROAD_HGV_E!N51</f>
        <v>0</v>
      </c>
      <c r="O51" s="27">
        <f>FC_TRA_ROAD_P2W_E!O51+FC_TRA_ROAD_CAR_E!O51+FC_TRA_ROAD_BUS_E!O51+FC_TRA_ROAD_LCV_E!O51+FC_TRA_ROAD_HGV_E!O51</f>
        <v>0</v>
      </c>
      <c r="P51" s="27">
        <f>FC_TRA_ROAD_P2W_E!P51+FC_TRA_ROAD_CAR_E!P51+FC_TRA_ROAD_BUS_E!P51+FC_TRA_ROAD_LCV_E!P51+FC_TRA_ROAD_HGV_E!P51</f>
        <v>0</v>
      </c>
      <c r="Q51" s="27">
        <f>FC_TRA_ROAD_P2W_E!Q51+FC_TRA_ROAD_CAR_E!Q51+FC_TRA_ROAD_BUS_E!Q51+FC_TRA_ROAD_LCV_E!Q51+FC_TRA_ROAD_HGV_E!Q51</f>
        <v>0</v>
      </c>
      <c r="R51" s="27">
        <f>FC_TRA_ROAD_P2W_E!R51+FC_TRA_ROAD_CAR_E!R51+FC_TRA_ROAD_BUS_E!R51+FC_TRA_ROAD_LCV_E!R51+FC_TRA_ROAD_HGV_E!R51</f>
        <v>4.1945996781812269</v>
      </c>
      <c r="S51" s="27">
        <f>FC_TRA_ROAD_P2W_E!S51+FC_TRA_ROAD_CAR_E!S51+FC_TRA_ROAD_BUS_E!S51+FC_TRA_ROAD_LCV_E!S51+FC_TRA_ROAD_HGV_E!S51</f>
        <v>7.1578786262161147</v>
      </c>
      <c r="T51" s="27">
        <f>FC_TRA_ROAD_P2W_E!T51+FC_TRA_ROAD_CAR_E!T51+FC_TRA_ROAD_BUS_E!T51+FC_TRA_ROAD_LCV_E!T51+FC_TRA_ROAD_HGV_E!T51</f>
        <v>14.221644237483043</v>
      </c>
      <c r="U51" s="27">
        <f>FC_TRA_ROAD_P2W_E!U51+FC_TRA_ROAD_CAR_E!U51+FC_TRA_ROAD_BUS_E!U51+FC_TRA_ROAD_LCV_E!U51+FC_TRA_ROAD_HGV_E!U51</f>
        <v>17.143317196051402</v>
      </c>
      <c r="V51" s="27">
        <f>FC_TRA_ROAD_P2W_E!V51+FC_TRA_ROAD_CAR_E!V51+FC_TRA_ROAD_BUS_E!V51+FC_TRA_ROAD_LCV_E!V51+FC_TRA_ROAD_HGV_E!V51</f>
        <v>16.805964594846976</v>
      </c>
      <c r="W51" s="27">
        <f>FC_TRA_ROAD_P2W_E!W51+FC_TRA_ROAD_CAR_E!W51+FC_TRA_ROAD_BUS_E!W51+FC_TRA_ROAD_LCV_E!W51+FC_TRA_ROAD_HGV_E!W51</f>
        <v>15.412166647724153</v>
      </c>
      <c r="X51" s="27">
        <f>FC_TRA_ROAD_P2W_E!X51+FC_TRA_ROAD_CAR_E!X51+FC_TRA_ROAD_BUS_E!X51+FC_TRA_ROAD_LCV_E!X51+FC_TRA_ROAD_HGV_E!X51</f>
        <v>16.721418683344329</v>
      </c>
      <c r="Y51" s="27">
        <f>FC_TRA_ROAD_P2W_E!Y51+FC_TRA_ROAD_CAR_E!Y51+FC_TRA_ROAD_BUS_E!Y51+FC_TRA_ROAD_LCV_E!Y51+FC_TRA_ROAD_HGV_E!Y51</f>
        <v>17.345449689997768</v>
      </c>
      <c r="Z51" s="27">
        <f>FC_TRA_ROAD_P2W_E!Z51+FC_TRA_ROAD_CAR_E!Z51+FC_TRA_ROAD_BUS_E!Z51+FC_TRA_ROAD_LCV_E!Z51+FC_TRA_ROAD_HGV_E!Z51</f>
        <v>16.048790731831549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8">SUM(C53:C54)</f>
        <v>0</v>
      </c>
      <c r="D52" s="27">
        <f t="shared" si="28"/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ref="X52:Z52" si="29">SUM(X53:X54)</f>
        <v>0</v>
      </c>
      <c r="Y52" s="27">
        <f t="shared" si="29"/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  <c r="Y53" s="8">
        <f>FC_TRA_ROAD_P2W_E!Y53+FC_TRA_ROAD_CAR_E!Y53+FC_TRA_ROAD_BUS_E!Y53+FC_TRA_ROAD_LCV_E!Y53+FC_TRA_ROAD_HGV_E!Y53</f>
        <v>0</v>
      </c>
      <c r="Z53" s="8">
        <f>FC_TRA_ROAD_P2W_E!Z53+FC_TRA_ROAD_CAR_E!Z53+FC_TRA_ROAD_BUS_E!Z53+FC_TRA_ROAD_LCV_E!Z53+FC_TRA_ROAD_HGV_E!Z53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  <c r="Y54" s="45">
        <f>FC_TRA_ROAD_P2W_E!Y54+FC_TRA_ROAD_CAR_E!Y54+FC_TRA_ROAD_BUS_E!Y54+FC_TRA_ROAD_LCV_E!Y54+FC_TRA_ROAD_HGV_E!Y54</f>
        <v>0</v>
      </c>
      <c r="Z54" s="45">
        <f>FC_TRA_ROAD_P2W_E!Z54+FC_TRA_ROAD_CAR_E!Z54+FC_TRA_ROAD_BUS_E!Z54+FC_TRA_ROAD_LCV_E!Z54+FC_TRA_ROAD_HGV_E!Z54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0</v>
      </c>
      <c r="D61" s="49">
        <f t="shared" si="30"/>
        <v>0</v>
      </c>
      <c r="E61" s="49">
        <f t="shared" si="30"/>
        <v>0</v>
      </c>
      <c r="F61" s="49">
        <f t="shared" si="30"/>
        <v>0</v>
      </c>
      <c r="G61" s="49">
        <f t="shared" si="30"/>
        <v>0</v>
      </c>
      <c r="H61" s="49">
        <f t="shared" si="30"/>
        <v>0</v>
      </c>
      <c r="I61" s="49">
        <f t="shared" si="30"/>
        <v>11.34216</v>
      </c>
      <c r="J61" s="49">
        <f t="shared" si="30"/>
        <v>17.013239999999996</v>
      </c>
      <c r="K61" s="49">
        <f t="shared" si="30"/>
        <v>15.122795040000002</v>
      </c>
      <c r="L61" s="49">
        <f t="shared" si="30"/>
        <v>25.74288</v>
      </c>
      <c r="M61" s="49">
        <f t="shared" si="30"/>
        <v>79.395119999999991</v>
      </c>
      <c r="N61" s="49">
        <f t="shared" si="30"/>
        <v>386.80155503999993</v>
      </c>
      <c r="O61" s="49">
        <f t="shared" si="30"/>
        <v>611.30852496000011</v>
      </c>
      <c r="P61" s="49">
        <f t="shared" si="30"/>
        <v>616.66100495999967</v>
      </c>
      <c r="Q61" s="49">
        <f t="shared" si="30"/>
        <v>632.41590239999982</v>
      </c>
      <c r="R61" s="49">
        <f t="shared" si="30"/>
        <v>635.21804523342792</v>
      </c>
      <c r="S61" s="49">
        <f t="shared" si="30"/>
        <v>644.77587266282706</v>
      </c>
      <c r="T61" s="49">
        <f t="shared" si="30"/>
        <v>640.11641202982958</v>
      </c>
      <c r="U61" s="49">
        <f t="shared" si="30"/>
        <v>635.37410850908361</v>
      </c>
      <c r="V61" s="49">
        <f t="shared" si="30"/>
        <v>674.6592462672611</v>
      </c>
      <c r="W61" s="49">
        <f t="shared" si="30"/>
        <v>748.53202264959464</v>
      </c>
      <c r="X61" s="49">
        <f t="shared" si="30"/>
        <v>765.23075935289478</v>
      </c>
      <c r="Y61" s="49">
        <f t="shared" ref="Y61:Z61" si="31">SUM(Y62:Y72)</f>
        <v>700.75482294727499</v>
      </c>
      <c r="Z61" s="49">
        <f t="shared" si="31"/>
        <v>651.34963571982189</v>
      </c>
    </row>
    <row r="62" spans="1:26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  <c r="Y62" s="52">
        <f>FC_TRA_ROAD_P2W_E!Y62+FC_TRA_ROAD_CAR_E!Y62+FC_TRA_ROAD_BUS_E!Y62+FC_TRA_ROAD_LCV_E!Y62+FC_TRA_ROAD_HGV_E!Y62</f>
        <v>0</v>
      </c>
      <c r="Z62" s="52">
        <f>FC_TRA_ROAD_P2W_E!Z62+FC_TRA_ROAD_CAR_E!Z62+FC_TRA_ROAD_BUS_E!Z62+FC_TRA_ROAD_LCV_E!Z62+FC_TRA_ROAD_HGV_E!Z62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  <c r="Y63" s="52">
        <f>FC_TRA_ROAD_P2W_E!Y63+FC_TRA_ROAD_CAR_E!Y63+FC_TRA_ROAD_BUS_E!Y63+FC_TRA_ROAD_LCV_E!Y63+FC_TRA_ROAD_HGV_E!Y63</f>
        <v>0</v>
      </c>
      <c r="Z63" s="52">
        <f>FC_TRA_ROAD_P2W_E!Z63+FC_TRA_ROAD_CAR_E!Z63+FC_TRA_ROAD_BUS_E!Z63+FC_TRA_ROAD_LCV_E!Z63+FC_TRA_ROAD_HGV_E!Z63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8.6396433427899141E-2</v>
      </c>
      <c r="S64" s="52">
        <f>FC_TRA_ROAD_P2W_E!S64+FC_TRA_ROAD_CAR_E!S64+FC_TRA_ROAD_BUS_E!S64+FC_TRA_ROAD_LCV_E!S64+FC_TRA_ROAD_HGV_E!S64</f>
        <v>0.44382050282709629</v>
      </c>
      <c r="T64" s="52">
        <f>FC_TRA_ROAD_P2W_E!T64+FC_TRA_ROAD_CAR_E!T64+FC_TRA_ROAD_BUS_E!T64+FC_TRA_ROAD_LCV_E!T64+FC_TRA_ROAD_HGV_E!T64</f>
        <v>1.5158464298293406</v>
      </c>
      <c r="U64" s="52">
        <f>FC_TRA_ROAD_P2W_E!U64+FC_TRA_ROAD_CAR_E!U64+FC_TRA_ROAD_BUS_E!U64+FC_TRA_ROAD_LCV_E!U64+FC_TRA_ROAD_HGV_E!U64</f>
        <v>1.2808408290836624</v>
      </c>
      <c r="V64" s="52">
        <f>FC_TRA_ROAD_P2W_E!V64+FC_TRA_ROAD_CAR_E!V64+FC_TRA_ROAD_BUS_E!V64+FC_TRA_ROAD_LCV_E!V64+FC_TRA_ROAD_HGV_E!V64</f>
        <v>3.675412027261233</v>
      </c>
      <c r="W64" s="52">
        <f>FC_TRA_ROAD_P2W_E!W64+FC_TRA_ROAD_CAR_E!W64+FC_TRA_ROAD_BUS_E!W64+FC_TRA_ROAD_LCV_E!W64+FC_TRA_ROAD_HGV_E!W64</f>
        <v>3.1005440895946759</v>
      </c>
      <c r="X64" s="52">
        <f>FC_TRA_ROAD_P2W_E!X64+FC_TRA_ROAD_CAR_E!X64+FC_TRA_ROAD_BUS_E!X64+FC_TRA_ROAD_LCV_E!X64+FC_TRA_ROAD_HGV_E!X64</f>
        <v>4.5095393528948282</v>
      </c>
      <c r="Y64" s="52">
        <f>FC_TRA_ROAD_P2W_E!Y64+FC_TRA_ROAD_CAR_E!Y64+FC_TRA_ROAD_BUS_E!Y64+FC_TRA_ROAD_LCV_E!Y64+FC_TRA_ROAD_HGV_E!Y64</f>
        <v>8.2025333472749082</v>
      </c>
      <c r="Z64" s="52">
        <f>FC_TRA_ROAD_P2W_E!Z64+FC_TRA_ROAD_CAR_E!Z64+FC_TRA_ROAD_BUS_E!Z64+FC_TRA_ROAD_LCV_E!Z64+FC_TRA_ROAD_HGV_E!Z64</f>
        <v>9.01125491982169</v>
      </c>
    </row>
    <row r="65" spans="1:26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  <c r="Y65" s="52">
        <f>FC_TRA_ROAD_P2W_E!Y65+FC_TRA_ROAD_CAR_E!Y65+FC_TRA_ROAD_BUS_E!Y65+FC_TRA_ROAD_LCV_E!Y65+FC_TRA_ROAD_HGV_E!Y65</f>
        <v>0</v>
      </c>
      <c r="Z65" s="52">
        <f>FC_TRA_ROAD_P2W_E!Z65+FC_TRA_ROAD_CAR_E!Z65+FC_TRA_ROAD_BUS_E!Z65+FC_TRA_ROAD_LCV_E!Z65+FC_TRA_ROAD_HGV_E!Z65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  <c r="Y66" s="52">
        <f>FC_TRA_ROAD_P2W_E!Y66+FC_TRA_ROAD_CAR_E!Y66+FC_TRA_ROAD_BUS_E!Y66+FC_TRA_ROAD_LCV_E!Y66+FC_TRA_ROAD_HGV_E!Y66</f>
        <v>0</v>
      </c>
      <c r="Z66" s="52">
        <f>FC_TRA_ROAD_P2W_E!Z66+FC_TRA_ROAD_CAR_E!Z66+FC_TRA_ROAD_BUS_E!Z66+FC_TRA_ROAD_LCV_E!Z66+FC_TRA_ROAD_HGV_E!Z66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11.34216</v>
      </c>
      <c r="J67" s="52">
        <f>FC_TRA_ROAD_P2W_E!J67+FC_TRA_ROAD_CAR_E!J67+FC_TRA_ROAD_BUS_E!J67+FC_TRA_ROAD_LCV_E!J67+FC_TRA_ROAD_HGV_E!J67</f>
        <v>17.013239999999996</v>
      </c>
      <c r="K67" s="52">
        <f>FC_TRA_ROAD_P2W_E!K67+FC_TRA_ROAD_CAR_E!K67+FC_TRA_ROAD_BUS_E!K67+FC_TRA_ROAD_LCV_E!K67+FC_TRA_ROAD_HGV_E!K67</f>
        <v>15.122795040000002</v>
      </c>
      <c r="L67" s="52">
        <f>FC_TRA_ROAD_P2W_E!L67+FC_TRA_ROAD_CAR_E!L67+FC_TRA_ROAD_BUS_E!L67+FC_TRA_ROAD_LCV_E!L67+FC_TRA_ROAD_HGV_E!L67</f>
        <v>15.122795039999998</v>
      </c>
      <c r="M67" s="52">
        <f>FC_TRA_ROAD_P2W_E!M67+FC_TRA_ROAD_CAR_E!M67+FC_TRA_ROAD_BUS_E!M67+FC_TRA_ROAD_LCV_E!M67+FC_TRA_ROAD_HGV_E!M67</f>
        <v>79.395119999999991</v>
      </c>
      <c r="N67" s="52">
        <f>FC_TRA_ROAD_P2W_E!N67+FC_TRA_ROAD_CAR_E!N67+FC_TRA_ROAD_BUS_E!N67+FC_TRA_ROAD_LCV_E!N67+FC_TRA_ROAD_HGV_E!N67</f>
        <v>139.88655503999999</v>
      </c>
      <c r="O67" s="52">
        <f>FC_TRA_ROAD_P2W_E!O67+FC_TRA_ROAD_CAR_E!O67+FC_TRA_ROAD_BUS_E!O67+FC_TRA_ROAD_LCV_E!O67+FC_TRA_ROAD_HGV_E!O67</f>
        <v>149.33852496000003</v>
      </c>
      <c r="P67" s="52">
        <f>FC_TRA_ROAD_P2W_E!P67+FC_TRA_ROAD_CAR_E!P67+FC_TRA_ROAD_BUS_E!P67+FC_TRA_ROAD_LCV_E!P67+FC_TRA_ROAD_HGV_E!P67</f>
        <v>136.10592000000003</v>
      </c>
      <c r="Q67" s="52">
        <f>FC_TRA_ROAD_P2W_E!Q67+FC_TRA_ROAD_CAR_E!Q67+FC_TRA_ROAD_BUS_E!Q67+FC_TRA_ROAD_LCV_E!Q67+FC_TRA_ROAD_HGV_E!Q67</f>
        <v>132.32528495999998</v>
      </c>
      <c r="R67" s="52">
        <f>FC_TRA_ROAD_P2W_E!R67+FC_TRA_ROAD_CAR_E!R67+FC_TRA_ROAD_BUS_E!R67+FC_TRA_ROAD_LCV_E!R67+FC_TRA_ROAD_HGV_E!R67</f>
        <v>130.43484000000001</v>
      </c>
      <c r="S67" s="52">
        <f>FC_TRA_ROAD_P2W_E!S67+FC_TRA_ROAD_CAR_E!S67+FC_TRA_ROAD_BUS_E!S67+FC_TRA_ROAD_LCV_E!S67+FC_TRA_ROAD_HGV_E!S67</f>
        <v>130.13815968</v>
      </c>
      <c r="T67" s="52">
        <f>FC_TRA_ROAD_P2W_E!T67+FC_TRA_ROAD_CAR_E!T67+FC_TRA_ROAD_BUS_E!T67+FC_TRA_ROAD_LCV_E!T67+FC_TRA_ROAD_HGV_E!T67</f>
        <v>129.23078688000001</v>
      </c>
      <c r="U67" s="52">
        <f>FC_TRA_ROAD_P2W_E!U67+FC_TRA_ROAD_CAR_E!U67+FC_TRA_ROAD_BUS_E!U67+FC_TRA_ROAD_LCV_E!U67+FC_TRA_ROAD_HGV_E!U67</f>
        <v>127.2590352</v>
      </c>
      <c r="V67" s="52">
        <f>FC_TRA_ROAD_P2W_E!V67+FC_TRA_ROAD_CAR_E!V67+FC_TRA_ROAD_BUS_E!V67+FC_TRA_ROAD_LCV_E!V67+FC_TRA_ROAD_HGV_E!V67</f>
        <v>129.52568303999999</v>
      </c>
      <c r="W67" s="52">
        <f>FC_TRA_ROAD_P2W_E!W67+FC_TRA_ROAD_CAR_E!W67+FC_TRA_ROAD_BUS_E!W67+FC_TRA_ROAD_LCV_E!W67+FC_TRA_ROAD_HGV_E!W67</f>
        <v>236.41215984000002</v>
      </c>
      <c r="X67" s="52">
        <f>FC_TRA_ROAD_P2W_E!X67+FC_TRA_ROAD_CAR_E!X67+FC_TRA_ROAD_BUS_E!X67+FC_TRA_ROAD_LCV_E!X67+FC_TRA_ROAD_HGV_E!X67</f>
        <v>242.60319504</v>
      </c>
      <c r="Y67" s="52">
        <f>FC_TRA_ROAD_P2W_E!Y67+FC_TRA_ROAD_CAR_E!Y67+FC_TRA_ROAD_BUS_E!Y67+FC_TRA_ROAD_LCV_E!Y67+FC_TRA_ROAD_HGV_E!Y67</f>
        <v>236.90382336000008</v>
      </c>
      <c r="Z67" s="52">
        <f>FC_TRA_ROAD_P2W_E!Z67+FC_TRA_ROAD_CAR_E!Z67+FC_TRA_ROAD_BUS_E!Z67+FC_TRA_ROAD_LCV_E!Z67+FC_TRA_ROAD_HGV_E!Z67</f>
        <v>248.97366575999999</v>
      </c>
    </row>
    <row r="68" spans="1:26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  <c r="Y68" s="52">
        <f>FC_TRA_ROAD_P2W_E!Y68+FC_TRA_ROAD_CAR_E!Y68+FC_TRA_ROAD_BUS_E!Y68+FC_TRA_ROAD_LCV_E!Y68+FC_TRA_ROAD_HGV_E!Y68</f>
        <v>0</v>
      </c>
      <c r="Z68" s="52">
        <f>FC_TRA_ROAD_P2W_E!Z68+FC_TRA_ROAD_CAR_E!Z68+FC_TRA_ROAD_BUS_E!Z68+FC_TRA_ROAD_LCV_E!Z68+FC_TRA_ROAD_HGV_E!Z68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0</v>
      </c>
      <c r="J69" s="52">
        <f>FC_TRA_ROAD_P2W_E!J69+FC_TRA_ROAD_CAR_E!J69+FC_TRA_ROAD_BUS_E!J69+FC_TRA_ROAD_LCV_E!J69+FC_TRA_ROAD_HGV_E!J69</f>
        <v>0</v>
      </c>
      <c r="K69" s="52">
        <f>FC_TRA_ROAD_P2W_E!K69+FC_TRA_ROAD_CAR_E!K69+FC_TRA_ROAD_BUS_E!K69+FC_TRA_ROAD_LCV_E!K69+FC_TRA_ROAD_HGV_E!K69</f>
        <v>0</v>
      </c>
      <c r="L69" s="52">
        <f>FC_TRA_ROAD_P2W_E!L69+FC_TRA_ROAD_CAR_E!L69+FC_TRA_ROAD_BUS_E!L69+FC_TRA_ROAD_LCV_E!L69+FC_TRA_ROAD_HGV_E!L69</f>
        <v>10.620084960000002</v>
      </c>
      <c r="M69" s="52">
        <f>FC_TRA_ROAD_P2W_E!M69+FC_TRA_ROAD_CAR_E!M69+FC_TRA_ROAD_BUS_E!M69+FC_TRA_ROAD_LCV_E!M69+FC_TRA_ROAD_HGV_E!M69</f>
        <v>0</v>
      </c>
      <c r="N69" s="52">
        <f>FC_TRA_ROAD_P2W_E!N69+FC_TRA_ROAD_CAR_E!N69+FC_TRA_ROAD_BUS_E!N69+FC_TRA_ROAD_LCV_E!N69+FC_TRA_ROAD_HGV_E!N69</f>
        <v>246.91499999999996</v>
      </c>
      <c r="O69" s="52">
        <f>FC_TRA_ROAD_P2W_E!O69+FC_TRA_ROAD_CAR_E!O69+FC_TRA_ROAD_BUS_E!O69+FC_TRA_ROAD_LCV_E!O69+FC_TRA_ROAD_HGV_E!O69</f>
        <v>461.97</v>
      </c>
      <c r="P69" s="52">
        <f>FC_TRA_ROAD_P2W_E!P69+FC_TRA_ROAD_CAR_E!P69+FC_TRA_ROAD_BUS_E!P69+FC_TRA_ROAD_LCV_E!P69+FC_TRA_ROAD_HGV_E!P69</f>
        <v>480.5550849599997</v>
      </c>
      <c r="Q69" s="52">
        <f>FC_TRA_ROAD_P2W_E!Q69+FC_TRA_ROAD_CAR_E!Q69+FC_TRA_ROAD_BUS_E!Q69+FC_TRA_ROAD_LCV_E!Q69+FC_TRA_ROAD_HGV_E!Q69</f>
        <v>500.09061743999985</v>
      </c>
      <c r="R69" s="52">
        <f>FC_TRA_ROAD_P2W_E!R69+FC_TRA_ROAD_CAR_E!R69+FC_TRA_ROAD_BUS_E!R69+FC_TRA_ROAD_LCV_E!R69+FC_TRA_ROAD_HGV_E!R69</f>
        <v>504.69680879999999</v>
      </c>
      <c r="S69" s="52">
        <f>FC_TRA_ROAD_P2W_E!S69+FC_TRA_ROAD_CAR_E!S69+FC_TRA_ROAD_BUS_E!S69+FC_TRA_ROAD_LCV_E!S69+FC_TRA_ROAD_HGV_E!S69</f>
        <v>514.19389247999993</v>
      </c>
      <c r="T69" s="52">
        <f>FC_TRA_ROAD_P2W_E!T69+FC_TRA_ROAD_CAR_E!T69+FC_TRA_ROAD_BUS_E!T69+FC_TRA_ROAD_LCV_E!T69+FC_TRA_ROAD_HGV_E!T69</f>
        <v>509.36977872000023</v>
      </c>
      <c r="U69" s="52">
        <f>FC_TRA_ROAD_P2W_E!U69+FC_TRA_ROAD_CAR_E!U69+FC_TRA_ROAD_BUS_E!U69+FC_TRA_ROAD_LCV_E!U69+FC_TRA_ROAD_HGV_E!U69</f>
        <v>506.83423247999991</v>
      </c>
      <c r="V69" s="52">
        <f>FC_TRA_ROAD_P2W_E!V69+FC_TRA_ROAD_CAR_E!V69+FC_TRA_ROAD_BUS_E!V69+FC_TRA_ROAD_LCV_E!V69+FC_TRA_ROAD_HGV_E!V69</f>
        <v>541.45815119999986</v>
      </c>
      <c r="W69" s="52">
        <f>FC_TRA_ROAD_P2W_E!W69+FC_TRA_ROAD_CAR_E!W69+FC_TRA_ROAD_BUS_E!W69+FC_TRA_ROAD_LCV_E!W69+FC_TRA_ROAD_HGV_E!W69</f>
        <v>509.01931871999989</v>
      </c>
      <c r="X69" s="52">
        <f>FC_TRA_ROAD_P2W_E!X69+FC_TRA_ROAD_CAR_E!X69+FC_TRA_ROAD_BUS_E!X69+FC_TRA_ROAD_LCV_E!X69+FC_TRA_ROAD_HGV_E!X69</f>
        <v>518.11802495999996</v>
      </c>
      <c r="Y69" s="52">
        <f>FC_TRA_ROAD_P2W_E!Y69+FC_TRA_ROAD_CAR_E!Y69+FC_TRA_ROAD_BUS_E!Y69+FC_TRA_ROAD_LCV_E!Y69+FC_TRA_ROAD_HGV_E!Y69</f>
        <v>455.64846623999995</v>
      </c>
      <c r="Z69" s="52">
        <f>FC_TRA_ROAD_P2W_E!Z69+FC_TRA_ROAD_CAR_E!Z69+FC_TRA_ROAD_BUS_E!Z69+FC_TRA_ROAD_LCV_E!Z69+FC_TRA_ROAD_HGV_E!Z69</f>
        <v>393.36471504000019</v>
      </c>
    </row>
    <row r="70" spans="1:26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  <c r="Y70" s="52">
        <f>FC_TRA_ROAD_P2W_E!Y70+FC_TRA_ROAD_CAR_E!Y70+FC_TRA_ROAD_BUS_E!Y70+FC_TRA_ROAD_LCV_E!Y70+FC_TRA_ROAD_HGV_E!Y70</f>
        <v>0</v>
      </c>
      <c r="Z70" s="52">
        <f>FC_TRA_ROAD_P2W_E!Z70+FC_TRA_ROAD_CAR_E!Z70+FC_TRA_ROAD_BUS_E!Z70+FC_TRA_ROAD_LCV_E!Z70+FC_TRA_ROAD_HGV_E!Z70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  <c r="Y71" s="52">
        <f>FC_TRA_ROAD_P2W_E!Y71+FC_TRA_ROAD_CAR_E!Y71+FC_TRA_ROAD_BUS_E!Y71+FC_TRA_ROAD_LCV_E!Y71+FC_TRA_ROAD_HGV_E!Y71</f>
        <v>0</v>
      </c>
      <c r="Z71" s="52">
        <f>FC_TRA_ROAD_P2W_E!Z71+FC_TRA_ROAD_CAR_E!Z71+FC_TRA_ROAD_BUS_E!Z71+FC_TRA_ROAD_LCV_E!Z71+FC_TRA_ROAD_HGV_E!Z71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  <c r="Y72" s="55">
        <f>FC_TRA_ROAD_P2W_E!Y72+FC_TRA_ROAD_CAR_E!Y72+FC_TRA_ROAD_BUS_E!Y72+FC_TRA_ROAD_LCV_E!Y72+FC_TRA_ROAD_HGV_E!Y72</f>
        <v>0</v>
      </c>
      <c r="Z72" s="55">
        <f>FC_TRA_ROAD_P2W_E!Z72+FC_TRA_ROAD_CAR_E!Z72+FC_TRA_ROAD_BUS_E!Z72+FC_TRA_ROAD_LCV_E!Z72+FC_TRA_ROAD_HGV_E!Z72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324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68.548976128307714</v>
      </c>
      <c r="D2" s="21">
        <f t="shared" ref="D2:X2" si="0">SUM(D3,D17,D22,D25,D26,D51,D52)</f>
        <v>64.52364528112706</v>
      </c>
      <c r="E2" s="21">
        <f t="shared" si="0"/>
        <v>66.666220746546543</v>
      </c>
      <c r="F2" s="21">
        <f t="shared" si="0"/>
        <v>66.944900877929967</v>
      </c>
      <c r="G2" s="21">
        <f t="shared" si="0"/>
        <v>66.121334090030629</v>
      </c>
      <c r="H2" s="21">
        <f t="shared" si="0"/>
        <v>66.711081753367068</v>
      </c>
      <c r="I2" s="21">
        <f t="shared" si="0"/>
        <v>68.987413939775365</v>
      </c>
      <c r="J2" s="21">
        <f t="shared" si="0"/>
        <v>72.505059563568679</v>
      </c>
      <c r="K2" s="21">
        <f t="shared" si="0"/>
        <v>72.288606719430973</v>
      </c>
      <c r="L2" s="21">
        <f t="shared" si="0"/>
        <v>69.400065038864696</v>
      </c>
      <c r="M2" s="21">
        <f t="shared" si="0"/>
        <v>67.752861518592965</v>
      </c>
      <c r="N2" s="21">
        <f t="shared" si="0"/>
        <v>65.358830384400889</v>
      </c>
      <c r="O2" s="21">
        <f t="shared" si="0"/>
        <v>65.313551701469748</v>
      </c>
      <c r="P2" s="21">
        <f t="shared" si="0"/>
        <v>65.650886426671775</v>
      </c>
      <c r="Q2" s="21">
        <f t="shared" si="0"/>
        <v>66.611087332115048</v>
      </c>
      <c r="R2" s="21">
        <f t="shared" si="0"/>
        <v>66.855625978623181</v>
      </c>
      <c r="S2" s="21">
        <f t="shared" si="0"/>
        <v>66.328790202529433</v>
      </c>
      <c r="T2" s="21">
        <f t="shared" si="0"/>
        <v>62.395768152853357</v>
      </c>
      <c r="U2" s="21">
        <f t="shared" si="0"/>
        <v>58.836075435898046</v>
      </c>
      <c r="V2" s="21">
        <f t="shared" si="0"/>
        <v>60.941581599953935</v>
      </c>
      <c r="W2" s="21">
        <f t="shared" si="0"/>
        <v>52.222593095488541</v>
      </c>
      <c r="X2" s="21">
        <f t="shared" si="0"/>
        <v>53.559337341936214</v>
      </c>
      <c r="Y2" s="21">
        <f t="shared" ref="Y2:Z2" si="1">SUM(Y3,Y17,Y22,Y25,Y26,Y51,Y52)</f>
        <v>53.428499589774297</v>
      </c>
      <c r="Z2" s="21">
        <f t="shared" si="1"/>
        <v>56.683198488047509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68.548976128307714</v>
      </c>
      <c r="D26" s="27">
        <f t="shared" si="16"/>
        <v>64.52364528112706</v>
      </c>
      <c r="E26" s="27">
        <f t="shared" si="16"/>
        <v>66.666220746546543</v>
      </c>
      <c r="F26" s="27">
        <f t="shared" si="16"/>
        <v>66.944900877929967</v>
      </c>
      <c r="G26" s="27">
        <f t="shared" si="16"/>
        <v>66.121334090030629</v>
      </c>
      <c r="H26" s="27">
        <f t="shared" si="16"/>
        <v>66.711081753367068</v>
      </c>
      <c r="I26" s="27">
        <f t="shared" si="16"/>
        <v>68.987413939775365</v>
      </c>
      <c r="J26" s="27">
        <f t="shared" si="16"/>
        <v>72.505059563568679</v>
      </c>
      <c r="K26" s="27">
        <f t="shared" si="16"/>
        <v>72.288606719430973</v>
      </c>
      <c r="L26" s="27">
        <f t="shared" si="16"/>
        <v>69.400065038864696</v>
      </c>
      <c r="M26" s="27">
        <f t="shared" si="16"/>
        <v>67.752861518592965</v>
      </c>
      <c r="N26" s="27">
        <f t="shared" si="16"/>
        <v>65.358830384400889</v>
      </c>
      <c r="O26" s="27">
        <f t="shared" si="16"/>
        <v>65.313551701469748</v>
      </c>
      <c r="P26" s="27">
        <f t="shared" si="16"/>
        <v>65.650886426671775</v>
      </c>
      <c r="Q26" s="27">
        <f t="shared" si="16"/>
        <v>66.611087332115048</v>
      </c>
      <c r="R26" s="27">
        <f t="shared" si="16"/>
        <v>66.855625978623181</v>
      </c>
      <c r="S26" s="27">
        <f t="shared" si="16"/>
        <v>66.328790202529433</v>
      </c>
      <c r="T26" s="27">
        <f t="shared" si="16"/>
        <v>62.395768152853357</v>
      </c>
      <c r="U26" s="27">
        <f t="shared" si="16"/>
        <v>58.836075435898046</v>
      </c>
      <c r="V26" s="27">
        <f t="shared" si="16"/>
        <v>60.941581599953935</v>
      </c>
      <c r="W26" s="27">
        <f t="shared" si="16"/>
        <v>52.222593095488541</v>
      </c>
      <c r="X26" s="27">
        <f t="shared" si="16"/>
        <v>53.559337341936214</v>
      </c>
      <c r="Y26" s="27">
        <f t="shared" ref="Y26:Z26" si="17">SUM(Y27,Y33)</f>
        <v>53.428499589774297</v>
      </c>
      <c r="Z26" s="27">
        <f t="shared" si="17"/>
        <v>56.683198488047509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68.548976128307714</v>
      </c>
      <c r="D33" s="19">
        <f t="shared" si="20"/>
        <v>64.52364528112706</v>
      </c>
      <c r="E33" s="19">
        <f t="shared" si="20"/>
        <v>66.666220746546543</v>
      </c>
      <c r="F33" s="19">
        <f t="shared" si="20"/>
        <v>66.944900877929967</v>
      </c>
      <c r="G33" s="19">
        <f t="shared" si="20"/>
        <v>66.121334090030629</v>
      </c>
      <c r="H33" s="19">
        <f t="shared" si="20"/>
        <v>66.711081753367068</v>
      </c>
      <c r="I33" s="19">
        <f t="shared" si="20"/>
        <v>68.987413939775365</v>
      </c>
      <c r="J33" s="19">
        <f t="shared" si="20"/>
        <v>72.505059563568679</v>
      </c>
      <c r="K33" s="19">
        <f t="shared" si="20"/>
        <v>72.288606719430973</v>
      </c>
      <c r="L33" s="19">
        <f t="shared" si="20"/>
        <v>69.400065038864696</v>
      </c>
      <c r="M33" s="19">
        <f t="shared" si="20"/>
        <v>67.752861518592965</v>
      </c>
      <c r="N33" s="19">
        <f t="shared" si="20"/>
        <v>65.358830384400889</v>
      </c>
      <c r="O33" s="19">
        <f t="shared" si="20"/>
        <v>65.313551701469748</v>
      </c>
      <c r="P33" s="19">
        <f t="shared" si="20"/>
        <v>65.650886426671775</v>
      </c>
      <c r="Q33" s="19">
        <f t="shared" si="20"/>
        <v>66.611087332115048</v>
      </c>
      <c r="R33" s="19">
        <f t="shared" si="20"/>
        <v>66.855625978623181</v>
      </c>
      <c r="S33" s="19">
        <f t="shared" si="20"/>
        <v>66.328790202529433</v>
      </c>
      <c r="T33" s="19">
        <f t="shared" si="20"/>
        <v>62.395768152853357</v>
      </c>
      <c r="U33" s="19">
        <f t="shared" si="20"/>
        <v>58.836075435898046</v>
      </c>
      <c r="V33" s="19">
        <f t="shared" si="20"/>
        <v>60.941581599953935</v>
      </c>
      <c r="W33" s="19">
        <f t="shared" si="20"/>
        <v>52.222593095488541</v>
      </c>
      <c r="X33" s="19">
        <f t="shared" si="20"/>
        <v>53.559337341936214</v>
      </c>
      <c r="Y33" s="19">
        <f t="shared" ref="Y33:Z33" si="21">SUM(Y34:Y50)</f>
        <v>53.428499589774297</v>
      </c>
      <c r="Z33" s="19">
        <f t="shared" si="21"/>
        <v>56.683198488047509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68.548976128307714</v>
      </c>
      <c r="D37" s="8">
        <v>64.52364528112706</v>
      </c>
      <c r="E37" s="8">
        <v>66.666220746546543</v>
      </c>
      <c r="F37" s="8">
        <v>66.944900877929967</v>
      </c>
      <c r="G37" s="8">
        <v>66.121334090030629</v>
      </c>
      <c r="H37" s="8">
        <v>66.711081753367068</v>
      </c>
      <c r="I37" s="8">
        <v>68.987413939775365</v>
      </c>
      <c r="J37" s="8">
        <v>72.505059563568679</v>
      </c>
      <c r="K37" s="8">
        <v>72.288606719430973</v>
      </c>
      <c r="L37" s="8">
        <v>69.400065038864696</v>
      </c>
      <c r="M37" s="8">
        <v>67.752861518592965</v>
      </c>
      <c r="N37" s="8">
        <v>65.358830384400889</v>
      </c>
      <c r="O37" s="8">
        <v>65.313551701469748</v>
      </c>
      <c r="P37" s="8">
        <v>65.650886426671775</v>
      </c>
      <c r="Q37" s="8">
        <v>66.611087332115048</v>
      </c>
      <c r="R37" s="8">
        <v>66.851304567802487</v>
      </c>
      <c r="S37" s="8">
        <v>66.327364415891822</v>
      </c>
      <c r="T37" s="8">
        <v>62.395768152853357</v>
      </c>
      <c r="U37" s="8">
        <v>58.836075435898046</v>
      </c>
      <c r="V37" s="8">
        <v>60.941581599953935</v>
      </c>
      <c r="W37" s="8">
        <v>52.222593095488541</v>
      </c>
      <c r="X37" s="8">
        <v>53.559337341936214</v>
      </c>
      <c r="Y37" s="8">
        <v>53.428499589774297</v>
      </c>
      <c r="Z37" s="8">
        <v>56.683198488047509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4.3214108206908177E-3</v>
      </c>
      <c r="S38" s="8">
        <v>1.4257866376070196E-3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0.14289655204775065</v>
      </c>
      <c r="J61" s="49">
        <f t="shared" si="24"/>
        <v>0.22729008056335903</v>
      </c>
      <c r="K61" s="49">
        <f t="shared" si="24"/>
        <v>0.21160942769221297</v>
      </c>
      <c r="L61" s="49">
        <f t="shared" si="24"/>
        <v>0.21370076354969139</v>
      </c>
      <c r="M61" s="49">
        <f t="shared" si="24"/>
        <v>1.1775452760143832</v>
      </c>
      <c r="N61" s="49">
        <f t="shared" si="24"/>
        <v>2.0448909590928603</v>
      </c>
      <c r="O61" s="49">
        <f t="shared" si="24"/>
        <v>2.4325679849445301</v>
      </c>
      <c r="P61" s="49">
        <f t="shared" si="24"/>
        <v>2.3052571451250921</v>
      </c>
      <c r="Q61" s="49">
        <f t="shared" si="24"/>
        <v>2.29921013509618</v>
      </c>
      <c r="R61" s="49">
        <f t="shared" si="24"/>
        <v>2.1632070283805978</v>
      </c>
      <c r="S61" s="49">
        <f t="shared" si="24"/>
        <v>2.1592567275812571</v>
      </c>
      <c r="T61" s="49">
        <f t="shared" si="24"/>
        <v>2.1179404820523717</v>
      </c>
      <c r="U61" s="49">
        <f t="shared" si="24"/>
        <v>1.9603901049651871</v>
      </c>
      <c r="V61" s="49">
        <f t="shared" si="24"/>
        <v>2.0648109623203941</v>
      </c>
      <c r="W61" s="49">
        <f t="shared" si="24"/>
        <v>3.6198020611582709</v>
      </c>
      <c r="X61" s="49">
        <f t="shared" si="24"/>
        <v>3.7128346252328668</v>
      </c>
      <c r="Y61" s="49">
        <f t="shared" ref="Y61:Z61" si="25">SUM(Y62:Y72)</f>
        <v>3.6395575845092796</v>
      </c>
      <c r="Z61" s="49">
        <f t="shared" si="25"/>
        <v>4.0130066674026743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0.14289655204775065</v>
      </c>
      <c r="J67" s="52">
        <v>0.22729008056335903</v>
      </c>
      <c r="K67" s="52">
        <v>0.21160942769221297</v>
      </c>
      <c r="L67" s="52">
        <v>0.21370076354969139</v>
      </c>
      <c r="M67" s="52">
        <v>1.1775452760143832</v>
      </c>
      <c r="N67" s="52">
        <v>2.0448909590928603</v>
      </c>
      <c r="O67" s="52">
        <v>2.4325679849445301</v>
      </c>
      <c r="P67" s="52">
        <v>2.3052571451250921</v>
      </c>
      <c r="Q67" s="52">
        <v>2.29921013509618</v>
      </c>
      <c r="R67" s="52">
        <v>2.1632070283805978</v>
      </c>
      <c r="S67" s="52">
        <v>2.1592567275812571</v>
      </c>
      <c r="T67" s="52">
        <v>2.1179404820523717</v>
      </c>
      <c r="U67" s="52">
        <v>1.9603901049651871</v>
      </c>
      <c r="V67" s="52">
        <v>2.0648109623203941</v>
      </c>
      <c r="W67" s="52">
        <v>3.6198020611582709</v>
      </c>
      <c r="X67" s="52">
        <v>3.7128346252328668</v>
      </c>
      <c r="Y67" s="52">
        <v>3.6395575845092796</v>
      </c>
      <c r="Z67" s="52">
        <v>4.0130066674026743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5925.3701396022007</v>
      </c>
      <c r="D2" s="21">
        <f t="shared" ref="D2:X2" si="0">SUM(D3,D17,D22,D25,D26,D51,D52)</f>
        <v>5859.4515684825928</v>
      </c>
      <c r="E2" s="21">
        <f t="shared" si="0"/>
        <v>5960.8533900457815</v>
      </c>
      <c r="F2" s="21">
        <f t="shared" si="0"/>
        <v>6079.8499818076571</v>
      </c>
      <c r="G2" s="21">
        <f t="shared" si="0"/>
        <v>6143.5047688327522</v>
      </c>
      <c r="H2" s="21">
        <f t="shared" si="0"/>
        <v>6159.9219126304661</v>
      </c>
      <c r="I2" s="21">
        <f t="shared" si="0"/>
        <v>6230.4160311659234</v>
      </c>
      <c r="J2" s="21">
        <f t="shared" si="0"/>
        <v>6577.7873238038701</v>
      </c>
      <c r="K2" s="21">
        <f t="shared" si="0"/>
        <v>6531.0417264284661</v>
      </c>
      <c r="L2" s="21">
        <f t="shared" si="0"/>
        <v>6441.5716793795054</v>
      </c>
      <c r="M2" s="21">
        <f t="shared" si="0"/>
        <v>6364.8134824571971</v>
      </c>
      <c r="N2" s="21">
        <f t="shared" si="0"/>
        <v>6453.6336626060438</v>
      </c>
      <c r="O2" s="21">
        <f t="shared" si="0"/>
        <v>6006.567760326524</v>
      </c>
      <c r="P2" s="21">
        <f t="shared" si="0"/>
        <v>5988.6023935174035</v>
      </c>
      <c r="Q2" s="21">
        <f t="shared" si="0"/>
        <v>6073.08870347415</v>
      </c>
      <c r="R2" s="21">
        <f t="shared" si="0"/>
        <v>6607.4199250642496</v>
      </c>
      <c r="S2" s="21">
        <f t="shared" si="0"/>
        <v>6512.5927376112604</v>
      </c>
      <c r="T2" s="21">
        <f t="shared" si="0"/>
        <v>6428.5383796583128</v>
      </c>
      <c r="U2" s="21">
        <f t="shared" si="0"/>
        <v>6588.5330034686904</v>
      </c>
      <c r="V2" s="21">
        <f t="shared" si="0"/>
        <v>6519.0452697094124</v>
      </c>
      <c r="W2" s="21">
        <f t="shared" si="0"/>
        <v>5799.9307628160277</v>
      </c>
      <c r="X2" s="21">
        <f t="shared" si="0"/>
        <v>5887.0463231810718</v>
      </c>
      <c r="Y2" s="21">
        <f t="shared" ref="Y2:Z2" si="1">SUM(Y3,Y17,Y22,Y25,Y26,Y51,Y52)</f>
        <v>5760.9677776264007</v>
      </c>
      <c r="Z2" s="21">
        <f t="shared" si="1"/>
        <v>5714.6005444561997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5925.3701396022007</v>
      </c>
      <c r="D26" s="27">
        <f t="shared" si="16"/>
        <v>5859.4515684825928</v>
      </c>
      <c r="E26" s="27">
        <f t="shared" si="16"/>
        <v>5960.8533900457815</v>
      </c>
      <c r="F26" s="27">
        <f t="shared" si="16"/>
        <v>6079.8499818076571</v>
      </c>
      <c r="G26" s="27">
        <f t="shared" si="16"/>
        <v>6143.5047688327522</v>
      </c>
      <c r="H26" s="27">
        <f t="shared" si="16"/>
        <v>6159.9219126304661</v>
      </c>
      <c r="I26" s="27">
        <f t="shared" si="16"/>
        <v>6230.4160311659234</v>
      </c>
      <c r="J26" s="27">
        <f t="shared" si="16"/>
        <v>6577.7873238038701</v>
      </c>
      <c r="K26" s="27">
        <f t="shared" si="16"/>
        <v>6531.0417264284661</v>
      </c>
      <c r="L26" s="27">
        <f t="shared" si="16"/>
        <v>6441.5716793795054</v>
      </c>
      <c r="M26" s="27">
        <f t="shared" si="16"/>
        <v>6364.8134824571971</v>
      </c>
      <c r="N26" s="27">
        <f t="shared" si="16"/>
        <v>6453.6336626060438</v>
      </c>
      <c r="O26" s="27">
        <f t="shared" si="16"/>
        <v>6006.567760326524</v>
      </c>
      <c r="P26" s="27">
        <f t="shared" si="16"/>
        <v>5988.6023935174035</v>
      </c>
      <c r="Q26" s="27">
        <f t="shared" si="16"/>
        <v>6073.08870347415</v>
      </c>
      <c r="R26" s="27">
        <f t="shared" si="16"/>
        <v>6607.3073260865167</v>
      </c>
      <c r="S26" s="27">
        <f t="shared" si="16"/>
        <v>6512.2387906058484</v>
      </c>
      <c r="T26" s="27">
        <f t="shared" si="16"/>
        <v>6428.1836042208652</v>
      </c>
      <c r="U26" s="27">
        <f t="shared" si="16"/>
        <v>6587.8491591812572</v>
      </c>
      <c r="V26" s="27">
        <f t="shared" si="16"/>
        <v>6518.1754561689841</v>
      </c>
      <c r="W26" s="27">
        <f t="shared" si="16"/>
        <v>5798.9064912067734</v>
      </c>
      <c r="X26" s="27">
        <f t="shared" si="16"/>
        <v>5885.8292839443548</v>
      </c>
      <c r="Y26" s="27">
        <f t="shared" ref="Y26:Z26" si="17">SUM(Y27,Y33)</f>
        <v>5759.6767404201346</v>
      </c>
      <c r="Z26" s="27">
        <f t="shared" si="17"/>
        <v>5713.2045485778217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5925.3701396022007</v>
      </c>
      <c r="D33" s="19">
        <f t="shared" si="20"/>
        <v>5859.4515684825928</v>
      </c>
      <c r="E33" s="19">
        <f t="shared" si="20"/>
        <v>5960.8533900457815</v>
      </c>
      <c r="F33" s="19">
        <f t="shared" si="20"/>
        <v>6079.8499818076571</v>
      </c>
      <c r="G33" s="19">
        <f t="shared" si="20"/>
        <v>6143.5047688327522</v>
      </c>
      <c r="H33" s="19">
        <f t="shared" si="20"/>
        <v>6159.9219126304661</v>
      </c>
      <c r="I33" s="19">
        <f t="shared" si="20"/>
        <v>6230.4160311659234</v>
      </c>
      <c r="J33" s="19">
        <f t="shared" si="20"/>
        <v>6577.7873238038701</v>
      </c>
      <c r="K33" s="19">
        <f t="shared" si="20"/>
        <v>6531.0417264284661</v>
      </c>
      <c r="L33" s="19">
        <f t="shared" si="20"/>
        <v>6441.5716793795054</v>
      </c>
      <c r="M33" s="19">
        <f t="shared" si="20"/>
        <v>6364.8134824571971</v>
      </c>
      <c r="N33" s="19">
        <f t="shared" si="20"/>
        <v>6453.6336626060438</v>
      </c>
      <c r="O33" s="19">
        <f t="shared" si="20"/>
        <v>6006.567760326524</v>
      </c>
      <c r="P33" s="19">
        <f t="shared" si="20"/>
        <v>5988.6023935174035</v>
      </c>
      <c r="Q33" s="19">
        <f t="shared" si="20"/>
        <v>6073.08870347415</v>
      </c>
      <c r="R33" s="19">
        <f t="shared" si="20"/>
        <v>6607.3073260865167</v>
      </c>
      <c r="S33" s="19">
        <f t="shared" si="20"/>
        <v>6512.2387906058484</v>
      </c>
      <c r="T33" s="19">
        <f t="shared" si="20"/>
        <v>6428.1836042208652</v>
      </c>
      <c r="U33" s="19">
        <f t="shared" si="20"/>
        <v>6587.8491591812572</v>
      </c>
      <c r="V33" s="19">
        <f t="shared" si="20"/>
        <v>6518.1754561689841</v>
      </c>
      <c r="W33" s="19">
        <f t="shared" si="20"/>
        <v>5798.9064912067734</v>
      </c>
      <c r="X33" s="19">
        <f t="shared" si="20"/>
        <v>5885.8292839443548</v>
      </c>
      <c r="Y33" s="19">
        <f t="shared" ref="Y33:Z33" si="21">SUM(Y34:Y50)</f>
        <v>5759.6767404201346</v>
      </c>
      <c r="Z33" s="19">
        <f t="shared" si="21"/>
        <v>5713.2045485778217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25.171708163995241</v>
      </c>
      <c r="D36" s="8">
        <v>28.044064985778942</v>
      </c>
      <c r="E36" s="8">
        <v>30.957470348741271</v>
      </c>
      <c r="F36" s="8">
        <v>25.234456238375774</v>
      </c>
      <c r="G36" s="8">
        <v>22.378816669917931</v>
      </c>
      <c r="H36" s="8">
        <v>19.615131614753899</v>
      </c>
      <c r="I36" s="8">
        <v>16.832276372886252</v>
      </c>
      <c r="J36" s="8">
        <v>14.033330178500124</v>
      </c>
      <c r="K36" s="8">
        <v>11.230976195548282</v>
      </c>
      <c r="L36" s="8">
        <v>8.4296238896973836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5391.2139349658828</v>
      </c>
      <c r="D37" s="8">
        <v>5281.2623361347987</v>
      </c>
      <c r="E37" s="8">
        <v>5314.017427942932</v>
      </c>
      <c r="F37" s="8">
        <v>5368.2828447039728</v>
      </c>
      <c r="G37" s="8">
        <v>5308.520787684578</v>
      </c>
      <c r="H37" s="8">
        <v>5146.9874811001337</v>
      </c>
      <c r="I37" s="8">
        <v>5055.2956688729273</v>
      </c>
      <c r="J37" s="8">
        <v>5019.3550028523514</v>
      </c>
      <c r="K37" s="8">
        <v>4796.1410874829071</v>
      </c>
      <c r="L37" s="8">
        <v>4578.3340135060771</v>
      </c>
      <c r="M37" s="8">
        <v>4269.8541252085315</v>
      </c>
      <c r="N37" s="8">
        <v>4211.5082627305528</v>
      </c>
      <c r="O37" s="8">
        <v>3781.4924974717342</v>
      </c>
      <c r="P37" s="8">
        <v>3660.4867213353045</v>
      </c>
      <c r="Q37" s="8">
        <v>3630.2229477667101</v>
      </c>
      <c r="R37" s="8">
        <v>3838.0719575401035</v>
      </c>
      <c r="S37" s="8">
        <v>3813.2730087219043</v>
      </c>
      <c r="T37" s="8">
        <v>3634.0839081287568</v>
      </c>
      <c r="U37" s="8">
        <v>3661.0945035424411</v>
      </c>
      <c r="V37" s="8">
        <v>3671.8957508594699</v>
      </c>
      <c r="W37" s="8">
        <v>3281.1036948646815</v>
      </c>
      <c r="X37" s="8">
        <v>3367.4913337181956</v>
      </c>
      <c r="Y37" s="8">
        <v>3347.4762998177766</v>
      </c>
      <c r="Z37" s="8">
        <v>3386.9168170284447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0.24810115217844281</v>
      </c>
      <c r="S38" s="8">
        <v>8.1970899179593187E-2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508.9844964723228</v>
      </c>
      <c r="D43" s="8">
        <v>550.14516736201449</v>
      </c>
      <c r="E43" s="8">
        <v>615.87849175410804</v>
      </c>
      <c r="F43" s="8">
        <v>686.33268086530813</v>
      </c>
      <c r="G43" s="8">
        <v>812.60516447825603</v>
      </c>
      <c r="H43" s="8">
        <v>993.31929991557774</v>
      </c>
      <c r="I43" s="8">
        <v>1158.2880859201098</v>
      </c>
      <c r="J43" s="8">
        <v>1544.3989907730183</v>
      </c>
      <c r="K43" s="8">
        <v>1723.66966275001</v>
      </c>
      <c r="L43" s="8">
        <v>1854.8080419837311</v>
      </c>
      <c r="M43" s="8">
        <v>2094.9593572486651</v>
      </c>
      <c r="N43" s="8">
        <v>2242.1253998754905</v>
      </c>
      <c r="O43" s="8">
        <v>2225.0752628547898</v>
      </c>
      <c r="P43" s="8">
        <v>2328.1156721820994</v>
      </c>
      <c r="Q43" s="8">
        <v>2442.8657557074393</v>
      </c>
      <c r="R43" s="8">
        <v>2768.9872673942341</v>
      </c>
      <c r="S43" s="8">
        <v>2698.8838109847643</v>
      </c>
      <c r="T43" s="8">
        <v>2794.0996960921088</v>
      </c>
      <c r="U43" s="8">
        <v>2926.7546556388161</v>
      </c>
      <c r="V43" s="8">
        <v>2846.2797053095142</v>
      </c>
      <c r="W43" s="8">
        <v>2517.8027963420923</v>
      </c>
      <c r="X43" s="8">
        <v>2518.3379502261596</v>
      </c>
      <c r="Y43" s="8">
        <v>2412.2004406023575</v>
      </c>
      <c r="Z43" s="8">
        <v>2326.287731549377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0.11259897773276129</v>
      </c>
      <c r="S51" s="27">
        <v>0.35394700541165858</v>
      </c>
      <c r="T51" s="27">
        <v>0.35477543744773249</v>
      </c>
      <c r="U51" s="27">
        <v>0.68384428743361403</v>
      </c>
      <c r="V51" s="27">
        <v>0.86981354042857961</v>
      </c>
      <c r="W51" s="27">
        <v>1.0242716092542896</v>
      </c>
      <c r="X51" s="27">
        <v>1.2170392367168767</v>
      </c>
      <c r="Y51" s="27">
        <v>1.2910372062658511</v>
      </c>
      <c r="Z51" s="27">
        <v>1.3959958783780553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10.471248006114504</v>
      </c>
      <c r="J61" s="49">
        <f t="shared" si="24"/>
        <v>15.734758509841265</v>
      </c>
      <c r="K61" s="49">
        <f t="shared" si="24"/>
        <v>14.039676744531326</v>
      </c>
      <c r="L61" s="49">
        <f t="shared" si="24"/>
        <v>16.799956717257544</v>
      </c>
      <c r="M61" s="49">
        <f t="shared" si="24"/>
        <v>74.210098905269803</v>
      </c>
      <c r="N61" s="49">
        <f t="shared" si="24"/>
        <v>207.44471820475644</v>
      </c>
      <c r="O61" s="49">
        <f t="shared" si="24"/>
        <v>293.07586415791991</v>
      </c>
      <c r="P61" s="49">
        <f t="shared" si="24"/>
        <v>296.03334538575609</v>
      </c>
      <c r="Q61" s="49">
        <f t="shared" si="24"/>
        <v>302.20084187710171</v>
      </c>
      <c r="R61" s="49">
        <f t="shared" si="24"/>
        <v>320.62568277887988</v>
      </c>
      <c r="S61" s="49">
        <f t="shared" si="24"/>
        <v>313.05853264862742</v>
      </c>
      <c r="T61" s="49">
        <f t="shared" si="24"/>
        <v>312.04301437700349</v>
      </c>
      <c r="U61" s="49">
        <f t="shared" si="24"/>
        <v>312.51463035653308</v>
      </c>
      <c r="V61" s="49">
        <f t="shared" si="24"/>
        <v>330.17316932608242</v>
      </c>
      <c r="W61" s="49">
        <f t="shared" si="24"/>
        <v>410.69689095106685</v>
      </c>
      <c r="X61" s="49">
        <f t="shared" si="24"/>
        <v>418.82281397602048</v>
      </c>
      <c r="Y61" s="49">
        <f t="shared" ref="Y61:Z61" si="25">SUM(Y62:Y72)</f>
        <v>385.60187899610054</v>
      </c>
      <c r="Z61" s="49">
        <f t="shared" si="25"/>
        <v>372.58638407921165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2.3192082272690405E-3</v>
      </c>
      <c r="S64" s="52">
        <v>2.1946298075047079E-2</v>
      </c>
      <c r="T64" s="52">
        <v>3.7814550221196251E-2</v>
      </c>
      <c r="U64" s="52">
        <v>5.1092543762903841E-2</v>
      </c>
      <c r="V64" s="52">
        <v>0.19022550773111138</v>
      </c>
      <c r="W64" s="52">
        <v>0.20605793830304647</v>
      </c>
      <c r="X64" s="52">
        <v>0.32821894098366711</v>
      </c>
      <c r="Y64" s="52">
        <v>0.61052183288593753</v>
      </c>
      <c r="Z64" s="52">
        <v>0.78383941427649606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10.471248006114504</v>
      </c>
      <c r="J67" s="52">
        <v>15.734758509841265</v>
      </c>
      <c r="K67" s="52">
        <v>14.039676744531326</v>
      </c>
      <c r="L67" s="52">
        <v>14.097875469192456</v>
      </c>
      <c r="M67" s="52">
        <v>74.210098905269803</v>
      </c>
      <c r="N67" s="52">
        <v>131.76605395095962</v>
      </c>
      <c r="O67" s="52">
        <v>140.83964728640959</v>
      </c>
      <c r="P67" s="52">
        <v>128.53388016959823</v>
      </c>
      <c r="Q67" s="52">
        <v>125.3041457280011</v>
      </c>
      <c r="R67" s="52">
        <v>124.19419916571043</v>
      </c>
      <c r="S67" s="52">
        <v>124.13934234682166</v>
      </c>
      <c r="T67" s="52">
        <v>123.35409358765962</v>
      </c>
      <c r="U67" s="52">
        <v>121.98593099409851</v>
      </c>
      <c r="V67" s="52">
        <v>124.4104665455226</v>
      </c>
      <c r="W67" s="52">
        <v>227.42926410851157</v>
      </c>
      <c r="X67" s="52">
        <v>233.44087220830679</v>
      </c>
      <c r="Y67" s="52">
        <v>228.03059882854396</v>
      </c>
      <c r="Z67" s="52">
        <v>239.78392418239073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2.70208124806509</v>
      </c>
      <c r="M69" s="52">
        <v>0</v>
      </c>
      <c r="N69" s="52">
        <v>75.678664253796811</v>
      </c>
      <c r="O69" s="52">
        <v>152.23621687151032</v>
      </c>
      <c r="P69" s="52">
        <v>167.49946521615783</v>
      </c>
      <c r="Q69" s="52">
        <v>176.89669614910059</v>
      </c>
      <c r="R69" s="52">
        <v>196.42916440494221</v>
      </c>
      <c r="S69" s="52">
        <v>188.89724400373072</v>
      </c>
      <c r="T69" s="52">
        <v>188.65110623912267</v>
      </c>
      <c r="U69" s="52">
        <v>190.47760681867169</v>
      </c>
      <c r="V69" s="52">
        <v>205.57247727282873</v>
      </c>
      <c r="W69" s="52">
        <v>183.06156890425223</v>
      </c>
      <c r="X69" s="52">
        <v>185.05372282673</v>
      </c>
      <c r="Y69" s="52">
        <v>156.96075833467063</v>
      </c>
      <c r="Z69" s="52">
        <v>132.01862048254443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1063.3926741665543</v>
      </c>
      <c r="D2" s="21">
        <f t="shared" ref="D2:X2" si="0">SUM(D3,D17,D22,D25,D26,D51,D52)</f>
        <v>1033.6172802222848</v>
      </c>
      <c r="E2" s="21">
        <f t="shared" si="0"/>
        <v>1007.9152635604152</v>
      </c>
      <c r="F2" s="21">
        <f t="shared" si="0"/>
        <v>1021.9573714639</v>
      </c>
      <c r="G2" s="21">
        <f t="shared" si="0"/>
        <v>1004.6103260711914</v>
      </c>
      <c r="H2" s="21">
        <f t="shared" si="0"/>
        <v>1013.6892658610587</v>
      </c>
      <c r="I2" s="21">
        <f t="shared" si="0"/>
        <v>1020.7578780457244</v>
      </c>
      <c r="J2" s="21">
        <f t="shared" si="0"/>
        <v>1009.3489252115203</v>
      </c>
      <c r="K2" s="21">
        <f t="shared" si="0"/>
        <v>1024.2260011306905</v>
      </c>
      <c r="L2" s="21">
        <f t="shared" si="0"/>
        <v>1040.8147550540023</v>
      </c>
      <c r="M2" s="21">
        <f t="shared" si="0"/>
        <v>1063.3250034973325</v>
      </c>
      <c r="N2" s="21">
        <f t="shared" si="0"/>
        <v>1003.3375515906849</v>
      </c>
      <c r="O2" s="21">
        <f t="shared" si="0"/>
        <v>911.8406997731953</v>
      </c>
      <c r="P2" s="21">
        <f t="shared" si="0"/>
        <v>872.58126607810345</v>
      </c>
      <c r="Q2" s="21">
        <f t="shared" si="0"/>
        <v>905.35289040853706</v>
      </c>
      <c r="R2" s="21">
        <f t="shared" si="0"/>
        <v>929.11868238302395</v>
      </c>
      <c r="S2" s="21">
        <f t="shared" si="0"/>
        <v>961.84114148288734</v>
      </c>
      <c r="T2" s="21">
        <f t="shared" si="0"/>
        <v>1004.5948787535652</v>
      </c>
      <c r="U2" s="21">
        <f t="shared" si="0"/>
        <v>1001.9639398824653</v>
      </c>
      <c r="V2" s="21">
        <f t="shared" si="0"/>
        <v>961.11081171252022</v>
      </c>
      <c r="W2" s="21">
        <f t="shared" si="0"/>
        <v>953.74193878724441</v>
      </c>
      <c r="X2" s="21">
        <f t="shared" si="0"/>
        <v>932.67315780362196</v>
      </c>
      <c r="Y2" s="21">
        <f t="shared" ref="Y2:Z2" si="1">SUM(Y3,Y17,Y22,Y25,Y26,Y51,Y52)</f>
        <v>911.72690253135568</v>
      </c>
      <c r="Z2" s="21">
        <f t="shared" si="1"/>
        <v>871.18643532480394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1063.3926741665543</v>
      </c>
      <c r="D26" s="27">
        <f t="shared" si="16"/>
        <v>1033.6172802222848</v>
      </c>
      <c r="E26" s="27">
        <f t="shared" si="16"/>
        <v>1007.9152635604152</v>
      </c>
      <c r="F26" s="27">
        <f t="shared" si="16"/>
        <v>1021.9573714639</v>
      </c>
      <c r="G26" s="27">
        <f t="shared" si="16"/>
        <v>1004.6103260711914</v>
      </c>
      <c r="H26" s="27">
        <f t="shared" si="16"/>
        <v>1013.6892658610587</v>
      </c>
      <c r="I26" s="27">
        <f t="shared" si="16"/>
        <v>1020.7578780457244</v>
      </c>
      <c r="J26" s="27">
        <f t="shared" si="16"/>
        <v>1009.3489252115203</v>
      </c>
      <c r="K26" s="27">
        <f t="shared" si="16"/>
        <v>1024.2260011306905</v>
      </c>
      <c r="L26" s="27">
        <f t="shared" si="16"/>
        <v>1040.8147550540023</v>
      </c>
      <c r="M26" s="27">
        <f t="shared" si="16"/>
        <v>1063.3250034973325</v>
      </c>
      <c r="N26" s="27">
        <f t="shared" si="16"/>
        <v>1003.3375515906849</v>
      </c>
      <c r="O26" s="27">
        <f t="shared" si="16"/>
        <v>911.8406997731953</v>
      </c>
      <c r="P26" s="27">
        <f t="shared" si="16"/>
        <v>872.58126607810345</v>
      </c>
      <c r="Q26" s="27">
        <f t="shared" si="16"/>
        <v>905.35289040853706</v>
      </c>
      <c r="R26" s="27">
        <f t="shared" si="16"/>
        <v>926.02079625230783</v>
      </c>
      <c r="S26" s="27">
        <f t="shared" si="16"/>
        <v>956.0266248444284</v>
      </c>
      <c r="T26" s="27">
        <f t="shared" si="16"/>
        <v>991.72282786917572</v>
      </c>
      <c r="U26" s="27">
        <f t="shared" si="16"/>
        <v>986.51299057945459</v>
      </c>
      <c r="V26" s="27">
        <f t="shared" si="16"/>
        <v>946.02320442260236</v>
      </c>
      <c r="W26" s="27">
        <f t="shared" si="16"/>
        <v>940.14317310569322</v>
      </c>
      <c r="X26" s="27">
        <f t="shared" si="16"/>
        <v>917.90237142731235</v>
      </c>
      <c r="Y26" s="27">
        <f t="shared" ref="Y26:Z26" si="17">SUM(Y27,Y33)</f>
        <v>896.2837209966666</v>
      </c>
      <c r="Z26" s="27">
        <f t="shared" si="17"/>
        <v>857.06430868131235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1063.3926741665543</v>
      </c>
      <c r="D33" s="19">
        <f t="shared" si="20"/>
        <v>1033.6172802222848</v>
      </c>
      <c r="E33" s="19">
        <f t="shared" si="20"/>
        <v>1007.9152635604152</v>
      </c>
      <c r="F33" s="19">
        <f t="shared" si="20"/>
        <v>1021.9573714639</v>
      </c>
      <c r="G33" s="19">
        <f t="shared" si="20"/>
        <v>1004.6103260711914</v>
      </c>
      <c r="H33" s="19">
        <f t="shared" si="20"/>
        <v>1013.6892658610587</v>
      </c>
      <c r="I33" s="19">
        <f t="shared" si="20"/>
        <v>1020.7578780457244</v>
      </c>
      <c r="J33" s="19">
        <f t="shared" si="20"/>
        <v>1009.3489252115203</v>
      </c>
      <c r="K33" s="19">
        <f t="shared" si="20"/>
        <v>1024.2260011306905</v>
      </c>
      <c r="L33" s="19">
        <f t="shared" si="20"/>
        <v>1040.8147550540023</v>
      </c>
      <c r="M33" s="19">
        <f t="shared" si="20"/>
        <v>1063.3250034973325</v>
      </c>
      <c r="N33" s="19">
        <f t="shared" si="20"/>
        <v>1003.3375515906849</v>
      </c>
      <c r="O33" s="19">
        <f t="shared" si="20"/>
        <v>911.8406997731953</v>
      </c>
      <c r="P33" s="19">
        <f t="shared" si="20"/>
        <v>872.58126607810345</v>
      </c>
      <c r="Q33" s="19">
        <f t="shared" si="20"/>
        <v>905.35289040853706</v>
      </c>
      <c r="R33" s="19">
        <f t="shared" si="20"/>
        <v>926.02079625230783</v>
      </c>
      <c r="S33" s="19">
        <f t="shared" si="20"/>
        <v>956.0266248444284</v>
      </c>
      <c r="T33" s="19">
        <f t="shared" si="20"/>
        <v>991.72282786917572</v>
      </c>
      <c r="U33" s="19">
        <f t="shared" si="20"/>
        <v>986.51299057945459</v>
      </c>
      <c r="V33" s="19">
        <f t="shared" si="20"/>
        <v>946.02320442260236</v>
      </c>
      <c r="W33" s="19">
        <f t="shared" si="20"/>
        <v>940.14317310569322</v>
      </c>
      <c r="X33" s="19">
        <f t="shared" si="20"/>
        <v>917.90237142731235</v>
      </c>
      <c r="Y33" s="19">
        <f t="shared" ref="Y33:Z33" si="21">SUM(Y34:Y50)</f>
        <v>896.2837209966666</v>
      </c>
      <c r="Z33" s="19">
        <f t="shared" si="21"/>
        <v>857.06430868131235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42.261691828960018</v>
      </c>
      <c r="D37" s="8">
        <v>42.881397126144506</v>
      </c>
      <c r="E37" s="8">
        <v>42.652394486062825</v>
      </c>
      <c r="F37" s="8">
        <v>27.126463707628595</v>
      </c>
      <c r="G37" s="8">
        <v>22.304111778418516</v>
      </c>
      <c r="H37" s="8">
        <v>20.965189821083772</v>
      </c>
      <c r="I37" s="8">
        <v>20.61254026034948</v>
      </c>
      <c r="J37" s="8">
        <v>19.611339695516165</v>
      </c>
      <c r="K37" s="8">
        <v>19.334881959567223</v>
      </c>
      <c r="L37" s="8">
        <v>18.128523379983001</v>
      </c>
      <c r="M37" s="8">
        <v>16.884183997076068</v>
      </c>
      <c r="N37" s="8">
        <v>15.87557495360001</v>
      </c>
      <c r="O37" s="8">
        <v>15.066703384929363</v>
      </c>
      <c r="P37" s="8">
        <v>15.870512614440775</v>
      </c>
      <c r="Q37" s="8">
        <v>14.218370438244285</v>
      </c>
      <c r="R37" s="8">
        <v>12.485830892798795</v>
      </c>
      <c r="S37" s="8">
        <v>11.383768567570343</v>
      </c>
      <c r="T37" s="8">
        <v>10.489175202457391</v>
      </c>
      <c r="U37" s="8">
        <v>9.3931316696326448</v>
      </c>
      <c r="V37" s="8">
        <v>8.2899258063294852</v>
      </c>
      <c r="W37" s="8">
        <v>7.492330973693087</v>
      </c>
      <c r="X37" s="8">
        <v>7.1410164564511955</v>
      </c>
      <c r="Y37" s="8">
        <v>7.1127773903418792</v>
      </c>
      <c r="Z37" s="8">
        <v>6.5926712277311328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8.0711072243522643E-4</v>
      </c>
      <c r="S38" s="8">
        <v>2.4470782537778244E-4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1021.1309823375943</v>
      </c>
      <c r="D43" s="8">
        <v>990.73588309614036</v>
      </c>
      <c r="E43" s="8">
        <v>965.26286907435235</v>
      </c>
      <c r="F43" s="8">
        <v>994.83090775627147</v>
      </c>
      <c r="G43" s="8">
        <v>982.30621429277289</v>
      </c>
      <c r="H43" s="8">
        <v>992.72407603997499</v>
      </c>
      <c r="I43" s="8">
        <v>1000.1453377853749</v>
      </c>
      <c r="J43" s="8">
        <v>989.73758551600406</v>
      </c>
      <c r="K43" s="8">
        <v>1004.8911191711233</v>
      </c>
      <c r="L43" s="8">
        <v>1022.6862316740193</v>
      </c>
      <c r="M43" s="8">
        <v>1046.4408195002566</v>
      </c>
      <c r="N43" s="8">
        <v>987.46197663708494</v>
      </c>
      <c r="O43" s="8">
        <v>896.77399638826591</v>
      </c>
      <c r="P43" s="8">
        <v>856.71075346366263</v>
      </c>
      <c r="Q43" s="8">
        <v>891.13451997029279</v>
      </c>
      <c r="R43" s="8">
        <v>913.53415824878664</v>
      </c>
      <c r="S43" s="8">
        <v>944.64261156903262</v>
      </c>
      <c r="T43" s="8">
        <v>981.23365266671829</v>
      </c>
      <c r="U43" s="8">
        <v>977.11985890982191</v>
      </c>
      <c r="V43" s="8">
        <v>937.73327861627286</v>
      </c>
      <c r="W43" s="8">
        <v>932.65084213200009</v>
      </c>
      <c r="X43" s="8">
        <v>910.76135497086113</v>
      </c>
      <c r="Y43" s="8">
        <v>889.17094360632473</v>
      </c>
      <c r="Z43" s="8">
        <v>850.47163745358125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3.0978861307161001</v>
      </c>
      <c r="S51" s="27">
        <v>5.8145166384589695</v>
      </c>
      <c r="T51" s="27">
        <v>12.872050884389509</v>
      </c>
      <c r="U51" s="27">
        <v>15.450949303010743</v>
      </c>
      <c r="V51" s="27">
        <v>15.087607289917852</v>
      </c>
      <c r="W51" s="27">
        <v>13.598765681551154</v>
      </c>
      <c r="X51" s="27">
        <v>14.770786376309582</v>
      </c>
      <c r="Y51" s="27">
        <v>15.443181534689092</v>
      </c>
      <c r="Z51" s="27">
        <v>14.122126643491546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4.2695627563612018E-2</v>
      </c>
      <c r="J61" s="49">
        <f t="shared" si="24"/>
        <v>6.1477957623649666E-2</v>
      </c>
      <c r="K61" s="49">
        <f t="shared" si="24"/>
        <v>5.6598729615032761E-2</v>
      </c>
      <c r="L61" s="49">
        <f t="shared" si="24"/>
        <v>1.5456700047380507</v>
      </c>
      <c r="M61" s="49">
        <f t="shared" si="24"/>
        <v>0.29344725314160369</v>
      </c>
      <c r="N61" s="49">
        <f t="shared" si="24"/>
        <v>33.826596016644856</v>
      </c>
      <c r="O61" s="49">
        <f t="shared" si="24"/>
        <v>61.917044620339254</v>
      </c>
      <c r="P61" s="49">
        <f t="shared" si="24"/>
        <v>62.194501746057611</v>
      </c>
      <c r="Q61" s="49">
        <f t="shared" si="24"/>
        <v>65.021030400408264</v>
      </c>
      <c r="R61" s="49">
        <f t="shared" si="24"/>
        <v>65.273021890639242</v>
      </c>
      <c r="S61" s="49">
        <f t="shared" si="24"/>
        <v>66.847483917344647</v>
      </c>
      <c r="T61" s="49">
        <f t="shared" si="24"/>
        <v>67.978649607109503</v>
      </c>
      <c r="U61" s="49">
        <f t="shared" si="24"/>
        <v>65.059806442909846</v>
      </c>
      <c r="V61" s="49">
        <f t="shared" si="24"/>
        <v>71.308251841381676</v>
      </c>
      <c r="W61" s="49">
        <f t="shared" si="24"/>
        <v>71.06518950870587</v>
      </c>
      <c r="X61" s="49">
        <f t="shared" si="24"/>
        <v>71.40351388147522</v>
      </c>
      <c r="Y61" s="49">
        <f t="shared" ref="Y61:Z61" si="25">SUM(Y62:Y72)</f>
        <v>65.645427314107948</v>
      </c>
      <c r="Z61" s="49">
        <f t="shared" si="25"/>
        <v>56.661112506442024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6.3807355503273377E-2</v>
      </c>
      <c r="S64" s="52">
        <v>0.36052604869909161</v>
      </c>
      <c r="T64" s="52">
        <v>1.3719969401468239</v>
      </c>
      <c r="U64" s="52">
        <v>1.1543977451432892</v>
      </c>
      <c r="V64" s="52">
        <v>3.2996126454390682</v>
      </c>
      <c r="W64" s="52">
        <v>2.7357329779419728</v>
      </c>
      <c r="X64" s="52">
        <v>3.9834803313380616</v>
      </c>
      <c r="Y64" s="52">
        <v>7.3029649729607957</v>
      </c>
      <c r="Z64" s="52">
        <v>7.9294499704642343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4.2695627563612018E-2</v>
      </c>
      <c r="J67" s="52">
        <v>6.1477957623649666E-2</v>
      </c>
      <c r="K67" s="52">
        <v>5.6598729615032761E-2</v>
      </c>
      <c r="L67" s="52">
        <v>5.5822415817064118E-2</v>
      </c>
      <c r="M67" s="52">
        <v>0.29344725314160369</v>
      </c>
      <c r="N67" s="52">
        <v>0.49670135622203265</v>
      </c>
      <c r="O67" s="52">
        <v>0.56115123642877618</v>
      </c>
      <c r="P67" s="52">
        <v>0.55727522646783301</v>
      </c>
      <c r="Q67" s="52">
        <v>0.49077447502349858</v>
      </c>
      <c r="R67" s="52">
        <v>0.40402258889473441</v>
      </c>
      <c r="S67" s="52">
        <v>0.37059333023739</v>
      </c>
      <c r="T67" s="52">
        <v>0.35604095345380371</v>
      </c>
      <c r="U67" s="52">
        <v>0.31297468846040299</v>
      </c>
      <c r="V67" s="52">
        <v>0.28087767386963897</v>
      </c>
      <c r="W67" s="52">
        <v>0.51932992013368884</v>
      </c>
      <c r="X67" s="52">
        <v>0.49502877508736609</v>
      </c>
      <c r="Y67" s="52">
        <v>0.48452348646712706</v>
      </c>
      <c r="Z67" s="52">
        <v>0.46674207346393021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1.4898475889209866</v>
      </c>
      <c r="M69" s="52">
        <v>0</v>
      </c>
      <c r="N69" s="52">
        <v>33.329894660422823</v>
      </c>
      <c r="O69" s="52">
        <v>61.355893383910477</v>
      </c>
      <c r="P69" s="52">
        <v>61.637226519589781</v>
      </c>
      <c r="Q69" s="52">
        <v>64.530255925384765</v>
      </c>
      <c r="R69" s="52">
        <v>64.805191946241237</v>
      </c>
      <c r="S69" s="52">
        <v>66.116364538408163</v>
      </c>
      <c r="T69" s="52">
        <v>66.250611713508874</v>
      </c>
      <c r="U69" s="52">
        <v>63.59243400930616</v>
      </c>
      <c r="V69" s="52">
        <v>67.727761522072967</v>
      </c>
      <c r="W69" s="52">
        <v>67.810126610630206</v>
      </c>
      <c r="X69" s="52">
        <v>66.9250047750498</v>
      </c>
      <c r="Y69" s="52">
        <v>57.857938854680022</v>
      </c>
      <c r="Z69" s="52">
        <v>48.264920462513857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1693.2380740620424</v>
      </c>
      <c r="D2" s="21">
        <f t="shared" ref="D2:X2" si="0">SUM(D3,D17,D22,D25,D26,D51,D52)</f>
        <v>1761.3992791056733</v>
      </c>
      <c r="E2" s="21">
        <f t="shared" si="0"/>
        <v>1764.235829318636</v>
      </c>
      <c r="F2" s="21">
        <f t="shared" si="0"/>
        <v>1837.6633242665127</v>
      </c>
      <c r="G2" s="21">
        <f t="shared" si="0"/>
        <v>1981.7816454356907</v>
      </c>
      <c r="H2" s="21">
        <f t="shared" si="0"/>
        <v>2086.7769490905976</v>
      </c>
      <c r="I2" s="21">
        <f t="shared" si="0"/>
        <v>2272.9112731977907</v>
      </c>
      <c r="J2" s="21">
        <f t="shared" si="0"/>
        <v>2476.6620023515179</v>
      </c>
      <c r="K2" s="21">
        <f t="shared" si="0"/>
        <v>2452.1912701047486</v>
      </c>
      <c r="L2" s="21">
        <f t="shared" si="0"/>
        <v>2269.9683132464816</v>
      </c>
      <c r="M2" s="21">
        <f t="shared" si="0"/>
        <v>2191.5753831276493</v>
      </c>
      <c r="N2" s="21">
        <f t="shared" si="0"/>
        <v>1927.9780001284498</v>
      </c>
      <c r="O2" s="21">
        <f t="shared" si="0"/>
        <v>1726.0896348018534</v>
      </c>
      <c r="P2" s="21">
        <f t="shared" si="0"/>
        <v>1629.5668741745963</v>
      </c>
      <c r="Q2" s="21">
        <f t="shared" si="0"/>
        <v>1555.3278069951832</v>
      </c>
      <c r="R2" s="21">
        <f t="shared" si="0"/>
        <v>1568.4227184531153</v>
      </c>
      <c r="S2" s="21">
        <f t="shared" si="0"/>
        <v>1562.1740210853065</v>
      </c>
      <c r="T2" s="21">
        <f t="shared" si="0"/>
        <v>1586.7784774013837</v>
      </c>
      <c r="U2" s="21">
        <f t="shared" si="0"/>
        <v>1598.3997725731183</v>
      </c>
      <c r="V2" s="21">
        <f t="shared" si="0"/>
        <v>1502.7951407099927</v>
      </c>
      <c r="W2" s="21">
        <f t="shared" si="0"/>
        <v>1396.8181786375137</v>
      </c>
      <c r="X2" s="21">
        <f t="shared" si="0"/>
        <v>1432.1729044306608</v>
      </c>
      <c r="Y2" s="21">
        <f t="shared" ref="Y2:Z2" si="1">SUM(Y3,Y17,Y22,Y25,Y26,Y51,Y52)</f>
        <v>1524.426172705812</v>
      </c>
      <c r="Z2" s="21">
        <f t="shared" si="1"/>
        <v>1535.7145362001772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1693.2380740620424</v>
      </c>
      <c r="D26" s="27">
        <f t="shared" si="16"/>
        <v>1761.3992791056733</v>
      </c>
      <c r="E26" s="27">
        <f t="shared" si="16"/>
        <v>1764.235829318636</v>
      </c>
      <c r="F26" s="27">
        <f t="shared" si="16"/>
        <v>1837.6633242665127</v>
      </c>
      <c r="G26" s="27">
        <f t="shared" si="16"/>
        <v>1981.7816454356907</v>
      </c>
      <c r="H26" s="27">
        <f t="shared" si="16"/>
        <v>2086.7769490905976</v>
      </c>
      <c r="I26" s="27">
        <f t="shared" si="16"/>
        <v>2272.9112731977907</v>
      </c>
      <c r="J26" s="27">
        <f t="shared" si="16"/>
        <v>2476.6620023515179</v>
      </c>
      <c r="K26" s="27">
        <f t="shared" si="16"/>
        <v>2452.1912701047486</v>
      </c>
      <c r="L26" s="27">
        <f t="shared" si="16"/>
        <v>2269.9683132464816</v>
      </c>
      <c r="M26" s="27">
        <f t="shared" si="16"/>
        <v>2191.5753831276493</v>
      </c>
      <c r="N26" s="27">
        <f t="shared" si="16"/>
        <v>1927.9780001284498</v>
      </c>
      <c r="O26" s="27">
        <f t="shared" si="16"/>
        <v>1726.0896348018534</v>
      </c>
      <c r="P26" s="27">
        <f t="shared" si="16"/>
        <v>1629.5668741745963</v>
      </c>
      <c r="Q26" s="27">
        <f t="shared" si="16"/>
        <v>1555.3278069951832</v>
      </c>
      <c r="R26" s="27">
        <f t="shared" si="16"/>
        <v>1567.4386038833829</v>
      </c>
      <c r="S26" s="27">
        <f t="shared" si="16"/>
        <v>1561.184606102961</v>
      </c>
      <c r="T26" s="27">
        <f t="shared" si="16"/>
        <v>1585.7836594857379</v>
      </c>
      <c r="U26" s="27">
        <f t="shared" si="16"/>
        <v>1597.3912489675113</v>
      </c>
      <c r="V26" s="27">
        <f t="shared" si="16"/>
        <v>1501.946596945492</v>
      </c>
      <c r="W26" s="27">
        <f t="shared" si="16"/>
        <v>1396.029049280595</v>
      </c>
      <c r="X26" s="27">
        <f t="shared" si="16"/>
        <v>1431.4393113603428</v>
      </c>
      <c r="Y26" s="27">
        <f t="shared" ref="Y26:Z26" si="17">SUM(Y27,Y33)</f>
        <v>1523.814941756769</v>
      </c>
      <c r="Z26" s="27">
        <f t="shared" si="17"/>
        <v>1535.1838679902153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1693.2380740620424</v>
      </c>
      <c r="D33" s="19">
        <f t="shared" si="20"/>
        <v>1761.3992791056733</v>
      </c>
      <c r="E33" s="19">
        <f t="shared" si="20"/>
        <v>1764.235829318636</v>
      </c>
      <c r="F33" s="19">
        <f t="shared" si="20"/>
        <v>1837.6633242665127</v>
      </c>
      <c r="G33" s="19">
        <f t="shared" si="20"/>
        <v>1981.7816454356907</v>
      </c>
      <c r="H33" s="19">
        <f t="shared" si="20"/>
        <v>2086.7769490905976</v>
      </c>
      <c r="I33" s="19">
        <f t="shared" si="20"/>
        <v>2272.9112731977907</v>
      </c>
      <c r="J33" s="19">
        <f t="shared" si="20"/>
        <v>2476.6620023515179</v>
      </c>
      <c r="K33" s="19">
        <f t="shared" si="20"/>
        <v>2452.1912701047486</v>
      </c>
      <c r="L33" s="19">
        <f t="shared" si="20"/>
        <v>2269.9683132464816</v>
      </c>
      <c r="M33" s="19">
        <f t="shared" si="20"/>
        <v>2191.5753831276493</v>
      </c>
      <c r="N33" s="19">
        <f t="shared" si="20"/>
        <v>1927.9780001284498</v>
      </c>
      <c r="O33" s="19">
        <f t="shared" si="20"/>
        <v>1726.0896348018534</v>
      </c>
      <c r="P33" s="19">
        <f t="shared" si="20"/>
        <v>1629.5668741745963</v>
      </c>
      <c r="Q33" s="19">
        <f t="shared" si="20"/>
        <v>1555.3278069951832</v>
      </c>
      <c r="R33" s="19">
        <f t="shared" si="20"/>
        <v>1567.4386038833829</v>
      </c>
      <c r="S33" s="19">
        <f t="shared" si="20"/>
        <v>1561.184606102961</v>
      </c>
      <c r="T33" s="19">
        <f t="shared" si="20"/>
        <v>1585.7836594857379</v>
      </c>
      <c r="U33" s="19">
        <f t="shared" si="20"/>
        <v>1597.3912489675113</v>
      </c>
      <c r="V33" s="19">
        <f t="shared" si="20"/>
        <v>1501.946596945492</v>
      </c>
      <c r="W33" s="19">
        <f t="shared" si="20"/>
        <v>1396.029049280595</v>
      </c>
      <c r="X33" s="19">
        <f t="shared" si="20"/>
        <v>1431.4393113603428</v>
      </c>
      <c r="Y33" s="19">
        <f t="shared" ref="Y33:Z33" si="21">SUM(Y34:Y50)</f>
        <v>1523.814941756769</v>
      </c>
      <c r="Z33" s="19">
        <f t="shared" si="21"/>
        <v>1535.1838679902153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0.95169183600476426</v>
      </c>
      <c r="D36" s="8">
        <v>0.98198549422105363</v>
      </c>
      <c r="E36" s="8">
        <v>0.97123061125871979</v>
      </c>
      <c r="F36" s="8">
        <v>0.88894376162422828</v>
      </c>
      <c r="G36" s="8">
        <v>0.84193285008206709</v>
      </c>
      <c r="H36" s="8">
        <v>0.70296742524610589</v>
      </c>
      <c r="I36" s="8">
        <v>0.58339934711375063</v>
      </c>
      <c r="J36" s="8">
        <v>0.47969506149987878</v>
      </c>
      <c r="K36" s="8">
        <v>0.37939856445171938</v>
      </c>
      <c r="L36" s="8">
        <v>0.27810039030261591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356.18168023685064</v>
      </c>
      <c r="D37" s="8">
        <v>390.61989829792878</v>
      </c>
      <c r="E37" s="8">
        <v>380.23411998445931</v>
      </c>
      <c r="F37" s="8">
        <v>356.392570710467</v>
      </c>
      <c r="G37" s="8">
        <v>351.9878096069728</v>
      </c>
      <c r="H37" s="8">
        <v>341.25591048541685</v>
      </c>
      <c r="I37" s="8">
        <v>330.85782008694673</v>
      </c>
      <c r="J37" s="8">
        <v>315.71651788856491</v>
      </c>
      <c r="K37" s="8">
        <v>278.38418699809449</v>
      </c>
      <c r="L37" s="8">
        <v>245.31760123507544</v>
      </c>
      <c r="M37" s="8">
        <v>213.69544611580028</v>
      </c>
      <c r="N37" s="8">
        <v>178.31315193144783</v>
      </c>
      <c r="O37" s="8">
        <v>147.81147060186541</v>
      </c>
      <c r="P37" s="8">
        <v>134.12097646358146</v>
      </c>
      <c r="Q37" s="8">
        <v>122.58201446293089</v>
      </c>
      <c r="R37" s="8">
        <v>113.52234383929468</v>
      </c>
      <c r="S37" s="8">
        <v>106.55863829463381</v>
      </c>
      <c r="T37" s="8">
        <v>100.24588599593237</v>
      </c>
      <c r="U37" s="8">
        <v>90.02947623202914</v>
      </c>
      <c r="V37" s="8">
        <v>81.740852334246156</v>
      </c>
      <c r="W37" s="8">
        <v>69.880589906136265</v>
      </c>
      <c r="X37" s="8">
        <v>71.470342963417167</v>
      </c>
      <c r="Y37" s="8">
        <v>69.717157522108721</v>
      </c>
      <c r="Z37" s="8">
        <v>66.52803769577632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7.3383262784311844E-3</v>
      </c>
      <c r="S38" s="8">
        <v>2.2906063574220144E-3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1336.1047019891871</v>
      </c>
      <c r="D43" s="8">
        <v>1369.7973953135233</v>
      </c>
      <c r="E43" s="8">
        <v>1383.0304787229179</v>
      </c>
      <c r="F43" s="8">
        <v>1480.3818097944215</v>
      </c>
      <c r="G43" s="8">
        <v>1628.9519029786359</v>
      </c>
      <c r="H43" s="8">
        <v>1744.8180711799346</v>
      </c>
      <c r="I43" s="8">
        <v>1941.4700537637302</v>
      </c>
      <c r="J43" s="8">
        <v>2160.4657894014531</v>
      </c>
      <c r="K43" s="8">
        <v>2173.4276845422023</v>
      </c>
      <c r="L43" s="8">
        <v>2024.3726116211037</v>
      </c>
      <c r="M43" s="8">
        <v>1977.8799370118491</v>
      </c>
      <c r="N43" s="8">
        <v>1749.6648481970019</v>
      </c>
      <c r="O43" s="8">
        <v>1578.2781641999879</v>
      </c>
      <c r="P43" s="8">
        <v>1495.4458977110148</v>
      </c>
      <c r="Q43" s="8">
        <v>1432.7457925322524</v>
      </c>
      <c r="R43" s="8">
        <v>1453.9089217178098</v>
      </c>
      <c r="S43" s="8">
        <v>1454.6236772019697</v>
      </c>
      <c r="T43" s="8">
        <v>1485.5377734898054</v>
      </c>
      <c r="U43" s="8">
        <v>1507.3617727354822</v>
      </c>
      <c r="V43" s="8">
        <v>1420.2057446112458</v>
      </c>
      <c r="W43" s="8">
        <v>1326.1484593744588</v>
      </c>
      <c r="X43" s="8">
        <v>1359.9689683969257</v>
      </c>
      <c r="Y43" s="8">
        <v>1454.0977842346604</v>
      </c>
      <c r="Z43" s="8">
        <v>1468.6558302944391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0.98411456973236533</v>
      </c>
      <c r="S51" s="27">
        <v>0.98941498234548653</v>
      </c>
      <c r="T51" s="27">
        <v>0.99481791564579958</v>
      </c>
      <c r="U51" s="27">
        <v>1.0085236056070455</v>
      </c>
      <c r="V51" s="27">
        <v>0.84854376450054714</v>
      </c>
      <c r="W51" s="27">
        <v>0.78912935691870878</v>
      </c>
      <c r="X51" s="27">
        <v>0.73359307031786869</v>
      </c>
      <c r="Y51" s="27">
        <v>0.61123094904282471</v>
      </c>
      <c r="Z51" s="27">
        <v>0.53066820996194641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0.68531981427413469</v>
      </c>
      <c r="J61" s="49">
        <f t="shared" si="24"/>
        <v>0.98971345197172522</v>
      </c>
      <c r="K61" s="49">
        <f t="shared" si="24"/>
        <v>0.81491013816143021</v>
      </c>
      <c r="L61" s="49">
        <f t="shared" si="24"/>
        <v>3.7044990204695631</v>
      </c>
      <c r="M61" s="49">
        <f t="shared" si="24"/>
        <v>3.714028565574194</v>
      </c>
      <c r="N61" s="49">
        <f t="shared" si="24"/>
        <v>64.635506861738037</v>
      </c>
      <c r="O61" s="49">
        <f t="shared" si="24"/>
        <v>113.48851564457058</v>
      </c>
      <c r="P61" s="49">
        <f t="shared" si="24"/>
        <v>112.30140725969623</v>
      </c>
      <c r="Q61" s="49">
        <f t="shared" si="24"/>
        <v>107.9814309227082</v>
      </c>
      <c r="R61" s="49">
        <f t="shared" si="24"/>
        <v>106.8325138205564</v>
      </c>
      <c r="S61" s="49">
        <f t="shared" si="24"/>
        <v>105.34070184658968</v>
      </c>
      <c r="T61" s="49">
        <f t="shared" si="24"/>
        <v>103.80879862365755</v>
      </c>
      <c r="U61" s="49">
        <f t="shared" si="24"/>
        <v>101.17646736993342</v>
      </c>
      <c r="V61" s="49">
        <f t="shared" si="24"/>
        <v>105.52942449209043</v>
      </c>
      <c r="W61" s="49">
        <f t="shared" si="24"/>
        <v>101.4226249342852</v>
      </c>
      <c r="X61" s="49">
        <f t="shared" si="24"/>
        <v>105.08619460655703</v>
      </c>
      <c r="Y61" s="49">
        <f t="shared" ref="Y61:Z61" si="25">SUM(Y62:Y72)</f>
        <v>99.65565506183593</v>
      </c>
      <c r="Z61" s="49">
        <f t="shared" si="25"/>
        <v>88.355307906260308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2.0269869697356724E-2</v>
      </c>
      <c r="S64" s="52">
        <v>6.1348156052957653E-2</v>
      </c>
      <c r="T64" s="52">
        <v>0.1060349394613205</v>
      </c>
      <c r="U64" s="52">
        <v>7.535054017746938E-2</v>
      </c>
      <c r="V64" s="52">
        <v>0.18557387409105336</v>
      </c>
      <c r="W64" s="52">
        <v>0.15875317334965672</v>
      </c>
      <c r="X64" s="52">
        <v>0.19784008057309949</v>
      </c>
      <c r="Y64" s="52">
        <v>0.28904654142817471</v>
      </c>
      <c r="Z64" s="52">
        <v>0.2979655350809613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0.68531981427413469</v>
      </c>
      <c r="J67" s="52">
        <v>0.98971345197172522</v>
      </c>
      <c r="K67" s="52">
        <v>0.81491013816143021</v>
      </c>
      <c r="L67" s="52">
        <v>0.7553963914407873</v>
      </c>
      <c r="M67" s="52">
        <v>3.714028565574194</v>
      </c>
      <c r="N67" s="52">
        <v>5.5789087737254759</v>
      </c>
      <c r="O67" s="52">
        <v>5.50515845221714</v>
      </c>
      <c r="P67" s="52">
        <v>4.7095074588088801</v>
      </c>
      <c r="Q67" s="52">
        <v>4.2311546218791944</v>
      </c>
      <c r="R67" s="52">
        <v>3.6734112170142419</v>
      </c>
      <c r="S67" s="52">
        <v>3.4689672753596938</v>
      </c>
      <c r="T67" s="52">
        <v>3.4027118568342032</v>
      </c>
      <c r="U67" s="52">
        <v>2.9997394124758983</v>
      </c>
      <c r="V67" s="52">
        <v>2.7695278582873475</v>
      </c>
      <c r="W67" s="52">
        <v>4.8437637501964712</v>
      </c>
      <c r="X67" s="52">
        <v>4.9544594313729897</v>
      </c>
      <c r="Y67" s="52">
        <v>4.7491434604797007</v>
      </c>
      <c r="Z67" s="52">
        <v>4.7099928367426704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2.9491026290287756</v>
      </c>
      <c r="M69" s="52">
        <v>0</v>
      </c>
      <c r="N69" s="52">
        <v>59.056598088012564</v>
      </c>
      <c r="O69" s="52">
        <v>107.98335719235344</v>
      </c>
      <c r="P69" s="52">
        <v>107.59189980088735</v>
      </c>
      <c r="Q69" s="52">
        <v>103.750276300829</v>
      </c>
      <c r="R69" s="52">
        <v>103.13883273384481</v>
      </c>
      <c r="S69" s="52">
        <v>101.81038641517704</v>
      </c>
      <c r="T69" s="52">
        <v>100.30005182736203</v>
      </c>
      <c r="U69" s="52">
        <v>98.101377417280048</v>
      </c>
      <c r="V69" s="52">
        <v>102.57432275971203</v>
      </c>
      <c r="W69" s="52">
        <v>96.420108010739071</v>
      </c>
      <c r="X69" s="52">
        <v>99.933895094610946</v>
      </c>
      <c r="Y69" s="52">
        <v>94.617465059928051</v>
      </c>
      <c r="Z69" s="52">
        <v>83.347349534436674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2291.213889560896</v>
      </c>
      <c r="D2" s="21">
        <f t="shared" ref="D2:X2" si="0">SUM(D3,D17,D22,D25,D26,D51,D52)</f>
        <v>2411.287323868321</v>
      </c>
      <c r="E2" s="21">
        <f t="shared" si="0"/>
        <v>2443.2238200886213</v>
      </c>
      <c r="F2" s="21">
        <f t="shared" si="0"/>
        <v>2720.4608501439989</v>
      </c>
      <c r="G2" s="21">
        <f t="shared" si="0"/>
        <v>2920.0971275303359</v>
      </c>
      <c r="H2" s="21">
        <f t="shared" si="0"/>
        <v>2904.1933428645125</v>
      </c>
      <c r="I2" s="21">
        <f t="shared" si="0"/>
        <v>2987.6133521707848</v>
      </c>
      <c r="J2" s="21">
        <f t="shared" si="0"/>
        <v>3054.2050346695232</v>
      </c>
      <c r="K2" s="21">
        <f t="shared" si="0"/>
        <v>2812.0142231766645</v>
      </c>
      <c r="L2" s="21">
        <f t="shared" si="0"/>
        <v>2388.1503947211459</v>
      </c>
      <c r="M2" s="21">
        <f t="shared" si="0"/>
        <v>2433.3551837192304</v>
      </c>
      <c r="N2" s="21">
        <f t="shared" si="0"/>
        <v>2336.0776449304212</v>
      </c>
      <c r="O2" s="21">
        <f t="shared" si="0"/>
        <v>2051.9979269169557</v>
      </c>
      <c r="P2" s="21">
        <f t="shared" si="0"/>
        <v>1999.0792984432203</v>
      </c>
      <c r="Q2" s="21">
        <f t="shared" si="0"/>
        <v>2139.2859306300147</v>
      </c>
      <c r="R2" s="21">
        <f t="shared" si="0"/>
        <v>1978.0887297591678</v>
      </c>
      <c r="S2" s="21">
        <f t="shared" si="0"/>
        <v>2248.4344385242321</v>
      </c>
      <c r="T2" s="21">
        <f t="shared" si="0"/>
        <v>2283.3727059113671</v>
      </c>
      <c r="U2" s="21">
        <f t="shared" si="0"/>
        <v>2376.4479151958785</v>
      </c>
      <c r="V2" s="21">
        <f t="shared" si="0"/>
        <v>2292.6085096229672</v>
      </c>
      <c r="W2" s="21">
        <f t="shared" si="0"/>
        <v>2224.3772542714482</v>
      </c>
      <c r="X2" s="21">
        <f t="shared" si="0"/>
        <v>2261.8370798460533</v>
      </c>
      <c r="Y2" s="21">
        <f t="shared" ref="Y2:Z2" si="1">SUM(Y3,Y17,Y22,Y25,Y26,Y51,Y52)</f>
        <v>2247.0163106366585</v>
      </c>
      <c r="Z2" s="21">
        <f t="shared" si="1"/>
        <v>2286.0275568626048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2291.213889560896</v>
      </c>
      <c r="D26" s="27">
        <f t="shared" si="16"/>
        <v>2411.287323868321</v>
      </c>
      <c r="E26" s="27">
        <f t="shared" si="16"/>
        <v>2443.2238200886213</v>
      </c>
      <c r="F26" s="27">
        <f t="shared" si="16"/>
        <v>2720.4608501439989</v>
      </c>
      <c r="G26" s="27">
        <f t="shared" si="16"/>
        <v>2920.0971275303359</v>
      </c>
      <c r="H26" s="27">
        <f t="shared" si="16"/>
        <v>2904.1933428645125</v>
      </c>
      <c r="I26" s="27">
        <f t="shared" si="16"/>
        <v>2987.6133521707848</v>
      </c>
      <c r="J26" s="27">
        <f t="shared" si="16"/>
        <v>3054.2050346695232</v>
      </c>
      <c r="K26" s="27">
        <f t="shared" si="16"/>
        <v>2812.0142231766645</v>
      </c>
      <c r="L26" s="27">
        <f t="shared" si="16"/>
        <v>2388.1503947211459</v>
      </c>
      <c r="M26" s="27">
        <f t="shared" si="16"/>
        <v>2433.3551837192304</v>
      </c>
      <c r="N26" s="27">
        <f t="shared" si="16"/>
        <v>2336.0776449304212</v>
      </c>
      <c r="O26" s="27">
        <f t="shared" si="16"/>
        <v>2051.9979269169557</v>
      </c>
      <c r="P26" s="27">
        <f t="shared" si="16"/>
        <v>1999.0792984432203</v>
      </c>
      <c r="Q26" s="27">
        <f t="shared" si="16"/>
        <v>2139.2859306300147</v>
      </c>
      <c r="R26" s="27">
        <f t="shared" si="16"/>
        <v>1978.0887297591678</v>
      </c>
      <c r="S26" s="27">
        <f t="shared" si="16"/>
        <v>2248.4344385242321</v>
      </c>
      <c r="T26" s="27">
        <f t="shared" si="16"/>
        <v>2283.3727059113671</v>
      </c>
      <c r="U26" s="27">
        <f t="shared" si="16"/>
        <v>2376.4479151958785</v>
      </c>
      <c r="V26" s="27">
        <f t="shared" si="16"/>
        <v>2292.6085096229672</v>
      </c>
      <c r="W26" s="27">
        <f t="shared" si="16"/>
        <v>2224.3772542714482</v>
      </c>
      <c r="X26" s="27">
        <f t="shared" si="16"/>
        <v>2261.8370798460533</v>
      </c>
      <c r="Y26" s="27">
        <f t="shared" ref="Y26:Z26" si="17">SUM(Y27,Y33)</f>
        <v>2247.0163106366585</v>
      </c>
      <c r="Z26" s="27">
        <f t="shared" si="17"/>
        <v>2286.0275568626048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2291.213889560896</v>
      </c>
      <c r="D33" s="19">
        <f t="shared" si="20"/>
        <v>2411.287323868321</v>
      </c>
      <c r="E33" s="19">
        <f t="shared" si="20"/>
        <v>2443.2238200886213</v>
      </c>
      <c r="F33" s="19">
        <f t="shared" si="20"/>
        <v>2720.4608501439989</v>
      </c>
      <c r="G33" s="19">
        <f t="shared" si="20"/>
        <v>2920.0971275303359</v>
      </c>
      <c r="H33" s="19">
        <f t="shared" si="20"/>
        <v>2904.1933428645125</v>
      </c>
      <c r="I33" s="19">
        <f t="shared" si="20"/>
        <v>2987.6133521707848</v>
      </c>
      <c r="J33" s="19">
        <f t="shared" si="20"/>
        <v>3054.2050346695232</v>
      </c>
      <c r="K33" s="19">
        <f t="shared" si="20"/>
        <v>2812.0142231766645</v>
      </c>
      <c r="L33" s="19">
        <f t="shared" si="20"/>
        <v>2388.1503947211459</v>
      </c>
      <c r="M33" s="19">
        <f t="shared" si="20"/>
        <v>2433.3551837192304</v>
      </c>
      <c r="N33" s="19">
        <f t="shared" si="20"/>
        <v>2336.0776449304212</v>
      </c>
      <c r="O33" s="19">
        <f t="shared" si="20"/>
        <v>2051.9979269169557</v>
      </c>
      <c r="P33" s="19">
        <f t="shared" si="20"/>
        <v>1999.0792984432203</v>
      </c>
      <c r="Q33" s="19">
        <f t="shared" si="20"/>
        <v>2139.2859306300147</v>
      </c>
      <c r="R33" s="19">
        <f t="shared" si="20"/>
        <v>1978.0887297591678</v>
      </c>
      <c r="S33" s="19">
        <f t="shared" si="20"/>
        <v>2248.4344385242321</v>
      </c>
      <c r="T33" s="19">
        <f t="shared" si="20"/>
        <v>2283.3727059113671</v>
      </c>
      <c r="U33" s="19">
        <f t="shared" si="20"/>
        <v>2376.4479151958785</v>
      </c>
      <c r="V33" s="19">
        <f t="shared" si="20"/>
        <v>2292.6085096229672</v>
      </c>
      <c r="W33" s="19">
        <f t="shared" si="20"/>
        <v>2224.3772542714482</v>
      </c>
      <c r="X33" s="19">
        <f t="shared" si="20"/>
        <v>2261.8370798460533</v>
      </c>
      <c r="Y33" s="19">
        <f t="shared" ref="Y33:Z33" si="21">SUM(Y34:Y50)</f>
        <v>2247.0163106366585</v>
      </c>
      <c r="Z33" s="19">
        <f t="shared" si="21"/>
        <v>2286.0275568626048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2291.213889560896</v>
      </c>
      <c r="D43" s="8">
        <v>2411.287323868321</v>
      </c>
      <c r="E43" s="8">
        <v>2443.2238200886213</v>
      </c>
      <c r="F43" s="8">
        <v>2720.4608501439989</v>
      </c>
      <c r="G43" s="8">
        <v>2920.0971275303359</v>
      </c>
      <c r="H43" s="8">
        <v>2904.1933428645125</v>
      </c>
      <c r="I43" s="8">
        <v>2987.6133521707848</v>
      </c>
      <c r="J43" s="8">
        <v>3054.2050346695232</v>
      </c>
      <c r="K43" s="8">
        <v>2812.0142231766645</v>
      </c>
      <c r="L43" s="8">
        <v>2388.1503947211459</v>
      </c>
      <c r="M43" s="8">
        <v>2433.3551837192304</v>
      </c>
      <c r="N43" s="8">
        <v>2336.0776449304212</v>
      </c>
      <c r="O43" s="8">
        <v>2051.9979269169557</v>
      </c>
      <c r="P43" s="8">
        <v>1999.0792984432203</v>
      </c>
      <c r="Q43" s="8">
        <v>2139.2859306300147</v>
      </c>
      <c r="R43" s="8">
        <v>1978.0887297591678</v>
      </c>
      <c r="S43" s="8">
        <v>2248.4344385242321</v>
      </c>
      <c r="T43" s="8">
        <v>2283.3727059113671</v>
      </c>
      <c r="U43" s="8">
        <v>2376.4479151958785</v>
      </c>
      <c r="V43" s="8">
        <v>2292.6085096229672</v>
      </c>
      <c r="W43" s="8">
        <v>2224.3772542714482</v>
      </c>
      <c r="X43" s="8">
        <v>2261.8370798460533</v>
      </c>
      <c r="Y43" s="8">
        <v>2247.0163106366585</v>
      </c>
      <c r="Z43" s="8">
        <v>2286.0275568626048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3.4790534939851487</v>
      </c>
      <c r="M61" s="49">
        <f t="shared" si="24"/>
        <v>0</v>
      </c>
      <c r="N61" s="49">
        <f t="shared" si="24"/>
        <v>78.84984299776778</v>
      </c>
      <c r="O61" s="49">
        <f t="shared" si="24"/>
        <v>140.39453255222577</v>
      </c>
      <c r="P61" s="49">
        <f t="shared" si="24"/>
        <v>143.82649342336478</v>
      </c>
      <c r="Q61" s="49">
        <f t="shared" si="24"/>
        <v>154.91338906468548</v>
      </c>
      <c r="R61" s="49">
        <f t="shared" si="24"/>
        <v>140.3236197149717</v>
      </c>
      <c r="S61" s="49">
        <f t="shared" si="24"/>
        <v>157.36989752268397</v>
      </c>
      <c r="T61" s="49">
        <f t="shared" si="24"/>
        <v>154.16800894000662</v>
      </c>
      <c r="U61" s="49">
        <f t="shared" si="24"/>
        <v>154.66281423474203</v>
      </c>
      <c r="V61" s="49">
        <f t="shared" si="24"/>
        <v>165.58358964538618</v>
      </c>
      <c r="W61" s="49">
        <f t="shared" si="24"/>
        <v>161.72751519437836</v>
      </c>
      <c r="X61" s="49">
        <f t="shared" si="24"/>
        <v>166.20540226360919</v>
      </c>
      <c r="Y61" s="49">
        <f t="shared" ref="Y61:Z61" si="25">SUM(Y62:Y72)</f>
        <v>146.21230399072127</v>
      </c>
      <c r="Z61" s="49">
        <f t="shared" si="25"/>
        <v>129.73382456050524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3.4790534939851487</v>
      </c>
      <c r="M69" s="52">
        <v>0</v>
      </c>
      <c r="N69" s="52">
        <v>78.84984299776778</v>
      </c>
      <c r="O69" s="52">
        <v>140.39453255222577</v>
      </c>
      <c r="P69" s="52">
        <v>143.82649342336478</v>
      </c>
      <c r="Q69" s="52">
        <v>154.91338906468548</v>
      </c>
      <c r="R69" s="52">
        <v>140.3236197149717</v>
      </c>
      <c r="S69" s="52">
        <v>157.36989752268397</v>
      </c>
      <c r="T69" s="52">
        <v>154.16800894000662</v>
      </c>
      <c r="U69" s="52">
        <v>154.66281423474203</v>
      </c>
      <c r="V69" s="52">
        <v>165.58358964538618</v>
      </c>
      <c r="W69" s="52">
        <v>161.72751519437836</v>
      </c>
      <c r="X69" s="52">
        <v>166.20540226360919</v>
      </c>
      <c r="Y69" s="52">
        <v>146.21230399072127</v>
      </c>
      <c r="Z69" s="52">
        <v>129.73382456050524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140.62077971999997</v>
      </c>
      <c r="D2" s="21">
        <f t="shared" ref="D2:X2" si="0">SUM(D3,D17,D22,D25,D26,D51,D52)</f>
        <v>143.74834344000001</v>
      </c>
      <c r="E2" s="21">
        <f t="shared" si="0"/>
        <v>118.72731600000003</v>
      </c>
      <c r="F2" s="21">
        <f t="shared" si="0"/>
        <v>115.59949344000002</v>
      </c>
      <c r="G2" s="21">
        <f t="shared" si="0"/>
        <v>96.833852279999988</v>
      </c>
      <c r="H2" s="21">
        <f t="shared" si="0"/>
        <v>103.08897972000004</v>
      </c>
      <c r="I2" s="21">
        <f t="shared" si="0"/>
        <v>109.34436600000001</v>
      </c>
      <c r="J2" s="21">
        <f t="shared" si="0"/>
        <v>128.11026600000002</v>
      </c>
      <c r="K2" s="21">
        <f t="shared" si="0"/>
        <v>134.36565227999998</v>
      </c>
      <c r="L2" s="21">
        <f t="shared" si="0"/>
        <v>134.36565228000001</v>
      </c>
      <c r="M2" s="21">
        <f t="shared" si="0"/>
        <v>140.68277028</v>
      </c>
      <c r="N2" s="21">
        <f t="shared" si="0"/>
        <v>134.42738399999996</v>
      </c>
      <c r="O2" s="21">
        <f t="shared" si="0"/>
        <v>115.661484</v>
      </c>
      <c r="P2" s="21">
        <f t="shared" si="0"/>
        <v>112.53392028000002</v>
      </c>
      <c r="Q2" s="21">
        <f t="shared" si="0"/>
        <v>109.40609772000002</v>
      </c>
      <c r="R2" s="21">
        <f t="shared" si="0"/>
        <v>101.61165564000005</v>
      </c>
      <c r="S2" s="21">
        <f t="shared" si="0"/>
        <v>105.47963315999999</v>
      </c>
      <c r="T2" s="21">
        <f t="shared" si="0"/>
        <v>100.71033408</v>
      </c>
      <c r="U2" s="21">
        <f t="shared" si="0"/>
        <v>95.28319620000002</v>
      </c>
      <c r="V2" s="21">
        <f t="shared" si="0"/>
        <v>95.598633960000015</v>
      </c>
      <c r="W2" s="21">
        <f t="shared" si="0"/>
        <v>51.283363319999999</v>
      </c>
      <c r="X2" s="21">
        <f t="shared" si="0"/>
        <v>54.974975400000012</v>
      </c>
      <c r="Y2" s="21">
        <f t="shared" ref="Y2:Z2" si="1">SUM(Y3,Y17,Y22,Y25,Y26,Y51,Y52)</f>
        <v>73.836212760000009</v>
      </c>
      <c r="Z2" s="21">
        <f t="shared" si="1"/>
        <v>73.938843719999994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  <c r="Y5" s="8">
        <f>FC_TRA_DAVI_PA_E!Y5+FC_TRA_DAVI_FR_E!Y5</f>
        <v>0</v>
      </c>
      <c r="Z5" s="8">
        <f>FC_TRA_DAVI_PA_E!Z5+FC_TRA_DAVI_FR_E!Z5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  <c r="Y6" s="8">
        <f>FC_TRA_DAVI_PA_E!Y6+FC_TRA_DAVI_FR_E!Y6</f>
        <v>0</v>
      </c>
      <c r="Z6" s="8">
        <f>FC_TRA_DAVI_PA_E!Z6+FC_TRA_DAVI_FR_E!Z6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  <c r="Y7" s="8">
        <f>FC_TRA_DAVI_PA_E!Y7+FC_TRA_DAVI_FR_E!Y7</f>
        <v>0</v>
      </c>
      <c r="Z7" s="8">
        <f>FC_TRA_DAVI_PA_E!Z7+FC_TRA_DAVI_FR_E!Z7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  <c r="Y9" s="8">
        <f>FC_TRA_DAVI_PA_E!Y9+FC_TRA_DAVI_FR_E!Y9</f>
        <v>0</v>
      </c>
      <c r="Z9" s="8">
        <f>FC_TRA_DAVI_PA_E!Z9+FC_TRA_DAVI_FR_E!Z9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  <c r="Y10" s="8">
        <f>FC_TRA_DAVI_PA_E!Y10+FC_TRA_DAVI_FR_E!Y10</f>
        <v>0</v>
      </c>
      <c r="Z10" s="8">
        <f>FC_TRA_DAVI_PA_E!Z10+FC_TRA_DAVI_FR_E!Z10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  <c r="Y12" s="8">
        <f>FC_TRA_DAVI_PA_E!Y12+FC_TRA_DAVI_FR_E!Y12</f>
        <v>0</v>
      </c>
      <c r="Z12" s="8">
        <f>FC_TRA_DAVI_PA_E!Z12+FC_TRA_DAVI_FR_E!Z12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  <c r="Y13" s="8">
        <f>FC_TRA_DAVI_PA_E!Y13+FC_TRA_DAVI_FR_E!Y13</f>
        <v>0</v>
      </c>
      <c r="Z13" s="8">
        <f>FC_TRA_DAVI_PA_E!Z13+FC_TRA_DAVI_FR_E!Z13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  <c r="Y14" s="8">
        <f>FC_TRA_DAVI_PA_E!Y14+FC_TRA_DAVI_FR_E!Y14</f>
        <v>0</v>
      </c>
      <c r="Z14" s="8">
        <f>FC_TRA_DAVI_PA_E!Z14+FC_TRA_DAVI_FR_E!Z14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  <c r="Y15" s="8">
        <f>FC_TRA_DAVI_PA_E!Y15+FC_TRA_DAVI_FR_E!Y15</f>
        <v>0</v>
      </c>
      <c r="Z15" s="8">
        <f>FC_TRA_DAVI_PA_E!Z15+FC_TRA_DAVI_FR_E!Z15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  <c r="Y16" s="8">
        <f>FC_TRA_DAVI_PA_E!Y16+FC_TRA_DAVI_FR_E!Y16</f>
        <v>0</v>
      </c>
      <c r="Z16" s="8">
        <f>FC_TRA_DAVI_PA_E!Z16+FC_TRA_DAVI_FR_E!Z16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  <c r="Y18" s="8">
        <f>FC_TRA_DAVI_PA_E!Y18+FC_TRA_DAVI_FR_E!Y18</f>
        <v>0</v>
      </c>
      <c r="Z18" s="8">
        <f>FC_TRA_DAVI_PA_E!Z18+FC_TRA_DAVI_FR_E!Z18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  <c r="Y19" s="8">
        <f>FC_TRA_DAVI_PA_E!Y19+FC_TRA_DAVI_FR_E!Y19</f>
        <v>0</v>
      </c>
      <c r="Z19" s="8">
        <f>FC_TRA_DAVI_PA_E!Z19+FC_TRA_DAVI_FR_E!Z19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  <c r="Y20" s="8">
        <f>FC_TRA_DAVI_PA_E!Y20+FC_TRA_DAVI_FR_E!Y20</f>
        <v>0</v>
      </c>
      <c r="Z20" s="8">
        <f>FC_TRA_DAVI_PA_E!Z20+FC_TRA_DAVI_FR_E!Z20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  <c r="Y21" s="8">
        <f>FC_TRA_DAVI_PA_E!Y21+FC_TRA_DAVI_FR_E!Y21</f>
        <v>0</v>
      </c>
      <c r="Z21" s="8">
        <f>FC_TRA_DAVI_PA_E!Z21+FC_TRA_DAVI_FR_E!Z21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  <c r="Y23" s="8">
        <f>FC_TRA_DAVI_PA_E!Y23+FC_TRA_DAVI_FR_E!Y23</f>
        <v>0</v>
      </c>
      <c r="Z23" s="8">
        <f>FC_TRA_DAVI_PA_E!Z23+FC_TRA_DAVI_FR_E!Z23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  <c r="Y24" s="8">
        <f>FC_TRA_DAVI_PA_E!Y24+FC_TRA_DAVI_FR_E!Y24</f>
        <v>0</v>
      </c>
      <c r="Z24" s="8">
        <f>FC_TRA_DAVI_PA_E!Z24+FC_TRA_DAVI_FR_E!Z24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  <c r="Y25" s="27">
        <f>FC_TRA_DAVI_PA_E!Y25+FC_TRA_DAVI_FR_E!Y25</f>
        <v>0</v>
      </c>
      <c r="Z25" s="27">
        <f>FC_TRA_DAVI_PA_E!Z25+FC_TRA_DAVI_FR_E!Z25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140.62077971999997</v>
      </c>
      <c r="D26" s="27">
        <f t="shared" si="14"/>
        <v>143.74834344000001</v>
      </c>
      <c r="E26" s="27">
        <f t="shared" si="14"/>
        <v>118.72731600000003</v>
      </c>
      <c r="F26" s="27">
        <f t="shared" si="14"/>
        <v>115.59949344000002</v>
      </c>
      <c r="G26" s="27">
        <f t="shared" si="14"/>
        <v>96.833852279999988</v>
      </c>
      <c r="H26" s="27">
        <f t="shared" si="14"/>
        <v>103.08897972000004</v>
      </c>
      <c r="I26" s="27">
        <f t="shared" si="14"/>
        <v>109.34436600000001</v>
      </c>
      <c r="J26" s="27">
        <f t="shared" si="14"/>
        <v>128.11026600000002</v>
      </c>
      <c r="K26" s="27">
        <f t="shared" si="14"/>
        <v>134.36565227999998</v>
      </c>
      <c r="L26" s="27">
        <f t="shared" si="14"/>
        <v>134.36565228000001</v>
      </c>
      <c r="M26" s="27">
        <f t="shared" si="14"/>
        <v>140.68277028</v>
      </c>
      <c r="N26" s="27">
        <f t="shared" si="14"/>
        <v>134.42738399999996</v>
      </c>
      <c r="O26" s="27">
        <f t="shared" si="14"/>
        <v>115.661484</v>
      </c>
      <c r="P26" s="27">
        <f t="shared" si="14"/>
        <v>112.53392028000002</v>
      </c>
      <c r="Q26" s="27">
        <f t="shared" si="14"/>
        <v>109.40609772000002</v>
      </c>
      <c r="R26" s="27">
        <f t="shared" si="14"/>
        <v>101.61165564000005</v>
      </c>
      <c r="S26" s="27">
        <f t="shared" si="14"/>
        <v>105.47963315999999</v>
      </c>
      <c r="T26" s="27">
        <f t="shared" si="14"/>
        <v>100.71033408</v>
      </c>
      <c r="U26" s="27">
        <f t="shared" si="14"/>
        <v>95.28319620000002</v>
      </c>
      <c r="V26" s="27">
        <f t="shared" si="14"/>
        <v>95.598633960000015</v>
      </c>
      <c r="W26" s="27">
        <f t="shared" si="14"/>
        <v>51.283363319999999</v>
      </c>
      <c r="X26" s="27">
        <f t="shared" ref="X26:Z26" si="15">SUM(X27,X33)</f>
        <v>54.974975400000012</v>
      </c>
      <c r="Y26" s="27">
        <f t="shared" si="15"/>
        <v>73.836212760000009</v>
      </c>
      <c r="Z26" s="27">
        <f t="shared" si="15"/>
        <v>73.938843719999994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  <c r="Y28" s="8">
        <f>FC_TRA_DAVI_PA_E!Y28+FC_TRA_DAVI_FR_E!Y28</f>
        <v>0</v>
      </c>
      <c r="Z28" s="8">
        <f>FC_TRA_DAVI_PA_E!Z28+FC_TRA_DAVI_FR_E!Z28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  <c r="Y29" s="8">
        <f>FC_TRA_DAVI_PA_E!Y29+FC_TRA_DAVI_FR_E!Y29</f>
        <v>0</v>
      </c>
      <c r="Z29" s="8">
        <f>FC_TRA_DAVI_PA_E!Z29+FC_TRA_DAVI_FR_E!Z29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  <c r="Y30" s="8">
        <f>FC_TRA_DAVI_PA_E!Y30+FC_TRA_DAVI_FR_E!Y30</f>
        <v>0</v>
      </c>
      <c r="Z30" s="8">
        <f>FC_TRA_DAVI_PA_E!Z30+FC_TRA_DAVI_FR_E!Z30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  <c r="Y31" s="8">
        <f>FC_TRA_DAVI_PA_E!Y31+FC_TRA_DAVI_FR_E!Y31</f>
        <v>0</v>
      </c>
      <c r="Z31" s="8">
        <f>FC_TRA_DAVI_PA_E!Z31+FC_TRA_DAVI_FR_E!Z31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  <c r="Y32" s="8">
        <f>FC_TRA_DAVI_PA_E!Y32+FC_TRA_DAVI_FR_E!Y32</f>
        <v>0</v>
      </c>
      <c r="Z32" s="8">
        <f>FC_TRA_DAVI_PA_E!Z32+FC_TRA_DAVI_FR_E!Z32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140.62077971999997</v>
      </c>
      <c r="D33" s="19">
        <f t="shared" si="18"/>
        <v>143.74834344000001</v>
      </c>
      <c r="E33" s="19">
        <f t="shared" si="18"/>
        <v>118.72731600000003</v>
      </c>
      <c r="F33" s="19">
        <f t="shared" si="18"/>
        <v>115.59949344000002</v>
      </c>
      <c r="G33" s="19">
        <f t="shared" si="18"/>
        <v>96.833852279999988</v>
      </c>
      <c r="H33" s="19">
        <f t="shared" si="18"/>
        <v>103.08897972000004</v>
      </c>
      <c r="I33" s="19">
        <f t="shared" si="18"/>
        <v>109.34436600000001</v>
      </c>
      <c r="J33" s="19">
        <f t="shared" si="18"/>
        <v>128.11026600000002</v>
      </c>
      <c r="K33" s="19">
        <f t="shared" si="18"/>
        <v>134.36565227999998</v>
      </c>
      <c r="L33" s="19">
        <f t="shared" si="18"/>
        <v>134.36565228000001</v>
      </c>
      <c r="M33" s="19">
        <f t="shared" si="18"/>
        <v>140.68277028</v>
      </c>
      <c r="N33" s="19">
        <f t="shared" si="18"/>
        <v>134.42738399999996</v>
      </c>
      <c r="O33" s="19">
        <f t="shared" si="18"/>
        <v>115.661484</v>
      </c>
      <c r="P33" s="19">
        <f t="shared" si="18"/>
        <v>112.53392028000002</v>
      </c>
      <c r="Q33" s="19">
        <f t="shared" si="18"/>
        <v>109.40609772000002</v>
      </c>
      <c r="R33" s="19">
        <f t="shared" si="18"/>
        <v>101.61165564000005</v>
      </c>
      <c r="S33" s="19">
        <f t="shared" si="18"/>
        <v>105.47963315999999</v>
      </c>
      <c r="T33" s="19">
        <f t="shared" si="18"/>
        <v>100.71033408</v>
      </c>
      <c r="U33" s="19">
        <f t="shared" si="18"/>
        <v>95.28319620000002</v>
      </c>
      <c r="V33" s="19">
        <f t="shared" si="18"/>
        <v>95.598633960000015</v>
      </c>
      <c r="W33" s="19">
        <f t="shared" si="18"/>
        <v>51.283363319999999</v>
      </c>
      <c r="X33" s="19">
        <f t="shared" ref="X33:Z33" si="19">SUM(X34:X50)</f>
        <v>54.974975400000012</v>
      </c>
      <c r="Y33" s="19">
        <f t="shared" si="19"/>
        <v>73.836212760000009</v>
      </c>
      <c r="Z33" s="19">
        <f t="shared" si="19"/>
        <v>73.938843719999994</v>
      </c>
    </row>
    <row r="34" spans="1:26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  <c r="Y34" s="8">
        <f>FC_TRA_DAVI_PA_E!Y34+FC_TRA_DAVI_FR_E!Y34</f>
        <v>0</v>
      </c>
      <c r="Z34" s="8">
        <f>FC_TRA_DAVI_PA_E!Z34+FC_TRA_DAVI_FR_E!Z34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  <c r="Y35" s="8">
        <f>FC_TRA_DAVI_PA_E!Y35+FC_TRA_DAVI_FR_E!Y35</f>
        <v>0</v>
      </c>
      <c r="Z35" s="8">
        <f>FC_TRA_DAVI_PA_E!Z35+FC_TRA_DAVI_FR_E!Z35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  <c r="Y36" s="8">
        <f>FC_TRA_DAVI_PA_E!Y36+FC_TRA_DAVI_FR_E!Y36</f>
        <v>0</v>
      </c>
      <c r="Z36" s="8">
        <f>FC_TRA_DAVI_PA_E!Z36+FC_TRA_DAVI_FR_E!Z36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9.230760000000001E-3</v>
      </c>
      <c r="U37" s="8">
        <f>FC_TRA_DAVI_PA_E!U37+FC_TRA_DAVI_FR_E!U37</f>
        <v>2.993759999999999E-3</v>
      </c>
      <c r="V37" s="8">
        <f>FC_TRA_DAVI_PA_E!V37+FC_TRA_DAVI_FR_E!V37</f>
        <v>2.993759999999999E-3</v>
      </c>
      <c r="W37" s="8">
        <f>FC_TRA_DAVI_PA_E!W37+FC_TRA_DAVI_FR_E!W37</f>
        <v>3.6424080000000011E-2</v>
      </c>
      <c r="X37" s="8">
        <f>FC_TRA_DAVI_PA_E!X37+FC_TRA_DAVI_FR_E!X37</f>
        <v>0</v>
      </c>
      <c r="Y37" s="8">
        <f>FC_TRA_DAVI_PA_E!Y37+FC_TRA_DAVI_FR_E!Y37</f>
        <v>0</v>
      </c>
      <c r="Z37" s="8">
        <f>FC_TRA_DAVI_PA_E!Z37+FC_TRA_DAVI_FR_E!Z37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FC_TRA_DAVI_PA_E!C38+FC_TRA_DAVI_FR_E!C38</f>
        <v>6.1319159999999986</v>
      </c>
      <c r="D38" s="8">
        <f>FC_TRA_DAVI_PA_E!D38+FC_TRA_DAVI_FR_E!D38</f>
        <v>6.1319160000000004</v>
      </c>
      <c r="E38" s="8">
        <f>FC_TRA_DAVI_PA_E!E38+FC_TRA_DAVI_FR_E!E38</f>
        <v>6.1319160000000004</v>
      </c>
      <c r="F38" s="8">
        <f>FC_TRA_DAVI_PA_E!F38+FC_TRA_DAVI_FR_E!F38</f>
        <v>6.1319160000000004</v>
      </c>
      <c r="G38" s="8">
        <f>FC_TRA_DAVI_PA_E!G38+FC_TRA_DAVI_FR_E!G38</f>
        <v>6.1319159999999986</v>
      </c>
      <c r="H38" s="8">
        <f>FC_TRA_DAVI_PA_E!H38+FC_TRA_DAVI_FR_E!H38</f>
        <v>6.1319160000000004</v>
      </c>
      <c r="I38" s="8">
        <f>FC_TRA_DAVI_PA_E!I38+FC_TRA_DAVI_FR_E!I38</f>
        <v>6.1319159999999995</v>
      </c>
      <c r="J38" s="8">
        <f>FC_TRA_DAVI_PA_E!J38+FC_TRA_DAVI_FR_E!J38</f>
        <v>6.1319160000000004</v>
      </c>
      <c r="K38" s="8">
        <f>FC_TRA_DAVI_PA_E!K38+FC_TRA_DAVI_FR_E!K38</f>
        <v>6.1319159999999995</v>
      </c>
      <c r="L38" s="8">
        <f>FC_TRA_DAVI_PA_E!L38+FC_TRA_DAVI_FR_E!L38</f>
        <v>6.1319160000000004</v>
      </c>
      <c r="M38" s="8">
        <f>FC_TRA_DAVI_PA_E!M38+FC_TRA_DAVI_FR_E!M38</f>
        <v>3.0660839999999991</v>
      </c>
      <c r="N38" s="8">
        <f>FC_TRA_DAVI_PA_E!N38+FC_TRA_DAVI_FR_E!N38</f>
        <v>3.0660839999999983</v>
      </c>
      <c r="O38" s="8">
        <f>FC_TRA_DAVI_PA_E!O38+FC_TRA_DAVI_FR_E!O38</f>
        <v>3.0660839999999983</v>
      </c>
      <c r="P38" s="8">
        <f>FC_TRA_DAVI_PA_E!P38+FC_TRA_DAVI_FR_E!P38</f>
        <v>3.0660839999999987</v>
      </c>
      <c r="Q38" s="8">
        <f>FC_TRA_DAVI_PA_E!Q38+FC_TRA_DAVI_FR_E!Q38</f>
        <v>3.0660839999999983</v>
      </c>
      <c r="R38" s="8">
        <f>FC_TRA_DAVI_PA_E!R38+FC_TRA_DAVI_FR_E!R38</f>
        <v>3.2470200000000018</v>
      </c>
      <c r="S38" s="8">
        <f>FC_TRA_DAVI_PA_E!S38+FC_TRA_DAVI_FR_E!S38</f>
        <v>3.2898599999999996</v>
      </c>
      <c r="T38" s="8">
        <f>FC_TRA_DAVI_PA_E!T38+FC_TRA_DAVI_FR_E!T38</f>
        <v>2.1677040000000001</v>
      </c>
      <c r="U38" s="8">
        <f>FC_TRA_DAVI_PA_E!U38+FC_TRA_DAVI_FR_E!U38</f>
        <v>3.4460999999999991</v>
      </c>
      <c r="V38" s="8">
        <f>FC_TRA_DAVI_PA_E!V38+FC_TRA_DAVI_FR_E!V38</f>
        <v>2.8390320000000004</v>
      </c>
      <c r="W38" s="8">
        <f>FC_TRA_DAVI_PA_E!W38+FC_TRA_DAVI_FR_E!W38</f>
        <v>3.0998520000000003</v>
      </c>
      <c r="X38" s="8">
        <f>FC_TRA_DAVI_PA_E!X38+FC_TRA_DAVI_FR_E!X38</f>
        <v>1.8519480000000001</v>
      </c>
      <c r="Y38" s="8">
        <f>FC_TRA_DAVI_PA_E!Y38+FC_TRA_DAVI_FR_E!Y38</f>
        <v>0.38026800000000011</v>
      </c>
      <c r="Z38" s="8">
        <f>FC_TRA_DAVI_PA_E!Z38+FC_TRA_DAVI_FR_E!Z38</f>
        <v>0.251496</v>
      </c>
    </row>
    <row r="39" spans="1:26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  <c r="Y39" s="8">
        <f>FC_TRA_DAVI_PA_E!Y39+FC_TRA_DAVI_FR_E!Y39</f>
        <v>0</v>
      </c>
      <c r="Z39" s="8">
        <f>FC_TRA_DAVI_PA_E!Z39+FC_TRA_DAVI_FR_E!Z39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FC_TRA_DAVI_PA_E!C40+FC_TRA_DAVI_FR_E!C40</f>
        <v>131.36129999999997</v>
      </c>
      <c r="D40" s="8">
        <f>FC_TRA_DAVI_PA_E!D40+FC_TRA_DAVI_FR_E!D40</f>
        <v>134.48886372000001</v>
      </c>
      <c r="E40" s="8">
        <f>FC_TRA_DAVI_PA_E!E40+FC_TRA_DAVI_FR_E!E40</f>
        <v>109.46783628000003</v>
      </c>
      <c r="F40" s="8">
        <f>FC_TRA_DAVI_PA_E!F40+FC_TRA_DAVI_FR_E!F40</f>
        <v>106.34001372000002</v>
      </c>
      <c r="G40" s="8">
        <f>FC_TRA_DAVI_PA_E!G40+FC_TRA_DAVI_FR_E!G40</f>
        <v>90.701936279999984</v>
      </c>
      <c r="H40" s="8">
        <f>FC_TRA_DAVI_PA_E!H40+FC_TRA_DAVI_FR_E!H40</f>
        <v>96.957063720000036</v>
      </c>
      <c r="I40" s="8">
        <f>FC_TRA_DAVI_PA_E!I40+FC_TRA_DAVI_FR_E!I40</f>
        <v>103.21245</v>
      </c>
      <c r="J40" s="8">
        <f>FC_TRA_DAVI_PA_E!J40+FC_TRA_DAVI_FR_E!J40</f>
        <v>121.97835000000002</v>
      </c>
      <c r="K40" s="8">
        <f>FC_TRA_DAVI_PA_E!K40+FC_TRA_DAVI_FR_E!K40</f>
        <v>128.23373627999999</v>
      </c>
      <c r="L40" s="8">
        <f>FC_TRA_DAVI_PA_E!L40+FC_TRA_DAVI_FR_E!L40</f>
        <v>128.23373628000002</v>
      </c>
      <c r="M40" s="8">
        <f>FC_TRA_DAVI_PA_E!M40+FC_TRA_DAVI_FR_E!M40</f>
        <v>137.61668628000001</v>
      </c>
      <c r="N40" s="8">
        <f>FC_TRA_DAVI_PA_E!N40+FC_TRA_DAVI_FR_E!N40</f>
        <v>131.36129999999997</v>
      </c>
      <c r="O40" s="8">
        <f>FC_TRA_DAVI_PA_E!O40+FC_TRA_DAVI_FR_E!O40</f>
        <v>112.5954</v>
      </c>
      <c r="P40" s="8">
        <f>FC_TRA_DAVI_PA_E!P40+FC_TRA_DAVI_FR_E!P40</f>
        <v>109.46783628000001</v>
      </c>
      <c r="Q40" s="8">
        <f>FC_TRA_DAVI_PA_E!Q40+FC_TRA_DAVI_FR_E!Q40</f>
        <v>106.34001372000002</v>
      </c>
      <c r="R40" s="8">
        <f>FC_TRA_DAVI_PA_E!R40+FC_TRA_DAVI_FR_E!R40</f>
        <v>98.364635640000046</v>
      </c>
      <c r="S40" s="8">
        <f>FC_TRA_DAVI_PA_E!S40+FC_TRA_DAVI_FR_E!S40</f>
        <v>102.18977315999999</v>
      </c>
      <c r="T40" s="8">
        <f>FC_TRA_DAVI_PA_E!T40+FC_TRA_DAVI_FR_E!T40</f>
        <v>98.533399320000001</v>
      </c>
      <c r="U40" s="8">
        <f>FC_TRA_DAVI_PA_E!U40+FC_TRA_DAVI_FR_E!U40</f>
        <v>91.834102440000024</v>
      </c>
      <c r="V40" s="8">
        <f>FC_TRA_DAVI_PA_E!V40+FC_TRA_DAVI_FR_E!V40</f>
        <v>92.756608200000016</v>
      </c>
      <c r="W40" s="8">
        <f>FC_TRA_DAVI_PA_E!W40+FC_TRA_DAVI_FR_E!W40</f>
        <v>48.147087239999998</v>
      </c>
      <c r="X40" s="8">
        <f>FC_TRA_DAVI_PA_E!X40+FC_TRA_DAVI_FR_E!X40</f>
        <v>53.123027400000012</v>
      </c>
      <c r="Y40" s="8">
        <f>FC_TRA_DAVI_PA_E!Y40+FC_TRA_DAVI_FR_E!Y40</f>
        <v>73.455944760000008</v>
      </c>
      <c r="Z40" s="8">
        <f>FC_TRA_DAVI_PA_E!Z40+FC_TRA_DAVI_FR_E!Z40</f>
        <v>73.687347719999991</v>
      </c>
    </row>
    <row r="41" spans="1:26" ht="11.25" customHeight="1" x14ac:dyDescent="0.2">
      <c r="A41" s="28" t="s">
        <v>68</v>
      </c>
      <c r="B41" s="7" t="s">
        <v>69</v>
      </c>
      <c r="C41" s="8">
        <f>FC_TRA_DAVI_PA_E!C41+FC_TRA_DAVI_FR_E!C41</f>
        <v>3.1275637200000013</v>
      </c>
      <c r="D41" s="8">
        <f>FC_TRA_DAVI_PA_E!D41+FC_TRA_DAVI_FR_E!D41</f>
        <v>3.1275637200000004</v>
      </c>
      <c r="E41" s="8">
        <f>FC_TRA_DAVI_PA_E!E41+FC_TRA_DAVI_FR_E!E41</f>
        <v>3.1275637200000008</v>
      </c>
      <c r="F41" s="8">
        <f>FC_TRA_DAVI_PA_E!F41+FC_TRA_DAVI_FR_E!F41</f>
        <v>3.1275637200000008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  <c r="Y41" s="8">
        <f>FC_TRA_DAVI_PA_E!Y41+FC_TRA_DAVI_FR_E!Y41</f>
        <v>0</v>
      </c>
      <c r="Z41" s="8">
        <f>FC_TRA_DAVI_PA_E!Z41+FC_TRA_DAVI_FR_E!Z41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  <c r="Y42" s="8">
        <f>FC_TRA_DAVI_PA_E!Y42+FC_TRA_DAVI_FR_E!Y42</f>
        <v>0</v>
      </c>
      <c r="Z42" s="8">
        <f>FC_TRA_DAVI_PA_E!Z42+FC_TRA_DAVI_FR_E!Z42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  <c r="Y43" s="8">
        <f>FC_TRA_DAVI_PA_E!Y43+FC_TRA_DAVI_FR_E!Y43</f>
        <v>0</v>
      </c>
      <c r="Z43" s="8">
        <f>FC_TRA_DAVI_PA_E!Z43+FC_TRA_DAVI_FR_E!Z43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  <c r="Y44" s="8">
        <f>FC_TRA_DAVI_PA_E!Y44+FC_TRA_DAVI_FR_E!Y44</f>
        <v>0</v>
      </c>
      <c r="Z44" s="8">
        <f>FC_TRA_DAVI_PA_E!Z44+FC_TRA_DAVI_FR_E!Z44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  <c r="Y45" s="8">
        <f>FC_TRA_DAVI_PA_E!Y45+FC_TRA_DAVI_FR_E!Y45</f>
        <v>0</v>
      </c>
      <c r="Z45" s="8">
        <f>FC_TRA_DAVI_PA_E!Z45+FC_TRA_DAVI_FR_E!Z45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  <c r="Y46" s="8">
        <f>FC_TRA_DAVI_PA_E!Y46+FC_TRA_DAVI_FR_E!Y46</f>
        <v>0</v>
      </c>
      <c r="Z46" s="8">
        <f>FC_TRA_DAVI_PA_E!Z46+FC_TRA_DAVI_FR_E!Z46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  <c r="Y47" s="8">
        <f>FC_TRA_DAVI_PA_E!Y47+FC_TRA_DAVI_FR_E!Y47</f>
        <v>0</v>
      </c>
      <c r="Z47" s="8">
        <f>FC_TRA_DAVI_PA_E!Z47+FC_TRA_DAVI_FR_E!Z47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  <c r="Y48" s="8">
        <f>FC_TRA_DAVI_PA_E!Y48+FC_TRA_DAVI_FR_E!Y48</f>
        <v>0</v>
      </c>
      <c r="Z48" s="8">
        <f>FC_TRA_DAVI_PA_E!Z48+FC_TRA_DAVI_FR_E!Z48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  <c r="Y49" s="8">
        <f>FC_TRA_DAVI_PA_E!Y49+FC_TRA_DAVI_FR_E!Y49</f>
        <v>0</v>
      </c>
      <c r="Z49" s="8">
        <f>FC_TRA_DAVI_PA_E!Z49+FC_TRA_DAVI_FR_E!Z49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  <c r="Y50" s="8">
        <f>FC_TRA_DAVI_PA_E!Y50+FC_TRA_DAVI_FR_E!Y50</f>
        <v>0</v>
      </c>
      <c r="Z50" s="8">
        <f>FC_TRA_DAVI_PA_E!Z50+FC_TRA_DAVI_FR_E!Z50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  <c r="Y51" s="27">
        <f>FC_TRA_DAVI_PA_E!Y51+FC_TRA_DAVI_FR_E!Y51</f>
        <v>0</v>
      </c>
      <c r="Z51" s="27">
        <f>FC_TRA_DAVI_PA_E!Z51+FC_TRA_DAVI_FR_E!Z51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  <c r="Y53" s="8">
        <f>FC_TRA_DAVI_PA_E!Y53+FC_TRA_DAVI_FR_E!Y53</f>
        <v>0</v>
      </c>
      <c r="Z53" s="8">
        <f>FC_TRA_DAVI_PA_E!Z53+FC_TRA_DAVI_FR_E!Z53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  <c r="Y54" s="45">
        <f>FC_TRA_DAVI_PA_E!Y54+FC_TRA_DAVI_FR_E!Y54</f>
        <v>0</v>
      </c>
      <c r="Z54" s="45">
        <f>FC_TRA_DAVI_PA_E!Z54+FC_TRA_DAVI_FR_E!Z54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  <c r="Y62" s="52">
        <f>FC_TRA_DAVI_PA_E!Y62+FC_TRA_DAVI_FR_E!Y62</f>
        <v>0</v>
      </c>
      <c r="Z62" s="52">
        <f>FC_TRA_DAVI_PA_E!Z62+FC_TRA_DAVI_FR_E!Z62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  <c r="Y63" s="52">
        <f>FC_TRA_DAVI_PA_E!Y63+FC_TRA_DAVI_FR_E!Y63</f>
        <v>0</v>
      </c>
      <c r="Z63" s="52">
        <f>FC_TRA_DAVI_PA_E!Z63+FC_TRA_DAVI_FR_E!Z63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  <c r="Y64" s="52">
        <f>FC_TRA_DAVI_PA_E!Y64+FC_TRA_DAVI_FR_E!Y64</f>
        <v>0</v>
      </c>
      <c r="Z64" s="52">
        <f>FC_TRA_DAVI_PA_E!Z64+FC_TRA_DAVI_FR_E!Z64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  <c r="Y65" s="52">
        <f>FC_TRA_DAVI_PA_E!Y65+FC_TRA_DAVI_FR_E!Y65</f>
        <v>0</v>
      </c>
      <c r="Z65" s="52">
        <f>FC_TRA_DAVI_PA_E!Z65+FC_TRA_DAVI_FR_E!Z65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  <c r="Y66" s="52">
        <f>FC_TRA_DAVI_PA_E!Y66+FC_TRA_DAVI_FR_E!Y66</f>
        <v>0</v>
      </c>
      <c r="Z66" s="52">
        <f>FC_TRA_DAVI_PA_E!Z66+FC_TRA_DAVI_FR_E!Z66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  <c r="Y67" s="52">
        <f>FC_TRA_DAVI_PA_E!Y67+FC_TRA_DAVI_FR_E!Y67</f>
        <v>0</v>
      </c>
      <c r="Z67" s="52">
        <f>FC_TRA_DAVI_PA_E!Z67+FC_TRA_DAVI_FR_E!Z67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  <c r="Y68" s="52">
        <f>FC_TRA_DAVI_PA_E!Y68+FC_TRA_DAVI_FR_E!Y68</f>
        <v>0</v>
      </c>
      <c r="Z68" s="52">
        <f>FC_TRA_DAVI_PA_E!Z68+FC_TRA_DAVI_FR_E!Z68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  <c r="Y69" s="52">
        <f>FC_TRA_DAVI_PA_E!Y69+FC_TRA_DAVI_FR_E!Y69</f>
        <v>0</v>
      </c>
      <c r="Z69" s="52">
        <f>FC_TRA_DAVI_PA_E!Z69+FC_TRA_DAVI_FR_E!Z69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  <c r="Y70" s="52">
        <f>FC_TRA_DAVI_PA_E!Y70+FC_TRA_DAVI_FR_E!Y70</f>
        <v>0</v>
      </c>
      <c r="Z70" s="52">
        <f>FC_TRA_DAVI_PA_E!Z70+FC_TRA_DAVI_FR_E!Z70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  <c r="Y71" s="52">
        <f>FC_TRA_DAVI_PA_E!Y71+FC_TRA_DAVI_FR_E!Y71</f>
        <v>0</v>
      </c>
      <c r="Z71" s="52">
        <f>FC_TRA_DAVI_PA_E!Z71+FC_TRA_DAVI_FR_E!Z71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  <c r="Y72" s="55">
        <f>FC_TRA_DAVI_PA_E!Y72+FC_TRA_DAVI_FR_E!Y72</f>
        <v>0</v>
      </c>
      <c r="Z72" s="55">
        <f>FC_TRA_DAVI_PA_E!Z72+FC_TRA_DAVI_FR_E!Z72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139.87010369897234</v>
      </c>
      <c r="D2" s="21">
        <f t="shared" ref="D2:X2" si="0">SUM(D3,D17,D22,D25,D26,D51,D52)</f>
        <v>142.95345333416441</v>
      </c>
      <c r="E2" s="21">
        <f t="shared" si="0"/>
        <v>118.14577432375066</v>
      </c>
      <c r="F2" s="21">
        <f t="shared" si="0"/>
        <v>115.26459907478927</v>
      </c>
      <c r="G2" s="21">
        <f t="shared" si="0"/>
        <v>96.603345126114846</v>
      </c>
      <c r="H2" s="21">
        <f t="shared" si="0"/>
        <v>102.79499678263704</v>
      </c>
      <c r="I2" s="21">
        <f t="shared" si="0"/>
        <v>108.98149070195032</v>
      </c>
      <c r="J2" s="21">
        <f t="shared" si="0"/>
        <v>127.72623720387035</v>
      </c>
      <c r="K2" s="21">
        <f t="shared" si="0"/>
        <v>133.59853710169531</v>
      </c>
      <c r="L2" s="21">
        <f t="shared" si="0"/>
        <v>133.66341547465481</v>
      </c>
      <c r="M2" s="21">
        <f t="shared" si="0"/>
        <v>140.37827296116069</v>
      </c>
      <c r="N2" s="21">
        <f t="shared" si="0"/>
        <v>134.25693840286388</v>
      </c>
      <c r="O2" s="21">
        <f t="shared" si="0"/>
        <v>115.49416213068983</v>
      </c>
      <c r="P2" s="21">
        <f t="shared" si="0"/>
        <v>112.36217361914836</v>
      </c>
      <c r="Q2" s="21">
        <f t="shared" si="0"/>
        <v>109.24608153190898</v>
      </c>
      <c r="R2" s="21">
        <f t="shared" si="0"/>
        <v>101.48017216667321</v>
      </c>
      <c r="S2" s="21">
        <f t="shared" si="0"/>
        <v>105.44834310810396</v>
      </c>
      <c r="T2" s="21">
        <f t="shared" si="0"/>
        <v>100.65881833197425</v>
      </c>
      <c r="U2" s="21">
        <f t="shared" si="0"/>
        <v>95.218146977011941</v>
      </c>
      <c r="V2" s="21">
        <f t="shared" si="0"/>
        <v>95.544012742005549</v>
      </c>
      <c r="W2" s="21">
        <f t="shared" si="0"/>
        <v>51.215714553822167</v>
      </c>
      <c r="X2" s="21">
        <f t="shared" si="0"/>
        <v>54.861311799410018</v>
      </c>
      <c r="Y2" s="21">
        <f t="shared" ref="Y2:Z2" si="1">SUM(Y3,Y17,Y22,Y25,Y26,Y51,Y52)</f>
        <v>73.632785593157934</v>
      </c>
      <c r="Z2" s="21">
        <f t="shared" si="1"/>
        <v>73.717050405980814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139.87010369897234</v>
      </c>
      <c r="D26" s="27">
        <f t="shared" si="14"/>
        <v>142.95345333416441</v>
      </c>
      <c r="E26" s="27">
        <f t="shared" si="14"/>
        <v>118.14577432375066</v>
      </c>
      <c r="F26" s="27">
        <f t="shared" si="14"/>
        <v>115.26459907478927</v>
      </c>
      <c r="G26" s="27">
        <f t="shared" si="14"/>
        <v>96.603345126114846</v>
      </c>
      <c r="H26" s="27">
        <f t="shared" si="14"/>
        <v>102.79499678263704</v>
      </c>
      <c r="I26" s="27">
        <f t="shared" si="14"/>
        <v>108.98149070195032</v>
      </c>
      <c r="J26" s="27">
        <f t="shared" si="14"/>
        <v>127.72623720387035</v>
      </c>
      <c r="K26" s="27">
        <f t="shared" si="14"/>
        <v>133.59853710169531</v>
      </c>
      <c r="L26" s="27">
        <f t="shared" si="14"/>
        <v>133.66341547465481</v>
      </c>
      <c r="M26" s="27">
        <f t="shared" si="14"/>
        <v>140.37827296116069</v>
      </c>
      <c r="N26" s="27">
        <f t="shared" si="14"/>
        <v>134.25693840286388</v>
      </c>
      <c r="O26" s="27">
        <f t="shared" si="14"/>
        <v>115.49416213068983</v>
      </c>
      <c r="P26" s="27">
        <f t="shared" si="14"/>
        <v>112.36217361914836</v>
      </c>
      <c r="Q26" s="27">
        <f t="shared" si="14"/>
        <v>109.24608153190898</v>
      </c>
      <c r="R26" s="27">
        <f t="shared" si="14"/>
        <v>101.48017216667321</v>
      </c>
      <c r="S26" s="27">
        <f t="shared" si="14"/>
        <v>105.44834310810396</v>
      </c>
      <c r="T26" s="27">
        <f t="shared" si="14"/>
        <v>100.65881833197425</v>
      </c>
      <c r="U26" s="27">
        <f t="shared" si="14"/>
        <v>95.218146977011941</v>
      </c>
      <c r="V26" s="27">
        <f t="shared" si="14"/>
        <v>95.544012742005549</v>
      </c>
      <c r="W26" s="27">
        <f t="shared" si="14"/>
        <v>51.215714553822167</v>
      </c>
      <c r="X26" s="27">
        <f t="shared" si="14"/>
        <v>54.861311799410018</v>
      </c>
      <c r="Y26" s="27">
        <f t="shared" ref="Y26:Z26" si="15">SUM(Y27,Y33)</f>
        <v>73.632785593157934</v>
      </c>
      <c r="Z26" s="27">
        <f t="shared" si="15"/>
        <v>73.717050405980814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139.87010369897234</v>
      </c>
      <c r="D33" s="19">
        <f t="shared" si="18"/>
        <v>142.95345333416441</v>
      </c>
      <c r="E33" s="19">
        <f t="shared" si="18"/>
        <v>118.14577432375066</v>
      </c>
      <c r="F33" s="19">
        <f t="shared" si="18"/>
        <v>115.26459907478927</v>
      </c>
      <c r="G33" s="19">
        <f t="shared" si="18"/>
        <v>96.603345126114846</v>
      </c>
      <c r="H33" s="19">
        <f t="shared" si="18"/>
        <v>102.79499678263704</v>
      </c>
      <c r="I33" s="19">
        <f t="shared" si="18"/>
        <v>108.98149070195032</v>
      </c>
      <c r="J33" s="19">
        <f t="shared" si="18"/>
        <v>127.72623720387035</v>
      </c>
      <c r="K33" s="19">
        <f t="shared" si="18"/>
        <v>133.59853710169531</v>
      </c>
      <c r="L33" s="19">
        <f t="shared" si="18"/>
        <v>133.66341547465481</v>
      </c>
      <c r="M33" s="19">
        <f t="shared" si="18"/>
        <v>140.37827296116069</v>
      </c>
      <c r="N33" s="19">
        <f t="shared" si="18"/>
        <v>134.25693840286388</v>
      </c>
      <c r="O33" s="19">
        <f t="shared" si="18"/>
        <v>115.49416213068983</v>
      </c>
      <c r="P33" s="19">
        <f t="shared" si="18"/>
        <v>112.36217361914836</v>
      </c>
      <c r="Q33" s="19">
        <f t="shared" si="18"/>
        <v>109.24608153190898</v>
      </c>
      <c r="R33" s="19">
        <f t="shared" si="18"/>
        <v>101.48017216667321</v>
      </c>
      <c r="S33" s="19">
        <f t="shared" si="18"/>
        <v>105.44834310810396</v>
      </c>
      <c r="T33" s="19">
        <f t="shared" si="18"/>
        <v>100.65881833197425</v>
      </c>
      <c r="U33" s="19">
        <f t="shared" si="18"/>
        <v>95.218146977011941</v>
      </c>
      <c r="V33" s="19">
        <f t="shared" si="18"/>
        <v>95.544012742005549</v>
      </c>
      <c r="W33" s="19">
        <f t="shared" si="18"/>
        <v>51.215714553822167</v>
      </c>
      <c r="X33" s="19">
        <f t="shared" si="18"/>
        <v>54.861311799410018</v>
      </c>
      <c r="Y33" s="19">
        <f t="shared" ref="Y33:Z33" si="19">SUM(Y34:Y50)</f>
        <v>73.632785593157934</v>
      </c>
      <c r="Z33" s="19">
        <f t="shared" si="19"/>
        <v>73.717050405980814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9.2260382451712607E-3</v>
      </c>
      <c r="U37" s="8">
        <v>2.9917161793728648E-3</v>
      </c>
      <c r="V37" s="8">
        <v>2.9920494858345819E-3</v>
      </c>
      <c r="W37" s="8">
        <v>3.6376032369898462E-2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6.09918198790505</v>
      </c>
      <c r="D38" s="8">
        <v>6.0980081354530293</v>
      </c>
      <c r="E38" s="8">
        <v>6.1018810861368724</v>
      </c>
      <c r="F38" s="8">
        <v>6.1141516996969765</v>
      </c>
      <c r="G38" s="8">
        <v>6.1173193432343913</v>
      </c>
      <c r="H38" s="8">
        <v>6.1144293716306111</v>
      </c>
      <c r="I38" s="8">
        <v>6.1115663383986369</v>
      </c>
      <c r="J38" s="8">
        <v>6.1135347071264983</v>
      </c>
      <c r="K38" s="8">
        <v>6.0969079026486988</v>
      </c>
      <c r="L38" s="8">
        <v>6.0998686945360134</v>
      </c>
      <c r="M38" s="8">
        <v>3.0594476908380601</v>
      </c>
      <c r="N38" s="8">
        <v>3.0621963953862728</v>
      </c>
      <c r="O38" s="8">
        <v>3.0616484447174637</v>
      </c>
      <c r="P38" s="8">
        <v>3.0614046136640347</v>
      </c>
      <c r="Q38" s="8">
        <v>3.0615995783427841</v>
      </c>
      <c r="R38" s="8">
        <v>3.2428184203202628</v>
      </c>
      <c r="S38" s="8">
        <v>3.2888840780419235</v>
      </c>
      <c r="T38" s="8">
        <v>2.1665951674846622</v>
      </c>
      <c r="U38" s="8">
        <v>3.4437473697747416</v>
      </c>
      <c r="V38" s="8">
        <v>2.837409891196331</v>
      </c>
      <c r="W38" s="8">
        <v>3.0957629319366329</v>
      </c>
      <c r="X38" s="8">
        <v>1.8481190018739646</v>
      </c>
      <c r="Y38" s="8">
        <v>0.37922031839514664</v>
      </c>
      <c r="Z38" s="8">
        <v>0.2507415909709137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130.66005386697921</v>
      </c>
      <c r="D40" s="8">
        <v>133.74517607423093</v>
      </c>
      <c r="E40" s="8">
        <v>108.93164872729174</v>
      </c>
      <c r="F40" s="8">
        <v>106.03194427841768</v>
      </c>
      <c r="G40" s="8">
        <v>90.486025782880461</v>
      </c>
      <c r="H40" s="8">
        <v>96.680567411006436</v>
      </c>
      <c r="I40" s="8">
        <v>102.86992436355169</v>
      </c>
      <c r="J40" s="8">
        <v>121.61270249674385</v>
      </c>
      <c r="K40" s="8">
        <v>127.50162919904662</v>
      </c>
      <c r="L40" s="8">
        <v>127.56354678011881</v>
      </c>
      <c r="M40" s="8">
        <v>137.31882527032263</v>
      </c>
      <c r="N40" s="8">
        <v>131.1947420074776</v>
      </c>
      <c r="O40" s="8">
        <v>112.43251368597237</v>
      </c>
      <c r="P40" s="8">
        <v>109.30076900548433</v>
      </c>
      <c r="Q40" s="8">
        <v>106.18448195356621</v>
      </c>
      <c r="R40" s="8">
        <v>98.237353746352952</v>
      </c>
      <c r="S40" s="8">
        <v>102.15945903006204</v>
      </c>
      <c r="T40" s="8">
        <v>98.482997126244413</v>
      </c>
      <c r="U40" s="8">
        <v>91.771407891057819</v>
      </c>
      <c r="V40" s="8">
        <v>92.703610801323379</v>
      </c>
      <c r="W40" s="8">
        <v>48.083575589515632</v>
      </c>
      <c r="X40" s="8">
        <v>53.01319279753605</v>
      </c>
      <c r="Y40" s="8">
        <v>73.253565274762792</v>
      </c>
      <c r="Z40" s="8">
        <v>73.466308815009896</v>
      </c>
    </row>
    <row r="41" spans="1:26" ht="11.25" customHeight="1" x14ac:dyDescent="0.2">
      <c r="A41" s="28" t="s">
        <v>68</v>
      </c>
      <c r="B41" s="7" t="s">
        <v>69</v>
      </c>
      <c r="C41" s="8">
        <v>3.1108678440880997</v>
      </c>
      <c r="D41" s="8">
        <v>3.110269124480463</v>
      </c>
      <c r="E41" s="8">
        <v>3.1122445103220402</v>
      </c>
      <c r="F41" s="8">
        <v>3.1185030966746123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0.75067602102761855</v>
      </c>
      <c r="D2" s="21">
        <f t="shared" ref="D2:X2" si="0">SUM(D3,D17,D22,D25,D26,D51,D52)</f>
        <v>0.79489010583559283</v>
      </c>
      <c r="E2" s="21">
        <f t="shared" si="0"/>
        <v>0.5815416762493687</v>
      </c>
      <c r="F2" s="21">
        <f t="shared" si="0"/>
        <v>0.33489436521074895</v>
      </c>
      <c r="G2" s="21">
        <f t="shared" si="0"/>
        <v>0.2305071538851258</v>
      </c>
      <c r="H2" s="21">
        <f t="shared" si="0"/>
        <v>0.29398293736298831</v>
      </c>
      <c r="I2" s="21">
        <f t="shared" si="0"/>
        <v>0.36287529804967178</v>
      </c>
      <c r="J2" s="21">
        <f t="shared" si="0"/>
        <v>0.38402879612967211</v>
      </c>
      <c r="K2" s="21">
        <f t="shared" si="0"/>
        <v>0.76711517830467357</v>
      </c>
      <c r="L2" s="21">
        <f t="shared" si="0"/>
        <v>0.7022368053451794</v>
      </c>
      <c r="M2" s="21">
        <f t="shared" si="0"/>
        <v>0.30449731883931508</v>
      </c>
      <c r="N2" s="21">
        <f t="shared" si="0"/>
        <v>0.17044559713610641</v>
      </c>
      <c r="O2" s="21">
        <f t="shared" si="0"/>
        <v>0.16732186931017048</v>
      </c>
      <c r="P2" s="21">
        <f t="shared" si="0"/>
        <v>0.17174666085165688</v>
      </c>
      <c r="Q2" s="21">
        <f t="shared" si="0"/>
        <v>0.16001618809102525</v>
      </c>
      <c r="R2" s="21">
        <f t="shared" si="0"/>
        <v>0.13148347332682619</v>
      </c>
      <c r="S2" s="21">
        <f t="shared" si="0"/>
        <v>3.1290051896026246E-2</v>
      </c>
      <c r="T2" s="21">
        <f t="shared" si="0"/>
        <v>5.1515748025756855E-2</v>
      </c>
      <c r="U2" s="21">
        <f t="shared" si="0"/>
        <v>6.5049222988094138E-2</v>
      </c>
      <c r="V2" s="21">
        <f t="shared" si="0"/>
        <v>5.4621217994469617E-2</v>
      </c>
      <c r="W2" s="21">
        <f t="shared" si="0"/>
        <v>6.7648766177832748E-2</v>
      </c>
      <c r="X2" s="21">
        <f t="shared" si="0"/>
        <v>0.11366360058999954</v>
      </c>
      <c r="Y2" s="21">
        <f t="shared" ref="Y2:Z2" si="1">SUM(Y3,Y17,Y22,Y25,Y26,Y51,Y52)</f>
        <v>0.20342716684207091</v>
      </c>
      <c r="Z2" s="21">
        <f t="shared" si="1"/>
        <v>0.22179331401918231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0.75067602102761855</v>
      </c>
      <c r="D26" s="27">
        <f t="shared" si="14"/>
        <v>0.79489010583559283</v>
      </c>
      <c r="E26" s="27">
        <f t="shared" si="14"/>
        <v>0.5815416762493687</v>
      </c>
      <c r="F26" s="27">
        <f t="shared" si="14"/>
        <v>0.33489436521074895</v>
      </c>
      <c r="G26" s="27">
        <f t="shared" si="14"/>
        <v>0.2305071538851258</v>
      </c>
      <c r="H26" s="27">
        <f t="shared" si="14"/>
        <v>0.29398293736298831</v>
      </c>
      <c r="I26" s="27">
        <f t="shared" si="14"/>
        <v>0.36287529804967178</v>
      </c>
      <c r="J26" s="27">
        <f t="shared" si="14"/>
        <v>0.38402879612967211</v>
      </c>
      <c r="K26" s="27">
        <f t="shared" si="14"/>
        <v>0.76711517830467357</v>
      </c>
      <c r="L26" s="27">
        <f t="shared" si="14"/>
        <v>0.7022368053451794</v>
      </c>
      <c r="M26" s="27">
        <f t="shared" si="14"/>
        <v>0.30449731883931508</v>
      </c>
      <c r="N26" s="27">
        <f t="shared" si="14"/>
        <v>0.17044559713610641</v>
      </c>
      <c r="O26" s="27">
        <f t="shared" si="14"/>
        <v>0.16732186931017048</v>
      </c>
      <c r="P26" s="27">
        <f t="shared" si="14"/>
        <v>0.17174666085165688</v>
      </c>
      <c r="Q26" s="27">
        <f t="shared" si="14"/>
        <v>0.16001618809102525</v>
      </c>
      <c r="R26" s="27">
        <f t="shared" si="14"/>
        <v>0.13148347332682619</v>
      </c>
      <c r="S26" s="27">
        <f t="shared" si="14"/>
        <v>3.1290051896026246E-2</v>
      </c>
      <c r="T26" s="27">
        <f t="shared" si="14"/>
        <v>5.1515748025756855E-2</v>
      </c>
      <c r="U26" s="27">
        <f t="shared" si="14"/>
        <v>6.5049222988094138E-2</v>
      </c>
      <c r="V26" s="27">
        <f t="shared" si="14"/>
        <v>5.4621217994469617E-2</v>
      </c>
      <c r="W26" s="27">
        <f t="shared" si="14"/>
        <v>6.7648766177832748E-2</v>
      </c>
      <c r="X26" s="27">
        <f t="shared" si="14"/>
        <v>0.11366360058999954</v>
      </c>
      <c r="Y26" s="27">
        <f t="shared" ref="Y26:Z26" si="15">SUM(Y27,Y33)</f>
        <v>0.20342716684207091</v>
      </c>
      <c r="Z26" s="27">
        <f t="shared" si="15"/>
        <v>0.22179331401918231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0.75067602102761855</v>
      </c>
      <c r="D33" s="19">
        <f t="shared" si="18"/>
        <v>0.79489010583559283</v>
      </c>
      <c r="E33" s="19">
        <f t="shared" si="18"/>
        <v>0.5815416762493687</v>
      </c>
      <c r="F33" s="19">
        <f t="shared" si="18"/>
        <v>0.33489436521074895</v>
      </c>
      <c r="G33" s="19">
        <f t="shared" si="18"/>
        <v>0.2305071538851258</v>
      </c>
      <c r="H33" s="19">
        <f t="shared" si="18"/>
        <v>0.29398293736298831</v>
      </c>
      <c r="I33" s="19">
        <f t="shared" si="18"/>
        <v>0.36287529804967178</v>
      </c>
      <c r="J33" s="19">
        <f t="shared" si="18"/>
        <v>0.38402879612967211</v>
      </c>
      <c r="K33" s="19">
        <f t="shared" si="18"/>
        <v>0.76711517830467357</v>
      </c>
      <c r="L33" s="19">
        <f t="shared" si="18"/>
        <v>0.7022368053451794</v>
      </c>
      <c r="M33" s="19">
        <f t="shared" si="18"/>
        <v>0.30449731883931508</v>
      </c>
      <c r="N33" s="19">
        <f t="shared" si="18"/>
        <v>0.17044559713610641</v>
      </c>
      <c r="O33" s="19">
        <f t="shared" si="18"/>
        <v>0.16732186931017048</v>
      </c>
      <c r="P33" s="19">
        <f t="shared" si="18"/>
        <v>0.17174666085165688</v>
      </c>
      <c r="Q33" s="19">
        <f t="shared" si="18"/>
        <v>0.16001618809102525</v>
      </c>
      <c r="R33" s="19">
        <f t="shared" si="18"/>
        <v>0.13148347332682619</v>
      </c>
      <c r="S33" s="19">
        <f t="shared" si="18"/>
        <v>3.1290051896026246E-2</v>
      </c>
      <c r="T33" s="19">
        <f t="shared" si="18"/>
        <v>5.1515748025756855E-2</v>
      </c>
      <c r="U33" s="19">
        <f t="shared" si="18"/>
        <v>6.5049222988094138E-2</v>
      </c>
      <c r="V33" s="19">
        <f t="shared" si="18"/>
        <v>5.4621217994469617E-2</v>
      </c>
      <c r="W33" s="19">
        <f t="shared" si="18"/>
        <v>6.7648766177832748E-2</v>
      </c>
      <c r="X33" s="19">
        <f t="shared" si="18"/>
        <v>0.11366360058999954</v>
      </c>
      <c r="Y33" s="19">
        <f t="shared" ref="Y33:Z33" si="19">SUM(Y34:Y50)</f>
        <v>0.20342716684207091</v>
      </c>
      <c r="Z33" s="19">
        <f t="shared" si="19"/>
        <v>0.22179331401918231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4.7217548287397701E-6</v>
      </c>
      <c r="U37" s="8">
        <v>2.0438206271342164E-6</v>
      </c>
      <c r="V37" s="8">
        <v>1.710514165417299E-6</v>
      </c>
      <c r="W37" s="8">
        <v>4.8047630101548401E-5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3.273401209494866E-2</v>
      </c>
      <c r="D38" s="8">
        <v>3.3907864546970846E-2</v>
      </c>
      <c r="E38" s="8">
        <v>3.0034913863127531E-2</v>
      </c>
      <c r="F38" s="8">
        <v>1.7764300303024182E-2</v>
      </c>
      <c r="G38" s="8">
        <v>1.4596656765607148E-2</v>
      </c>
      <c r="H38" s="8">
        <v>1.7486628369388857E-2</v>
      </c>
      <c r="I38" s="8">
        <v>2.0349661601362718E-2</v>
      </c>
      <c r="J38" s="8">
        <v>1.8381292873502222E-2</v>
      </c>
      <c r="K38" s="8">
        <v>3.5008097351300858E-2</v>
      </c>
      <c r="L38" s="8">
        <v>3.2047305463986771E-2</v>
      </c>
      <c r="M38" s="8">
        <v>6.6363091619389874E-3</v>
      </c>
      <c r="N38" s="8">
        <v>3.8876046137255897E-3</v>
      </c>
      <c r="O38" s="8">
        <v>4.4355552825347151E-3</v>
      </c>
      <c r="P38" s="8">
        <v>4.6793863359639743E-3</v>
      </c>
      <c r="Q38" s="8">
        <v>4.4844216572143972E-3</v>
      </c>
      <c r="R38" s="8">
        <v>4.2015796797391031E-3</v>
      </c>
      <c r="S38" s="8">
        <v>9.7592195807614699E-4</v>
      </c>
      <c r="T38" s="8">
        <v>1.1088325153376876E-3</v>
      </c>
      <c r="U38" s="8">
        <v>2.3526302252576104E-3</v>
      </c>
      <c r="V38" s="8">
        <v>1.6221088036693012E-3</v>
      </c>
      <c r="W38" s="8">
        <v>4.0890680633675573E-3</v>
      </c>
      <c r="X38" s="8">
        <v>3.8289981260355124E-3</v>
      </c>
      <c r="Y38" s="8">
        <v>1.047681604853491E-3</v>
      </c>
      <c r="Z38" s="8">
        <v>7.5440902908629191E-4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0.70124613302076855</v>
      </c>
      <c r="D40" s="8">
        <v>0.74368764576908453</v>
      </c>
      <c r="E40" s="8">
        <v>0.53618755270828033</v>
      </c>
      <c r="F40" s="8">
        <v>0.30806944158233618</v>
      </c>
      <c r="G40" s="8">
        <v>0.21591049711951865</v>
      </c>
      <c r="H40" s="8">
        <v>0.27649630899359945</v>
      </c>
      <c r="I40" s="8">
        <v>0.34252563644830908</v>
      </c>
      <c r="J40" s="8">
        <v>0.3656475032561699</v>
      </c>
      <c r="K40" s="8">
        <v>0.73210708095337274</v>
      </c>
      <c r="L40" s="8">
        <v>0.67018949988119259</v>
      </c>
      <c r="M40" s="8">
        <v>0.29786100967737611</v>
      </c>
      <c r="N40" s="8">
        <v>0.16655799252238082</v>
      </c>
      <c r="O40" s="8">
        <v>0.16288631402763576</v>
      </c>
      <c r="P40" s="8">
        <v>0.16706727451569289</v>
      </c>
      <c r="Q40" s="8">
        <v>0.15553176643381084</v>
      </c>
      <c r="R40" s="8">
        <v>0.12728189364708709</v>
      </c>
      <c r="S40" s="8">
        <v>3.0314129937950098E-2</v>
      </c>
      <c r="T40" s="8">
        <v>5.0402193755590428E-2</v>
      </c>
      <c r="U40" s="8">
        <v>6.2694548942209397E-2</v>
      </c>
      <c r="V40" s="8">
        <v>5.2997398676634902E-2</v>
      </c>
      <c r="W40" s="8">
        <v>6.3511650484363635E-2</v>
      </c>
      <c r="X40" s="8">
        <v>0.10983460246396402</v>
      </c>
      <c r="Y40" s="8">
        <v>0.20237948523721741</v>
      </c>
      <c r="Z40" s="8">
        <v>0.22103890499009601</v>
      </c>
    </row>
    <row r="41" spans="1:26" ht="11.25" customHeight="1" x14ac:dyDescent="0.2">
      <c r="A41" s="28" t="s">
        <v>68</v>
      </c>
      <c r="B41" s="7" t="s">
        <v>69</v>
      </c>
      <c r="C41" s="8">
        <v>1.669587591190138E-2</v>
      </c>
      <c r="D41" s="8">
        <v>1.7294595519537492E-2</v>
      </c>
      <c r="E41" s="8">
        <v>1.5319209677960809E-2</v>
      </c>
      <c r="F41" s="8">
        <v>9.0606233253885827E-3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511.92234251999997</v>
      </c>
      <c r="D2" s="21">
        <f t="shared" ref="D2:X2" si="0">SUM(D3,D17,D22,D25,D26,D51,D52)</f>
        <v>530.90685144000008</v>
      </c>
      <c r="E2" s="21">
        <f t="shared" si="0"/>
        <v>593.9393407199999</v>
      </c>
      <c r="F2" s="21">
        <f t="shared" si="0"/>
        <v>587.71790891999979</v>
      </c>
      <c r="G2" s="21">
        <f t="shared" si="0"/>
        <v>518.17931603999989</v>
      </c>
      <c r="H2" s="21">
        <f t="shared" si="0"/>
        <v>600.56946396000001</v>
      </c>
      <c r="I2" s="21">
        <f t="shared" si="0"/>
        <v>543.65174567999998</v>
      </c>
      <c r="J2" s="21">
        <f t="shared" si="0"/>
        <v>474.13106891999985</v>
      </c>
      <c r="K2" s="21">
        <f t="shared" si="0"/>
        <v>606.42509652000012</v>
      </c>
      <c r="L2" s="21">
        <f t="shared" si="0"/>
        <v>562.23969155999998</v>
      </c>
      <c r="M2" s="21">
        <f t="shared" si="0"/>
        <v>486.48762215999983</v>
      </c>
      <c r="N2" s="21">
        <f t="shared" si="0"/>
        <v>473.94260892</v>
      </c>
      <c r="O2" s="21">
        <f t="shared" si="0"/>
        <v>461.39759568000011</v>
      </c>
      <c r="P2" s="21">
        <f t="shared" si="0"/>
        <v>467.57711916000005</v>
      </c>
      <c r="Q2" s="21">
        <f t="shared" si="0"/>
        <v>372.87794988000007</v>
      </c>
      <c r="R2" s="21">
        <f t="shared" si="0"/>
        <v>418.01365979999991</v>
      </c>
      <c r="S2" s="21">
        <f t="shared" si="0"/>
        <v>362.99580191999996</v>
      </c>
      <c r="T2" s="21">
        <f t="shared" si="0"/>
        <v>349.31021580000009</v>
      </c>
      <c r="U2" s="21">
        <f t="shared" si="0"/>
        <v>362.43276335999991</v>
      </c>
      <c r="V2" s="21">
        <f t="shared" si="0"/>
        <v>377.58661380000001</v>
      </c>
      <c r="W2" s="21">
        <f t="shared" si="0"/>
        <v>365.40127404000015</v>
      </c>
      <c r="X2" s="21">
        <f t="shared" si="0"/>
        <v>429.65277552000009</v>
      </c>
      <c r="Y2" s="21">
        <f t="shared" ref="Y2:Z2" si="1">SUM(Y3,Y17,Y22,Y25,Y26,Y51,Y52)</f>
        <v>378.06482591999992</v>
      </c>
      <c r="Z2" s="21">
        <f t="shared" si="1"/>
        <v>362.86513380000014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  <c r="Y5" s="8">
        <f>FC_TRA_DNAVI_DCS_E!Y5+FC_TRA_DNAVI_IWW_E!Y5</f>
        <v>0</v>
      </c>
      <c r="Z5" s="8">
        <f>FC_TRA_DNAVI_DCS_E!Z5+FC_TRA_DNAVI_IWW_E!Z5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  <c r="Y6" s="8">
        <f>FC_TRA_DNAVI_DCS_E!Y6+FC_TRA_DNAVI_IWW_E!Y6</f>
        <v>0</v>
      </c>
      <c r="Z6" s="8">
        <f>FC_TRA_DNAVI_DCS_E!Z6+FC_TRA_DNAVI_IWW_E!Z6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  <c r="Y7" s="8">
        <f>FC_TRA_DNAVI_DCS_E!Y7+FC_TRA_DNAVI_IWW_E!Y7</f>
        <v>0</v>
      </c>
      <c r="Z7" s="8">
        <f>FC_TRA_DNAVI_DCS_E!Z7+FC_TRA_DNAVI_IWW_E!Z7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  <c r="Y9" s="8">
        <f>FC_TRA_DNAVI_DCS_E!Y9+FC_TRA_DNAVI_IWW_E!Y9</f>
        <v>0</v>
      </c>
      <c r="Z9" s="8">
        <f>FC_TRA_DNAVI_DCS_E!Z9+FC_TRA_DNAVI_IWW_E!Z9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  <c r="Y10" s="8">
        <f>FC_TRA_DNAVI_DCS_E!Y10+FC_TRA_DNAVI_IWW_E!Y10</f>
        <v>0</v>
      </c>
      <c r="Z10" s="8">
        <f>FC_TRA_DNAVI_DCS_E!Z10+FC_TRA_DNAVI_IWW_E!Z10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  <c r="Y12" s="8">
        <f>FC_TRA_DNAVI_DCS_E!Y12+FC_TRA_DNAVI_IWW_E!Y12</f>
        <v>0</v>
      </c>
      <c r="Z12" s="8">
        <f>FC_TRA_DNAVI_DCS_E!Z12+FC_TRA_DNAVI_IWW_E!Z12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  <c r="Y13" s="8">
        <f>FC_TRA_DNAVI_DCS_E!Y13+FC_TRA_DNAVI_IWW_E!Y13</f>
        <v>0</v>
      </c>
      <c r="Z13" s="8">
        <f>FC_TRA_DNAVI_DCS_E!Z13+FC_TRA_DNAVI_IWW_E!Z13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  <c r="Y14" s="8">
        <f>FC_TRA_DNAVI_DCS_E!Y14+FC_TRA_DNAVI_IWW_E!Y14</f>
        <v>0</v>
      </c>
      <c r="Z14" s="8">
        <f>FC_TRA_DNAVI_DCS_E!Z14+FC_TRA_DNAVI_IWW_E!Z14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  <c r="Y15" s="8">
        <f>FC_TRA_DNAVI_DCS_E!Y15+FC_TRA_DNAVI_IWW_E!Y15</f>
        <v>0</v>
      </c>
      <c r="Z15" s="8">
        <f>FC_TRA_DNAVI_DCS_E!Z15+FC_TRA_DNAVI_IWW_E!Z15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  <c r="Y16" s="8">
        <f>FC_TRA_DNAVI_DCS_E!Y16+FC_TRA_DNAVI_IWW_E!Y16</f>
        <v>0</v>
      </c>
      <c r="Z16" s="8">
        <f>FC_TRA_DNAVI_DCS_E!Z16+FC_TRA_DNAVI_IWW_E!Z16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  <c r="Y18" s="8">
        <f>FC_TRA_DNAVI_DCS_E!Y18+FC_TRA_DNAVI_IWW_E!Y18</f>
        <v>0</v>
      </c>
      <c r="Z18" s="8">
        <f>FC_TRA_DNAVI_DCS_E!Z18+FC_TRA_DNAVI_IWW_E!Z18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  <c r="Y19" s="8">
        <f>FC_TRA_DNAVI_DCS_E!Y19+FC_TRA_DNAVI_IWW_E!Y19</f>
        <v>0</v>
      </c>
      <c r="Z19" s="8">
        <f>FC_TRA_DNAVI_DCS_E!Z19+FC_TRA_DNAVI_IWW_E!Z19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  <c r="Y20" s="8">
        <f>FC_TRA_DNAVI_DCS_E!Y20+FC_TRA_DNAVI_IWW_E!Y20</f>
        <v>0</v>
      </c>
      <c r="Z20" s="8">
        <f>FC_TRA_DNAVI_DCS_E!Z20+FC_TRA_DNAVI_IWW_E!Z20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  <c r="Y21" s="8">
        <f>FC_TRA_DNAVI_DCS_E!Y21+FC_TRA_DNAVI_IWW_E!Y21</f>
        <v>0</v>
      </c>
      <c r="Z21" s="8">
        <f>FC_TRA_DNAVI_DCS_E!Z21+FC_TRA_DNAVI_IWW_E!Z21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  <c r="Y23" s="8">
        <f>FC_TRA_DNAVI_DCS_E!Y23+FC_TRA_DNAVI_IWW_E!Y23</f>
        <v>0</v>
      </c>
      <c r="Z23" s="8">
        <f>FC_TRA_DNAVI_DCS_E!Z23+FC_TRA_DNAVI_IWW_E!Z23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  <c r="Y24" s="8">
        <f>FC_TRA_DNAVI_DCS_E!Y24+FC_TRA_DNAVI_IWW_E!Y24</f>
        <v>0</v>
      </c>
      <c r="Z24" s="8">
        <f>FC_TRA_DNAVI_DCS_E!Z24+FC_TRA_DNAVI_IWW_E!Z24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  <c r="Y25" s="27">
        <f>FC_TRA_DNAVI_DCS_E!Y25+FC_TRA_DNAVI_IWW_E!Y25</f>
        <v>0</v>
      </c>
      <c r="Z25" s="27">
        <f>FC_TRA_DNAVI_DCS_E!Z25+FC_TRA_DNAVI_IWW_E!Z25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511.92234251999997</v>
      </c>
      <c r="D26" s="27">
        <f t="shared" si="20"/>
        <v>530.90685144000008</v>
      </c>
      <c r="E26" s="27">
        <f t="shared" si="20"/>
        <v>593.9393407199999</v>
      </c>
      <c r="F26" s="27">
        <f t="shared" si="20"/>
        <v>587.71790891999979</v>
      </c>
      <c r="G26" s="27">
        <f t="shared" si="20"/>
        <v>518.17931603999989</v>
      </c>
      <c r="H26" s="27">
        <f t="shared" si="20"/>
        <v>600.56946396000001</v>
      </c>
      <c r="I26" s="27">
        <f t="shared" si="20"/>
        <v>543.65174567999998</v>
      </c>
      <c r="J26" s="27">
        <f t="shared" si="20"/>
        <v>474.13106891999985</v>
      </c>
      <c r="K26" s="27">
        <f t="shared" si="20"/>
        <v>606.42509652000012</v>
      </c>
      <c r="L26" s="27">
        <f t="shared" si="20"/>
        <v>562.23969155999998</v>
      </c>
      <c r="M26" s="27">
        <f t="shared" si="20"/>
        <v>486.48762215999983</v>
      </c>
      <c r="N26" s="27">
        <f t="shared" si="20"/>
        <v>473.94260892</v>
      </c>
      <c r="O26" s="27">
        <f t="shared" si="20"/>
        <v>461.39759568000011</v>
      </c>
      <c r="P26" s="27">
        <f t="shared" si="20"/>
        <v>467.57711916000005</v>
      </c>
      <c r="Q26" s="27">
        <f t="shared" si="20"/>
        <v>372.87794988000007</v>
      </c>
      <c r="R26" s="27">
        <f t="shared" si="20"/>
        <v>418.01365979999991</v>
      </c>
      <c r="S26" s="27">
        <f t="shared" si="20"/>
        <v>362.99580191999996</v>
      </c>
      <c r="T26" s="27">
        <f t="shared" si="20"/>
        <v>349.31021580000009</v>
      </c>
      <c r="U26" s="27">
        <f t="shared" si="20"/>
        <v>362.43276335999991</v>
      </c>
      <c r="V26" s="27">
        <f t="shared" si="20"/>
        <v>377.58661380000001</v>
      </c>
      <c r="W26" s="27">
        <f t="shared" ref="W26:X26" si="21">SUM(W27,W33)</f>
        <v>365.40127404000015</v>
      </c>
      <c r="X26" s="27">
        <f t="shared" si="21"/>
        <v>429.65277552000009</v>
      </c>
      <c r="Y26" s="27">
        <f t="shared" ref="Y26:Z26" si="22">SUM(Y27,Y33)</f>
        <v>378.06482591999992</v>
      </c>
      <c r="Z26" s="27">
        <f t="shared" si="22"/>
        <v>362.86513380000014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  <c r="Y28" s="8">
        <f>FC_TRA_DNAVI_DCS_E!Y28+FC_TRA_DNAVI_IWW_E!Y28</f>
        <v>0</v>
      </c>
      <c r="Z28" s="8">
        <f>FC_TRA_DNAVI_DCS_E!Z28+FC_TRA_DNAVI_IWW_E!Z28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  <c r="Y29" s="8">
        <f>FC_TRA_DNAVI_DCS_E!Y29+FC_TRA_DNAVI_IWW_E!Y29</f>
        <v>0</v>
      </c>
      <c r="Z29" s="8">
        <f>FC_TRA_DNAVI_DCS_E!Z29+FC_TRA_DNAVI_IWW_E!Z29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  <c r="Y30" s="8">
        <f>FC_TRA_DNAVI_DCS_E!Y30+FC_TRA_DNAVI_IWW_E!Y30</f>
        <v>0</v>
      </c>
      <c r="Z30" s="8">
        <f>FC_TRA_DNAVI_DCS_E!Z30+FC_TRA_DNAVI_IWW_E!Z30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  <c r="Y31" s="8">
        <f>FC_TRA_DNAVI_DCS_E!Y31+FC_TRA_DNAVI_IWW_E!Y31</f>
        <v>0</v>
      </c>
      <c r="Z31" s="8">
        <f>FC_TRA_DNAVI_DCS_E!Z31+FC_TRA_DNAVI_IWW_E!Z31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  <c r="Y32" s="8">
        <f>FC_TRA_DNAVI_DCS_E!Y32+FC_TRA_DNAVI_IWW_E!Y32</f>
        <v>0</v>
      </c>
      <c r="Z32" s="8">
        <f>FC_TRA_DNAVI_DCS_E!Z32+FC_TRA_DNAVI_IWW_E!Z32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511.92234251999997</v>
      </c>
      <c r="D33" s="19">
        <f t="shared" si="26"/>
        <v>530.90685144000008</v>
      </c>
      <c r="E33" s="19">
        <f t="shared" si="26"/>
        <v>593.9393407199999</v>
      </c>
      <c r="F33" s="19">
        <f t="shared" si="26"/>
        <v>587.71790891999979</v>
      </c>
      <c r="G33" s="19">
        <f t="shared" si="26"/>
        <v>518.17931603999989</v>
      </c>
      <c r="H33" s="19">
        <f t="shared" si="26"/>
        <v>600.56946396000001</v>
      </c>
      <c r="I33" s="19">
        <f t="shared" si="26"/>
        <v>543.65174567999998</v>
      </c>
      <c r="J33" s="19">
        <f t="shared" si="26"/>
        <v>474.13106891999985</v>
      </c>
      <c r="K33" s="19">
        <f t="shared" si="26"/>
        <v>606.42509652000012</v>
      </c>
      <c r="L33" s="19">
        <f t="shared" si="26"/>
        <v>562.23969155999998</v>
      </c>
      <c r="M33" s="19">
        <f t="shared" si="26"/>
        <v>486.48762215999983</v>
      </c>
      <c r="N33" s="19">
        <f t="shared" si="26"/>
        <v>473.94260892</v>
      </c>
      <c r="O33" s="19">
        <f t="shared" si="26"/>
        <v>461.39759568000011</v>
      </c>
      <c r="P33" s="19">
        <f t="shared" si="26"/>
        <v>467.57711916000005</v>
      </c>
      <c r="Q33" s="19">
        <f t="shared" si="26"/>
        <v>372.87794988000007</v>
      </c>
      <c r="R33" s="19">
        <f t="shared" si="26"/>
        <v>418.01365979999991</v>
      </c>
      <c r="S33" s="19">
        <f t="shared" si="26"/>
        <v>362.99580191999996</v>
      </c>
      <c r="T33" s="19">
        <f t="shared" si="26"/>
        <v>349.31021580000009</v>
      </c>
      <c r="U33" s="19">
        <f t="shared" si="26"/>
        <v>362.43276335999991</v>
      </c>
      <c r="V33" s="19">
        <f t="shared" si="26"/>
        <v>377.58661380000001</v>
      </c>
      <c r="W33" s="19">
        <f t="shared" ref="W33:X33" si="27">SUM(W34:W50)</f>
        <v>365.40127404000015</v>
      </c>
      <c r="X33" s="19">
        <f t="shared" si="27"/>
        <v>429.65277552000009</v>
      </c>
      <c r="Y33" s="19">
        <f t="shared" ref="Y33:Z33" si="28">SUM(Y34:Y50)</f>
        <v>378.06482591999992</v>
      </c>
      <c r="Z33" s="19">
        <f t="shared" si="28"/>
        <v>362.86513380000014</v>
      </c>
    </row>
    <row r="34" spans="1:26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  <c r="Y34" s="8">
        <f>FC_TRA_DNAVI_DCS_E!Y34+FC_TRA_DNAVI_IWW_E!Y34</f>
        <v>0</v>
      </c>
      <c r="Z34" s="8">
        <f>FC_TRA_DNAVI_DCS_E!Z34+FC_TRA_DNAVI_IWW_E!Z34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  <c r="Y35" s="8">
        <f>FC_TRA_DNAVI_DCS_E!Y35+FC_TRA_DNAVI_IWW_E!Y35</f>
        <v>0</v>
      </c>
      <c r="Z35" s="8">
        <f>FC_TRA_DNAVI_DCS_E!Z35+FC_TRA_DNAVI_IWW_E!Z35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  <c r="Y36" s="8">
        <f>FC_TRA_DNAVI_DCS_E!Y36+FC_TRA_DNAVI_IWW_E!Y36</f>
        <v>0</v>
      </c>
      <c r="Z36" s="8">
        <f>FC_TRA_DNAVI_DCS_E!Z36+FC_TRA_DNAVI_IWW_E!Z36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  <c r="Y37" s="8">
        <f>FC_TRA_DNAVI_DCS_E!Y37+FC_TRA_DNAVI_IWW_E!Y37</f>
        <v>0</v>
      </c>
      <c r="Z37" s="8">
        <f>FC_TRA_DNAVI_DCS_E!Z37+FC_TRA_DNAVI_IWW_E!Z37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  <c r="Y38" s="8">
        <f>FC_TRA_DNAVI_DCS_E!Y38+FC_TRA_DNAVI_IWW_E!Y38</f>
        <v>0</v>
      </c>
      <c r="Z38" s="8">
        <f>FC_TRA_DNAVI_DCS_E!Z38+FC_TRA_DNAVI_IWW_E!Z38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  <c r="Y39" s="8">
        <f>FC_TRA_DNAVI_DCS_E!Y39+FC_TRA_DNAVI_IWW_E!Y39</f>
        <v>0</v>
      </c>
      <c r="Z39" s="8">
        <f>FC_TRA_DNAVI_DCS_E!Z39+FC_TRA_DNAVI_IWW_E!Z39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  <c r="Y40" s="8">
        <f>FC_TRA_DNAVI_DCS_E!Y40+FC_TRA_DNAVI_IWW_E!Y40</f>
        <v>0</v>
      </c>
      <c r="Z40" s="8">
        <f>FC_TRA_DNAVI_DCS_E!Z40+FC_TRA_DNAVI_IWW_E!Z40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  <c r="Y41" s="8">
        <f>FC_TRA_DNAVI_DCS_E!Y41+FC_TRA_DNAVI_IWW_E!Y41</f>
        <v>0</v>
      </c>
      <c r="Z41" s="8">
        <f>FC_TRA_DNAVI_DCS_E!Z41+FC_TRA_DNAVI_IWW_E!Z41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  <c r="Y42" s="8">
        <f>FC_TRA_DNAVI_DCS_E!Y42+FC_TRA_DNAVI_IWW_E!Y42</f>
        <v>0</v>
      </c>
      <c r="Z42" s="8">
        <f>FC_TRA_DNAVI_DCS_E!Z42+FC_TRA_DNAVI_IWW_E!Z42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FC_TRA_DNAVI_DCS_E!C43+FC_TRA_DNAVI_IWW_E!C43</f>
        <v>395.50877963999994</v>
      </c>
      <c r="D43" s="8">
        <f>FC_TRA_DNAVI_DCS_E!D43+FC_TRA_DNAVI_IWW_E!D43</f>
        <v>414.49328856000011</v>
      </c>
      <c r="E43" s="8">
        <f>FC_TRA_DNAVI_DCS_E!E43+FC_TRA_DNAVI_IWW_E!E43</f>
        <v>433.47753071999995</v>
      </c>
      <c r="F43" s="8">
        <f>FC_TRA_DNAVI_DCS_E!F43+FC_TRA_DNAVI_IWW_E!F43</f>
        <v>446.13395891999977</v>
      </c>
      <c r="G43" s="8">
        <f>FC_TRA_DNAVI_DCS_E!G43+FC_TRA_DNAVI_IWW_E!G43</f>
        <v>389.18069891999988</v>
      </c>
      <c r="H43" s="8">
        <f>FC_TRA_DNAVI_DCS_E!H43+FC_TRA_DNAVI_IWW_E!H43</f>
        <v>493.59483108000001</v>
      </c>
      <c r="I43" s="8">
        <f>FC_TRA_DNAVI_DCS_E!I43+FC_TRA_DNAVI_IWW_E!I43</f>
        <v>442.96991855999994</v>
      </c>
      <c r="J43" s="8">
        <f>FC_TRA_DNAVI_DCS_E!J43+FC_TRA_DNAVI_IWW_E!J43</f>
        <v>389.18069891999988</v>
      </c>
      <c r="K43" s="8">
        <f>FC_TRA_DNAVI_DCS_E!K43+FC_TRA_DNAVI_IWW_E!K43</f>
        <v>515.74338036000006</v>
      </c>
      <c r="L43" s="8">
        <f>FC_TRA_DNAVI_DCS_E!L43+FC_TRA_DNAVI_IWW_E!L43</f>
        <v>480.93866964</v>
      </c>
      <c r="M43" s="8">
        <f>FC_TRA_DNAVI_DCS_E!M43+FC_TRA_DNAVI_IWW_E!M43</f>
        <v>420.82136927999983</v>
      </c>
      <c r="N43" s="8">
        <f>FC_TRA_DNAVI_DCS_E!N43+FC_TRA_DNAVI_IWW_E!N43</f>
        <v>417.65732892</v>
      </c>
      <c r="O43" s="8">
        <f>FC_TRA_DNAVI_DCS_E!O43+FC_TRA_DNAVI_IWW_E!O43</f>
        <v>414.49328856000011</v>
      </c>
      <c r="P43" s="8">
        <f>FC_TRA_DNAVI_DCS_E!P43+FC_TRA_DNAVI_IWW_E!P43</f>
        <v>408.16494108000006</v>
      </c>
      <c r="Q43" s="8">
        <f>FC_TRA_DNAVI_DCS_E!Q43+FC_TRA_DNAVI_IWW_E!Q43</f>
        <v>332.22743892000005</v>
      </c>
      <c r="R43" s="8">
        <f>FC_TRA_DNAVI_DCS_E!R43+FC_TRA_DNAVI_IWW_E!R43</f>
        <v>414.99933227999992</v>
      </c>
      <c r="S43" s="8">
        <f>FC_TRA_DNAVI_DCS_E!S43+FC_TRA_DNAVI_IWW_E!S43</f>
        <v>362.81440727999995</v>
      </c>
      <c r="T43" s="8">
        <f>FC_TRA_DNAVI_DCS_E!T43+FC_TRA_DNAVI_IWW_E!T43</f>
        <v>349.31021580000009</v>
      </c>
      <c r="U43" s="8">
        <f>FC_TRA_DNAVI_DCS_E!U43+FC_TRA_DNAVI_IWW_E!U43</f>
        <v>362.08028375999993</v>
      </c>
      <c r="V43" s="8">
        <f>FC_TRA_DNAVI_DCS_E!V43+FC_TRA_DNAVI_IWW_E!V43</f>
        <v>361.77964523999998</v>
      </c>
      <c r="W43" s="8">
        <f>FC_TRA_DNAVI_DCS_E!W43+FC_TRA_DNAVI_IWW_E!W43</f>
        <v>332.08819020000016</v>
      </c>
      <c r="X43" s="8">
        <f>FC_TRA_DNAVI_DCS_E!X43+FC_TRA_DNAVI_IWW_E!X43</f>
        <v>364.72547592000006</v>
      </c>
      <c r="Y43" s="8">
        <f>FC_TRA_DNAVI_DCS_E!Y43+FC_TRA_DNAVI_IWW_E!Y43</f>
        <v>350.5535841599999</v>
      </c>
      <c r="Z43" s="8">
        <f>FC_TRA_DNAVI_DCS_E!Z43+FC_TRA_DNAVI_IWW_E!Z43</f>
        <v>355.01194404000012</v>
      </c>
    </row>
    <row r="44" spans="1:26" ht="11.25" customHeight="1" x14ac:dyDescent="0.2">
      <c r="A44" s="28" t="s">
        <v>74</v>
      </c>
      <c r="B44" s="7" t="s">
        <v>75</v>
      </c>
      <c r="C44" s="8">
        <f>FC_TRA_DNAVI_DCS_E!C44+FC_TRA_DNAVI_IWW_E!C44</f>
        <v>116.41356288000003</v>
      </c>
      <c r="D44" s="8">
        <f>FC_TRA_DNAVI_DCS_E!D44+FC_TRA_DNAVI_IWW_E!D44</f>
        <v>116.41356288000003</v>
      </c>
      <c r="E44" s="8">
        <f>FC_TRA_DNAVI_DCS_E!E44+FC_TRA_DNAVI_IWW_E!E44</f>
        <v>160.46180999999999</v>
      </c>
      <c r="F44" s="8">
        <f>FC_TRA_DNAVI_DCS_E!F44+FC_TRA_DNAVI_IWW_E!F44</f>
        <v>141.58395000000002</v>
      </c>
      <c r="G44" s="8">
        <f>FC_TRA_DNAVI_DCS_E!G44+FC_TRA_DNAVI_IWW_E!G44</f>
        <v>128.99861712000001</v>
      </c>
      <c r="H44" s="8">
        <f>FC_TRA_DNAVI_DCS_E!H44+FC_TRA_DNAVI_IWW_E!H44</f>
        <v>106.97463288000003</v>
      </c>
      <c r="I44" s="8">
        <f>FC_TRA_DNAVI_DCS_E!I44+FC_TRA_DNAVI_IWW_E!I44</f>
        <v>100.68182712000002</v>
      </c>
      <c r="J44" s="8">
        <f>FC_TRA_DNAVI_DCS_E!J44+FC_TRA_DNAVI_IWW_E!J44</f>
        <v>84.950369999999992</v>
      </c>
      <c r="K44" s="8">
        <f>FC_TRA_DNAVI_DCS_E!K44+FC_TRA_DNAVI_IWW_E!K44</f>
        <v>90.681716160000008</v>
      </c>
      <c r="L44" s="8">
        <f>FC_TRA_DNAVI_DCS_E!L44+FC_TRA_DNAVI_IWW_E!L44</f>
        <v>81.301021920000025</v>
      </c>
      <c r="M44" s="8">
        <f>FC_TRA_DNAVI_DCS_E!M44+FC_TRA_DNAVI_IWW_E!M44</f>
        <v>65.666252880000002</v>
      </c>
      <c r="N44" s="8">
        <f>FC_TRA_DNAVI_DCS_E!N44+FC_TRA_DNAVI_IWW_E!N44</f>
        <v>56.285279999999993</v>
      </c>
      <c r="O44" s="8">
        <f>FC_TRA_DNAVI_DCS_E!O44+FC_TRA_DNAVI_IWW_E!O44</f>
        <v>46.904307120000013</v>
      </c>
      <c r="P44" s="8">
        <f>FC_TRA_DNAVI_DCS_E!P44+FC_TRA_DNAVI_IWW_E!P44</f>
        <v>59.412178080000018</v>
      </c>
      <c r="Q44" s="8">
        <f>FC_TRA_DNAVI_DCS_E!Q44+FC_TRA_DNAVI_IWW_E!Q44</f>
        <v>40.650510959999998</v>
      </c>
      <c r="R44" s="8">
        <f>FC_TRA_DNAVI_DCS_E!R44+FC_TRA_DNAVI_IWW_E!R44</f>
        <v>3.0143275200000001</v>
      </c>
      <c r="S44" s="8">
        <f>FC_TRA_DNAVI_DCS_E!S44+FC_TRA_DNAVI_IWW_E!S44</f>
        <v>0.18139464000000005</v>
      </c>
      <c r="T44" s="8">
        <f>FC_TRA_DNAVI_DCS_E!T44+FC_TRA_DNAVI_IWW_E!T44</f>
        <v>0</v>
      </c>
      <c r="U44" s="8">
        <f>FC_TRA_DNAVI_DCS_E!U44+FC_TRA_DNAVI_IWW_E!U44</f>
        <v>0.35247959999999989</v>
      </c>
      <c r="V44" s="8">
        <f>FC_TRA_DNAVI_DCS_E!V44+FC_TRA_DNAVI_IWW_E!V44</f>
        <v>15.806968560000001</v>
      </c>
      <c r="W44" s="8">
        <f>FC_TRA_DNAVI_DCS_E!W44+FC_TRA_DNAVI_IWW_E!W44</f>
        <v>33.313083839999983</v>
      </c>
      <c r="X44" s="8">
        <f>FC_TRA_DNAVI_DCS_E!X44+FC_TRA_DNAVI_IWW_E!X44</f>
        <v>64.927299600000012</v>
      </c>
      <c r="Y44" s="8">
        <f>FC_TRA_DNAVI_DCS_E!Y44+FC_TRA_DNAVI_IWW_E!Y44</f>
        <v>27.511241760000001</v>
      </c>
      <c r="Z44" s="8">
        <f>FC_TRA_DNAVI_DCS_E!Z44+FC_TRA_DNAVI_IWW_E!Z44</f>
        <v>7.8531897600000029</v>
      </c>
    </row>
    <row r="45" spans="1:26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  <c r="Y45" s="8">
        <f>FC_TRA_DNAVI_DCS_E!Y45+FC_TRA_DNAVI_IWW_E!Y45</f>
        <v>0</v>
      </c>
      <c r="Z45" s="8">
        <f>FC_TRA_DNAVI_DCS_E!Z45+FC_TRA_DNAVI_IWW_E!Z45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  <c r="Y46" s="8">
        <f>FC_TRA_DNAVI_DCS_E!Y46+FC_TRA_DNAVI_IWW_E!Y46</f>
        <v>0</v>
      </c>
      <c r="Z46" s="8">
        <f>FC_TRA_DNAVI_DCS_E!Z46+FC_TRA_DNAVI_IWW_E!Z46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  <c r="Y47" s="8">
        <f>FC_TRA_DNAVI_DCS_E!Y47+FC_TRA_DNAVI_IWW_E!Y47</f>
        <v>0</v>
      </c>
      <c r="Z47" s="8">
        <f>FC_TRA_DNAVI_DCS_E!Z47+FC_TRA_DNAVI_IWW_E!Z47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  <c r="Y48" s="8">
        <f>FC_TRA_DNAVI_DCS_E!Y48+FC_TRA_DNAVI_IWW_E!Y48</f>
        <v>0</v>
      </c>
      <c r="Z48" s="8">
        <f>FC_TRA_DNAVI_DCS_E!Z48+FC_TRA_DNAVI_IWW_E!Z48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  <c r="Y49" s="8">
        <f>FC_TRA_DNAVI_DCS_E!Y49+FC_TRA_DNAVI_IWW_E!Y49</f>
        <v>0</v>
      </c>
      <c r="Z49" s="8">
        <f>FC_TRA_DNAVI_DCS_E!Z49+FC_TRA_DNAVI_IWW_E!Z49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  <c r="Y50" s="8">
        <f>FC_TRA_DNAVI_DCS_E!Y50+FC_TRA_DNAVI_IWW_E!Y50</f>
        <v>0</v>
      </c>
      <c r="Z50" s="8">
        <f>FC_TRA_DNAVI_DCS_E!Z50+FC_TRA_DNAVI_IWW_E!Z50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  <c r="Y51" s="27">
        <f>FC_TRA_DNAVI_DCS_E!Y51+FC_TRA_DNAVI_IWW_E!Y51</f>
        <v>0</v>
      </c>
      <c r="Z51" s="27">
        <f>FC_TRA_DNAVI_DCS_E!Z51+FC_TRA_DNAVI_IWW_E!Z51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  <c r="Y53" s="8">
        <f>FC_TRA_DNAVI_DCS_E!Y53+FC_TRA_DNAVI_IWW_E!Y53</f>
        <v>0</v>
      </c>
      <c r="Z53" s="8">
        <f>FC_TRA_DNAVI_DCS_E!Z53+FC_TRA_DNAVI_IWW_E!Z53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  <c r="Y54" s="45">
        <f>FC_TRA_DNAVI_DCS_E!Y54+FC_TRA_DNAVI_IWW_E!Y54</f>
        <v>0</v>
      </c>
      <c r="Z54" s="45">
        <f>FC_TRA_DNAVI_DCS_E!Z54+FC_TRA_DNAVI_IWW_E!Z54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  <c r="Y62" s="52">
        <f>FC_TRA_DNAVI_DCS_E!Y62+FC_TRA_DNAVI_IWW_E!Y62</f>
        <v>0</v>
      </c>
      <c r="Z62" s="52">
        <f>FC_TRA_DNAVI_DCS_E!Z62+FC_TRA_DNAVI_IWW_E!Z62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  <c r="Y63" s="52">
        <f>FC_TRA_DNAVI_DCS_E!Y63+FC_TRA_DNAVI_IWW_E!Y63</f>
        <v>0</v>
      </c>
      <c r="Z63" s="52">
        <f>FC_TRA_DNAVI_DCS_E!Z63+FC_TRA_DNAVI_IWW_E!Z63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  <c r="Y64" s="52">
        <f>FC_TRA_DNAVI_DCS_E!Y64+FC_TRA_DNAVI_IWW_E!Y64</f>
        <v>0</v>
      </c>
      <c r="Z64" s="52">
        <f>FC_TRA_DNAVI_DCS_E!Z64+FC_TRA_DNAVI_IWW_E!Z64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  <c r="Y65" s="52">
        <f>FC_TRA_DNAVI_DCS_E!Y65+FC_TRA_DNAVI_IWW_E!Y65</f>
        <v>0</v>
      </c>
      <c r="Z65" s="52">
        <f>FC_TRA_DNAVI_DCS_E!Z65+FC_TRA_DNAVI_IWW_E!Z65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  <c r="Y66" s="52">
        <f>FC_TRA_DNAVI_DCS_E!Y66+FC_TRA_DNAVI_IWW_E!Y66</f>
        <v>0</v>
      </c>
      <c r="Z66" s="52">
        <f>FC_TRA_DNAVI_DCS_E!Z66+FC_TRA_DNAVI_IWW_E!Z66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  <c r="Y67" s="52">
        <f>FC_TRA_DNAVI_DCS_E!Y67+FC_TRA_DNAVI_IWW_E!Y67</f>
        <v>0</v>
      </c>
      <c r="Z67" s="52">
        <f>FC_TRA_DNAVI_DCS_E!Z67+FC_TRA_DNAVI_IWW_E!Z67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  <c r="Y68" s="52">
        <f>FC_TRA_DNAVI_DCS_E!Y68+FC_TRA_DNAVI_IWW_E!Y68</f>
        <v>0</v>
      </c>
      <c r="Z68" s="52">
        <f>FC_TRA_DNAVI_DCS_E!Z68+FC_TRA_DNAVI_IWW_E!Z68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  <c r="Y69" s="52">
        <f>FC_TRA_DNAVI_DCS_E!Y69+FC_TRA_DNAVI_IWW_E!Y69</f>
        <v>0</v>
      </c>
      <c r="Z69" s="52">
        <f>FC_TRA_DNAVI_DCS_E!Z69+FC_TRA_DNAVI_IWW_E!Z69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  <c r="Y70" s="52">
        <f>FC_TRA_DNAVI_DCS_E!Y70+FC_TRA_DNAVI_IWW_E!Y70</f>
        <v>0</v>
      </c>
      <c r="Z70" s="52">
        <f>FC_TRA_DNAVI_DCS_E!Z70+FC_TRA_DNAVI_IWW_E!Z70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  <c r="Y71" s="52">
        <f>FC_TRA_DNAVI_DCS_E!Y71+FC_TRA_DNAVI_IWW_E!Y71</f>
        <v>0</v>
      </c>
      <c r="Z71" s="52">
        <f>FC_TRA_DNAVI_DCS_E!Z71+FC_TRA_DNAVI_IWW_E!Z71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  <c r="Y72" s="55">
        <f>FC_TRA_DNAVI_DCS_E!Y72+FC_TRA_DNAVI_IWW_E!Y72</f>
        <v>0</v>
      </c>
      <c r="Z72" s="55">
        <f>FC_TRA_DNAVI_DCS_E!Z72+FC_TRA_DNAVI_IWW_E!Z72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511.92234251999997</v>
      </c>
      <c r="D2" s="21">
        <f t="shared" ref="D2:X2" si="0">SUM(D3,D17,D22,D25,D26,D51,D52)</f>
        <v>530.90685144000008</v>
      </c>
      <c r="E2" s="21">
        <f t="shared" si="0"/>
        <v>593.9393407199999</v>
      </c>
      <c r="F2" s="21">
        <f t="shared" si="0"/>
        <v>587.71790891999979</v>
      </c>
      <c r="G2" s="21">
        <f t="shared" si="0"/>
        <v>518.17931603999989</v>
      </c>
      <c r="H2" s="21">
        <f t="shared" si="0"/>
        <v>600.56946396000001</v>
      </c>
      <c r="I2" s="21">
        <f t="shared" si="0"/>
        <v>543.65174567999998</v>
      </c>
      <c r="J2" s="21">
        <f t="shared" si="0"/>
        <v>474.13106891999985</v>
      </c>
      <c r="K2" s="21">
        <f t="shared" si="0"/>
        <v>606.42509652000012</v>
      </c>
      <c r="L2" s="21">
        <f t="shared" si="0"/>
        <v>562.23969155999998</v>
      </c>
      <c r="M2" s="21">
        <f t="shared" si="0"/>
        <v>486.48762215999983</v>
      </c>
      <c r="N2" s="21">
        <f t="shared" si="0"/>
        <v>473.94260892</v>
      </c>
      <c r="O2" s="21">
        <f t="shared" si="0"/>
        <v>461.39759568000011</v>
      </c>
      <c r="P2" s="21">
        <f t="shared" si="0"/>
        <v>467.57711916000005</v>
      </c>
      <c r="Q2" s="21">
        <f t="shared" si="0"/>
        <v>372.87794988000007</v>
      </c>
      <c r="R2" s="21">
        <f t="shared" si="0"/>
        <v>418.01365979999991</v>
      </c>
      <c r="S2" s="21">
        <f t="shared" si="0"/>
        <v>362.99580191999996</v>
      </c>
      <c r="T2" s="21">
        <f t="shared" si="0"/>
        <v>349.31021580000009</v>
      </c>
      <c r="U2" s="21">
        <f t="shared" si="0"/>
        <v>362.43276335999991</v>
      </c>
      <c r="V2" s="21">
        <f t="shared" si="0"/>
        <v>377.58661380000001</v>
      </c>
      <c r="W2" s="21">
        <f t="shared" si="0"/>
        <v>365.40127404000015</v>
      </c>
      <c r="X2" s="21">
        <f t="shared" si="0"/>
        <v>429.65277552000009</v>
      </c>
      <c r="Y2" s="21">
        <f t="shared" ref="Y2:Z2" si="1">SUM(Y3,Y17,Y22,Y25,Y26,Y51,Y52)</f>
        <v>378.06482591999992</v>
      </c>
      <c r="Z2" s="21">
        <f t="shared" si="1"/>
        <v>362.86513380000014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511.92234251999997</v>
      </c>
      <c r="D26" s="27">
        <f t="shared" si="16"/>
        <v>530.90685144000008</v>
      </c>
      <c r="E26" s="27">
        <f t="shared" si="16"/>
        <v>593.9393407199999</v>
      </c>
      <c r="F26" s="27">
        <f t="shared" si="16"/>
        <v>587.71790891999979</v>
      </c>
      <c r="G26" s="27">
        <f t="shared" si="16"/>
        <v>518.17931603999989</v>
      </c>
      <c r="H26" s="27">
        <f t="shared" si="16"/>
        <v>600.56946396000001</v>
      </c>
      <c r="I26" s="27">
        <f t="shared" si="16"/>
        <v>543.65174567999998</v>
      </c>
      <c r="J26" s="27">
        <f t="shared" si="16"/>
        <v>474.13106891999985</v>
      </c>
      <c r="K26" s="27">
        <f t="shared" si="16"/>
        <v>606.42509652000012</v>
      </c>
      <c r="L26" s="27">
        <f t="shared" si="16"/>
        <v>562.23969155999998</v>
      </c>
      <c r="M26" s="27">
        <f t="shared" si="16"/>
        <v>486.48762215999983</v>
      </c>
      <c r="N26" s="27">
        <f t="shared" si="16"/>
        <v>473.94260892</v>
      </c>
      <c r="O26" s="27">
        <f t="shared" si="16"/>
        <v>461.39759568000011</v>
      </c>
      <c r="P26" s="27">
        <f t="shared" si="16"/>
        <v>467.57711916000005</v>
      </c>
      <c r="Q26" s="27">
        <f t="shared" si="16"/>
        <v>372.87794988000007</v>
      </c>
      <c r="R26" s="27">
        <f t="shared" si="16"/>
        <v>418.01365979999991</v>
      </c>
      <c r="S26" s="27">
        <f t="shared" si="16"/>
        <v>362.99580191999996</v>
      </c>
      <c r="T26" s="27">
        <f t="shared" si="16"/>
        <v>349.31021580000009</v>
      </c>
      <c r="U26" s="27">
        <f t="shared" si="16"/>
        <v>362.43276335999991</v>
      </c>
      <c r="V26" s="27">
        <f t="shared" si="16"/>
        <v>377.58661380000001</v>
      </c>
      <c r="W26" s="27">
        <f t="shared" si="16"/>
        <v>365.40127404000015</v>
      </c>
      <c r="X26" s="27">
        <f t="shared" si="16"/>
        <v>429.65277552000009</v>
      </c>
      <c r="Y26" s="27">
        <f t="shared" ref="Y26:Z26" si="17">SUM(Y27,Y33)</f>
        <v>378.06482591999992</v>
      </c>
      <c r="Z26" s="27">
        <f t="shared" si="17"/>
        <v>362.86513380000014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511.92234251999997</v>
      </c>
      <c r="D33" s="19">
        <f t="shared" si="20"/>
        <v>530.90685144000008</v>
      </c>
      <c r="E33" s="19">
        <f t="shared" si="20"/>
        <v>593.9393407199999</v>
      </c>
      <c r="F33" s="19">
        <f t="shared" si="20"/>
        <v>587.71790891999979</v>
      </c>
      <c r="G33" s="19">
        <f t="shared" si="20"/>
        <v>518.17931603999989</v>
      </c>
      <c r="H33" s="19">
        <f t="shared" si="20"/>
        <v>600.56946396000001</v>
      </c>
      <c r="I33" s="19">
        <f t="shared" si="20"/>
        <v>543.65174567999998</v>
      </c>
      <c r="J33" s="19">
        <f t="shared" si="20"/>
        <v>474.13106891999985</v>
      </c>
      <c r="K33" s="19">
        <f t="shared" si="20"/>
        <v>606.42509652000012</v>
      </c>
      <c r="L33" s="19">
        <f t="shared" si="20"/>
        <v>562.23969155999998</v>
      </c>
      <c r="M33" s="19">
        <f t="shared" si="20"/>
        <v>486.48762215999983</v>
      </c>
      <c r="N33" s="19">
        <f t="shared" si="20"/>
        <v>473.94260892</v>
      </c>
      <c r="O33" s="19">
        <f t="shared" si="20"/>
        <v>461.39759568000011</v>
      </c>
      <c r="P33" s="19">
        <f t="shared" si="20"/>
        <v>467.57711916000005</v>
      </c>
      <c r="Q33" s="19">
        <f t="shared" si="20"/>
        <v>372.87794988000007</v>
      </c>
      <c r="R33" s="19">
        <f t="shared" si="20"/>
        <v>418.01365979999991</v>
      </c>
      <c r="S33" s="19">
        <f t="shared" si="20"/>
        <v>362.99580191999996</v>
      </c>
      <c r="T33" s="19">
        <f t="shared" si="20"/>
        <v>349.31021580000009</v>
      </c>
      <c r="U33" s="19">
        <f t="shared" si="20"/>
        <v>362.43276335999991</v>
      </c>
      <c r="V33" s="19">
        <f t="shared" si="20"/>
        <v>377.58661380000001</v>
      </c>
      <c r="W33" s="19">
        <f t="shared" si="20"/>
        <v>365.40127404000015</v>
      </c>
      <c r="X33" s="19">
        <f t="shared" si="20"/>
        <v>429.65277552000009</v>
      </c>
      <c r="Y33" s="19">
        <f t="shared" ref="Y33:Z33" si="21">SUM(Y34:Y50)</f>
        <v>378.06482591999992</v>
      </c>
      <c r="Z33" s="19">
        <f t="shared" si="21"/>
        <v>362.86513380000014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395.50877963999994</v>
      </c>
      <c r="D43" s="8">
        <v>414.49328856000011</v>
      </c>
      <c r="E43" s="8">
        <v>433.47753071999995</v>
      </c>
      <c r="F43" s="8">
        <v>446.13395891999977</v>
      </c>
      <c r="G43" s="8">
        <v>389.18069891999988</v>
      </c>
      <c r="H43" s="8">
        <v>493.59483108000001</v>
      </c>
      <c r="I43" s="8">
        <v>442.96991855999994</v>
      </c>
      <c r="J43" s="8">
        <v>389.18069891999988</v>
      </c>
      <c r="K43" s="8">
        <v>515.74338036000006</v>
      </c>
      <c r="L43" s="8">
        <v>480.93866964</v>
      </c>
      <c r="M43" s="8">
        <v>420.82136927999983</v>
      </c>
      <c r="N43" s="8">
        <v>417.65732892</v>
      </c>
      <c r="O43" s="8">
        <v>414.49328856000011</v>
      </c>
      <c r="P43" s="8">
        <v>408.16494108000006</v>
      </c>
      <c r="Q43" s="8">
        <v>332.22743892000005</v>
      </c>
      <c r="R43" s="8">
        <v>414.99933227999992</v>
      </c>
      <c r="S43" s="8">
        <v>362.81440727999995</v>
      </c>
      <c r="T43" s="8">
        <v>349.31021580000009</v>
      </c>
      <c r="U43" s="8">
        <v>362.08028375999993</v>
      </c>
      <c r="V43" s="8">
        <v>361.77964523999998</v>
      </c>
      <c r="W43" s="8">
        <v>332.08819020000016</v>
      </c>
      <c r="X43" s="8">
        <v>364.72547592000006</v>
      </c>
      <c r="Y43" s="8">
        <v>350.5535841599999</v>
      </c>
      <c r="Z43" s="8">
        <v>355.01194404000012</v>
      </c>
    </row>
    <row r="44" spans="1:26" ht="11.25" customHeight="1" x14ac:dyDescent="0.2">
      <c r="A44" s="28" t="s">
        <v>74</v>
      </c>
      <c r="B44" s="7" t="s">
        <v>75</v>
      </c>
      <c r="C44" s="8">
        <v>116.41356288000003</v>
      </c>
      <c r="D44" s="8">
        <v>116.41356288000003</v>
      </c>
      <c r="E44" s="8">
        <v>160.46180999999999</v>
      </c>
      <c r="F44" s="8">
        <v>141.58395000000002</v>
      </c>
      <c r="G44" s="8">
        <v>128.99861712000001</v>
      </c>
      <c r="H44" s="8">
        <v>106.97463288000003</v>
      </c>
      <c r="I44" s="8">
        <v>100.68182712000002</v>
      </c>
      <c r="J44" s="8">
        <v>84.950369999999992</v>
      </c>
      <c r="K44" s="8">
        <v>90.681716160000008</v>
      </c>
      <c r="L44" s="8">
        <v>81.301021920000025</v>
      </c>
      <c r="M44" s="8">
        <v>65.666252880000002</v>
      </c>
      <c r="N44" s="8">
        <v>56.285279999999993</v>
      </c>
      <c r="O44" s="8">
        <v>46.904307120000013</v>
      </c>
      <c r="P44" s="8">
        <v>59.412178080000018</v>
      </c>
      <c r="Q44" s="8">
        <v>40.650510959999998</v>
      </c>
      <c r="R44" s="8">
        <v>3.0143275200000001</v>
      </c>
      <c r="S44" s="8">
        <v>0.18139464000000005</v>
      </c>
      <c r="T44" s="8">
        <v>0</v>
      </c>
      <c r="U44" s="8">
        <v>0.35247959999999989</v>
      </c>
      <c r="V44" s="8">
        <v>15.806968560000001</v>
      </c>
      <c r="W44" s="8">
        <v>33.313083839999983</v>
      </c>
      <c r="X44" s="8">
        <v>64.927299600000012</v>
      </c>
      <c r="Y44" s="8">
        <v>27.511241760000001</v>
      </c>
      <c r="Z44" s="8">
        <v>7.8531897600000029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7048.5613424433186</v>
      </c>
      <c r="D2" s="21">
        <f t="shared" ref="D2:X2" si="0">SUM(D3,D17,D22,D25,D26,D51,D52)</f>
        <v>7111.7483427811585</v>
      </c>
      <c r="E2" s="21">
        <f t="shared" si="0"/>
        <v>6842.0635085892527</v>
      </c>
      <c r="F2" s="21">
        <f t="shared" si="0"/>
        <v>6819.6441526445833</v>
      </c>
      <c r="G2" s="21">
        <f t="shared" si="0"/>
        <v>6634.7015097104877</v>
      </c>
      <c r="H2" s="21">
        <f t="shared" si="0"/>
        <v>6549.940245645339</v>
      </c>
      <c r="I2" s="21">
        <f t="shared" si="0"/>
        <v>6289.382178671669</v>
      </c>
      <c r="J2" s="21">
        <f t="shared" si="0"/>
        <v>5864.0788898219153</v>
      </c>
      <c r="K2" s="21">
        <f t="shared" si="0"/>
        <v>5702.3243084494725</v>
      </c>
      <c r="L2" s="21">
        <f t="shared" si="0"/>
        <v>5619.1285614512135</v>
      </c>
      <c r="M2" s="21">
        <f t="shared" si="0"/>
        <v>5983.2160300655378</v>
      </c>
      <c r="N2" s="21">
        <f t="shared" si="0"/>
        <v>5306.6416706557548</v>
      </c>
      <c r="O2" s="21">
        <f t="shared" si="0"/>
        <v>4999.060290578157</v>
      </c>
      <c r="P2" s="21">
        <f t="shared" si="0"/>
        <v>4988.2289385057747</v>
      </c>
      <c r="Q2" s="21">
        <f t="shared" si="0"/>
        <v>4234.2869034481828</v>
      </c>
      <c r="R2" s="21">
        <f t="shared" si="0"/>
        <v>4445.3165733650067</v>
      </c>
      <c r="S2" s="21">
        <f t="shared" si="0"/>
        <v>4447.3762105112146</v>
      </c>
      <c r="T2" s="21">
        <f t="shared" si="0"/>
        <v>4321.4896449347252</v>
      </c>
      <c r="U2" s="21">
        <f t="shared" si="0"/>
        <v>4115.685221436046</v>
      </c>
      <c r="V2" s="21">
        <f t="shared" si="0"/>
        <v>3904.9604445168657</v>
      </c>
      <c r="W2" s="21">
        <f t="shared" si="0"/>
        <v>3631.0180154795171</v>
      </c>
      <c r="X2" s="21">
        <f t="shared" si="0"/>
        <v>3552.409202798654</v>
      </c>
      <c r="Y2" s="21">
        <f t="shared" ref="Y2:Z2" si="1">SUM(Y3,Y17,Y22,Y25,Y26,Y51,Y52)</f>
        <v>3183.8728134180456</v>
      </c>
      <c r="Z2" s="21">
        <f t="shared" si="1"/>
        <v>3060.1447642968251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100.27511459860909</v>
      </c>
      <c r="D3" s="24">
        <f t="shared" ref="D3:W3" si="3">SUM(D4,D8,D11)</f>
        <v>114.08498099844458</v>
      </c>
      <c r="E3" s="24">
        <f t="shared" si="3"/>
        <v>80.056729798895844</v>
      </c>
      <c r="F3" s="24">
        <f t="shared" si="3"/>
        <v>108.005302798532</v>
      </c>
      <c r="G3" s="24">
        <f t="shared" si="3"/>
        <v>128.6900027982386</v>
      </c>
      <c r="H3" s="24">
        <f t="shared" si="3"/>
        <v>154.62849599780665</v>
      </c>
      <c r="I3" s="24">
        <f t="shared" si="3"/>
        <v>178.54208063684777</v>
      </c>
      <c r="J3" s="24">
        <f t="shared" si="3"/>
        <v>178.04945195874129</v>
      </c>
      <c r="K3" s="24">
        <f t="shared" si="3"/>
        <v>162.24393779773007</v>
      </c>
      <c r="L3" s="24">
        <f t="shared" si="3"/>
        <v>116.98233299877533</v>
      </c>
      <c r="M3" s="24">
        <f t="shared" si="3"/>
        <v>125.31366899868634</v>
      </c>
      <c r="N3" s="24">
        <f t="shared" si="3"/>
        <v>114.95052349001503</v>
      </c>
      <c r="O3" s="24">
        <f t="shared" si="3"/>
        <v>111.40076610194448</v>
      </c>
      <c r="P3" s="24">
        <f t="shared" si="3"/>
        <v>144.43585884152446</v>
      </c>
      <c r="Q3" s="24">
        <f t="shared" si="3"/>
        <v>97.692071005037391</v>
      </c>
      <c r="R3" s="24">
        <f t="shared" si="3"/>
        <v>69.692436864491867</v>
      </c>
      <c r="S3" s="24">
        <f t="shared" si="3"/>
        <v>58.954772158966847</v>
      </c>
      <c r="T3" s="24">
        <f t="shared" si="3"/>
        <v>42.027566255554667</v>
      </c>
      <c r="U3" s="24">
        <f t="shared" si="3"/>
        <v>33.941405807639079</v>
      </c>
      <c r="V3" s="24">
        <f t="shared" si="3"/>
        <v>20.762781228147048</v>
      </c>
      <c r="W3" s="24">
        <f t="shared" si="3"/>
        <v>12.668166720044828</v>
      </c>
      <c r="X3" s="24">
        <f t="shared" ref="X3:Z3" si="4">SUM(X4,X8,X11)</f>
        <v>11.956495319999997</v>
      </c>
      <c r="Y3" s="24">
        <f t="shared" si="4"/>
        <v>12.470670107780082</v>
      </c>
      <c r="Z3" s="24">
        <f t="shared" si="4"/>
        <v>7.1608699439749035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98.490981598603</v>
      </c>
      <c r="D4" s="19">
        <f t="shared" ref="D4:W4" si="6">SUM(D5:D7)</f>
        <v>110.51636399843238</v>
      </c>
      <c r="E4" s="19">
        <f t="shared" si="6"/>
        <v>78.272596798889751</v>
      </c>
      <c r="F4" s="19">
        <f t="shared" si="6"/>
        <v>104.87015999851246</v>
      </c>
      <c r="G4" s="19">
        <f t="shared" si="6"/>
        <v>125.55485999821907</v>
      </c>
      <c r="H4" s="19">
        <f t="shared" si="6"/>
        <v>154.62849599780665</v>
      </c>
      <c r="I4" s="19">
        <f t="shared" si="6"/>
        <v>178.54208063684777</v>
      </c>
      <c r="J4" s="19">
        <f t="shared" si="6"/>
        <v>178.04945195874129</v>
      </c>
      <c r="K4" s="19">
        <f t="shared" si="6"/>
        <v>160.45980479772396</v>
      </c>
      <c r="L4" s="19">
        <f t="shared" si="6"/>
        <v>115.19819999876924</v>
      </c>
      <c r="M4" s="19">
        <f t="shared" si="6"/>
        <v>123.52953599868025</v>
      </c>
      <c r="N4" s="19">
        <f t="shared" si="6"/>
        <v>113.16639049000894</v>
      </c>
      <c r="O4" s="19">
        <f t="shared" si="6"/>
        <v>109.61663310193839</v>
      </c>
      <c r="P4" s="19">
        <f t="shared" si="6"/>
        <v>142.65172584151836</v>
      </c>
      <c r="Q4" s="19">
        <f t="shared" si="6"/>
        <v>97.692071005037391</v>
      </c>
      <c r="R4" s="19">
        <f t="shared" si="6"/>
        <v>69.692436864491867</v>
      </c>
      <c r="S4" s="19">
        <f t="shared" si="6"/>
        <v>58.874393158966569</v>
      </c>
      <c r="T4" s="19">
        <f t="shared" si="6"/>
        <v>42.027566255554667</v>
      </c>
      <c r="U4" s="19">
        <f t="shared" si="6"/>
        <v>33.941405807639079</v>
      </c>
      <c r="V4" s="19">
        <f t="shared" si="6"/>
        <v>20.762781228147048</v>
      </c>
      <c r="W4" s="19">
        <f t="shared" si="6"/>
        <v>12.668166720044828</v>
      </c>
      <c r="X4" s="19">
        <f t="shared" ref="X4:Z4" si="7">SUM(X5:X7)</f>
        <v>11.956495319999997</v>
      </c>
      <c r="Y4" s="19">
        <f t="shared" si="7"/>
        <v>12.470670107780082</v>
      </c>
      <c r="Z4" s="19">
        <f t="shared" si="7"/>
        <v>7.1608699439749035</v>
      </c>
    </row>
    <row r="5" spans="1:26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  <c r="Y5" s="8">
        <f>FC_OTH_CP_E!Y5+FC_OTH_HH_E!Y5+FC_OTH_AFF_E!Y5</f>
        <v>0</v>
      </c>
      <c r="Z5" s="8">
        <f>FC_OTH_CP_E!Z5+FC_OTH_HH_E!Z5+FC_OTH_AFF_E!Z5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  <c r="Y6" s="8">
        <f>FC_OTH_CP_E!Y6+FC_OTH_HH_E!Y6+FC_OTH_AFF_E!Y6</f>
        <v>0</v>
      </c>
      <c r="Z6" s="8">
        <f>FC_OTH_CP_E!Z6+FC_OTH_HH_E!Z6+FC_OTH_AFF_E!Z6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FC_OTH_CP_E!C7+FC_OTH_HH_E!C7+FC_OTH_AFF_E!C7</f>
        <v>98.490981598603</v>
      </c>
      <c r="D7" s="8">
        <f>FC_OTH_CP_E!D7+FC_OTH_HH_E!D7+FC_OTH_AFF_E!D7</f>
        <v>110.51636399843238</v>
      </c>
      <c r="E7" s="8">
        <f>FC_OTH_CP_E!E7+FC_OTH_HH_E!E7+FC_OTH_AFF_E!E7</f>
        <v>78.272596798889751</v>
      </c>
      <c r="F7" s="8">
        <f>FC_OTH_CP_E!F7+FC_OTH_HH_E!F7+FC_OTH_AFF_E!F7</f>
        <v>104.87015999851246</v>
      </c>
      <c r="G7" s="8">
        <f>FC_OTH_CP_E!G7+FC_OTH_HH_E!G7+FC_OTH_AFF_E!G7</f>
        <v>125.55485999821907</v>
      </c>
      <c r="H7" s="8">
        <f>FC_OTH_CP_E!H7+FC_OTH_HH_E!H7+FC_OTH_AFF_E!H7</f>
        <v>154.62849599780665</v>
      </c>
      <c r="I7" s="8">
        <f>FC_OTH_CP_E!I7+FC_OTH_HH_E!I7+FC_OTH_AFF_E!I7</f>
        <v>178.54208063684777</v>
      </c>
      <c r="J7" s="8">
        <f>FC_OTH_CP_E!J7+FC_OTH_HH_E!J7+FC_OTH_AFF_E!J7</f>
        <v>178.04945195874129</v>
      </c>
      <c r="K7" s="8">
        <f>FC_OTH_CP_E!K7+FC_OTH_HH_E!K7+FC_OTH_AFF_E!K7</f>
        <v>160.45980479772396</v>
      </c>
      <c r="L7" s="8">
        <f>FC_OTH_CP_E!L7+FC_OTH_HH_E!L7+FC_OTH_AFF_E!L7</f>
        <v>115.19819999876924</v>
      </c>
      <c r="M7" s="8">
        <f>FC_OTH_CP_E!M7+FC_OTH_HH_E!M7+FC_OTH_AFF_E!M7</f>
        <v>123.52953599868025</v>
      </c>
      <c r="N7" s="8">
        <f>FC_OTH_CP_E!N7+FC_OTH_HH_E!N7+FC_OTH_AFF_E!N7</f>
        <v>113.16639049000894</v>
      </c>
      <c r="O7" s="8">
        <f>FC_OTH_CP_E!O7+FC_OTH_HH_E!O7+FC_OTH_AFF_E!O7</f>
        <v>109.61663310193839</v>
      </c>
      <c r="P7" s="8">
        <f>FC_OTH_CP_E!P7+FC_OTH_HH_E!P7+FC_OTH_AFF_E!P7</f>
        <v>142.65172584151836</v>
      </c>
      <c r="Q7" s="8">
        <f>FC_OTH_CP_E!Q7+FC_OTH_HH_E!Q7+FC_OTH_AFF_E!Q7</f>
        <v>97.692071005037391</v>
      </c>
      <c r="R7" s="8">
        <f>FC_OTH_CP_E!R7+FC_OTH_HH_E!R7+FC_OTH_AFF_E!R7</f>
        <v>69.692436864491867</v>
      </c>
      <c r="S7" s="8">
        <f>FC_OTH_CP_E!S7+FC_OTH_HH_E!S7+FC_OTH_AFF_E!S7</f>
        <v>58.874393158966569</v>
      </c>
      <c r="T7" s="8">
        <f>FC_OTH_CP_E!T7+FC_OTH_HH_E!T7+FC_OTH_AFF_E!T7</f>
        <v>42.027566255554667</v>
      </c>
      <c r="U7" s="8">
        <f>FC_OTH_CP_E!U7+FC_OTH_HH_E!U7+FC_OTH_AFF_E!U7</f>
        <v>33.941405807639079</v>
      </c>
      <c r="V7" s="8">
        <f>FC_OTH_CP_E!V7+FC_OTH_HH_E!V7+FC_OTH_AFF_E!V7</f>
        <v>20.762781228147048</v>
      </c>
      <c r="W7" s="8">
        <f>FC_OTH_CP_E!W7+FC_OTH_HH_E!W7+FC_OTH_AFF_E!W7</f>
        <v>12.668166720044828</v>
      </c>
      <c r="X7" s="8">
        <f>FC_OTH_CP_E!X7+FC_OTH_HH_E!X7+FC_OTH_AFF_E!X7</f>
        <v>11.956495319999997</v>
      </c>
      <c r="Y7" s="8">
        <f>FC_OTH_CP_E!Y7+FC_OTH_HH_E!Y7+FC_OTH_AFF_E!Y7</f>
        <v>12.470670107780082</v>
      </c>
      <c r="Z7" s="8">
        <f>FC_OTH_CP_E!Z7+FC_OTH_HH_E!Z7+FC_OTH_AFF_E!Z7</f>
        <v>7.1608699439749035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  <c r="Y9" s="8">
        <f>FC_OTH_CP_E!Y9+FC_OTH_HH_E!Y9+FC_OTH_AFF_E!Y9</f>
        <v>0</v>
      </c>
      <c r="Z9" s="8">
        <f>FC_OTH_CP_E!Z9+FC_OTH_HH_E!Z9+FC_OTH_AFF_E!Z9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  <c r="Y10" s="8">
        <f>FC_OTH_CP_E!Y10+FC_OTH_HH_E!Y10+FC_OTH_AFF_E!Y10</f>
        <v>0</v>
      </c>
      <c r="Z10" s="8">
        <f>FC_OTH_CP_E!Z10+FC_OTH_HH_E!Z10+FC_OTH_AFF_E!Z10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1.7841330000060998</v>
      </c>
      <c r="D11" s="19">
        <f t="shared" ref="D11:W11" si="12">SUM(D12:D16)</f>
        <v>3.5686170000122006</v>
      </c>
      <c r="E11" s="19">
        <f t="shared" si="12"/>
        <v>1.7841330000060998</v>
      </c>
      <c r="F11" s="19">
        <f t="shared" si="12"/>
        <v>3.1351428000195334</v>
      </c>
      <c r="G11" s="19">
        <f t="shared" si="12"/>
        <v>3.1351428000195334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1.7841330000060998</v>
      </c>
      <c r="L11" s="19">
        <f t="shared" si="12"/>
        <v>1.7841330000060998</v>
      </c>
      <c r="M11" s="19">
        <f t="shared" si="12"/>
        <v>1.7841330000060998</v>
      </c>
      <c r="N11" s="19">
        <f t="shared" si="12"/>
        <v>1.7841330000060998</v>
      </c>
      <c r="O11" s="19">
        <f t="shared" si="12"/>
        <v>1.7841330000060998</v>
      </c>
      <c r="P11" s="19">
        <f t="shared" si="12"/>
        <v>1.7841330000060998</v>
      </c>
      <c r="Q11" s="19">
        <f t="shared" si="12"/>
        <v>0</v>
      </c>
      <c r="R11" s="19">
        <f t="shared" si="12"/>
        <v>0</v>
      </c>
      <c r="S11" s="19">
        <f t="shared" si="12"/>
        <v>8.0379000000274814E-2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  <c r="Y12" s="8">
        <f>FC_OTH_CP_E!Y12+FC_OTH_HH_E!Y12+FC_OTH_AFF_E!Y12</f>
        <v>0</v>
      </c>
      <c r="Z12" s="8">
        <f>FC_OTH_CP_E!Z12+FC_OTH_HH_E!Z12+FC_OTH_AFF_E!Z12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3.1351428000195334</v>
      </c>
      <c r="G13" s="8">
        <f>FC_OTH_CP_E!G13+FC_OTH_HH_E!G13+FC_OTH_AFF_E!G13</f>
        <v>3.1351428000195334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  <c r="Y13" s="8">
        <f>FC_OTH_CP_E!Y13+FC_OTH_HH_E!Y13+FC_OTH_AFF_E!Y13</f>
        <v>0</v>
      </c>
      <c r="Z13" s="8">
        <f>FC_OTH_CP_E!Z13+FC_OTH_HH_E!Z13+FC_OTH_AFF_E!Z13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  <c r="Y14" s="8">
        <f>FC_OTH_CP_E!Y14+FC_OTH_HH_E!Y14+FC_OTH_AFF_E!Y14</f>
        <v>0</v>
      </c>
      <c r="Z14" s="8">
        <f>FC_OTH_CP_E!Z14+FC_OTH_HH_E!Z14+FC_OTH_AFF_E!Z14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  <c r="Y15" s="8">
        <f>FC_OTH_CP_E!Y15+FC_OTH_HH_E!Y15+FC_OTH_AFF_E!Y15</f>
        <v>0</v>
      </c>
      <c r="Z15" s="8">
        <f>FC_OTH_CP_E!Z15+FC_OTH_HH_E!Z15+FC_OTH_AFF_E!Z15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FC_OTH_CP_E!C16+FC_OTH_HH_E!C16+FC_OTH_AFF_E!C16</f>
        <v>1.7841330000060998</v>
      </c>
      <c r="D16" s="8">
        <f>FC_OTH_CP_E!D16+FC_OTH_HH_E!D16+FC_OTH_AFF_E!D16</f>
        <v>3.5686170000122006</v>
      </c>
      <c r="E16" s="8">
        <f>FC_OTH_CP_E!E16+FC_OTH_HH_E!E16+FC_OTH_AFF_E!E16</f>
        <v>1.7841330000060998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1.7841330000060998</v>
      </c>
      <c r="L16" s="8">
        <f>FC_OTH_CP_E!L16+FC_OTH_HH_E!L16+FC_OTH_AFF_E!L16</f>
        <v>1.7841330000060998</v>
      </c>
      <c r="M16" s="8">
        <f>FC_OTH_CP_E!M16+FC_OTH_HH_E!M16+FC_OTH_AFF_E!M16</f>
        <v>1.7841330000060998</v>
      </c>
      <c r="N16" s="8">
        <f>FC_OTH_CP_E!N16+FC_OTH_HH_E!N16+FC_OTH_AFF_E!N16</f>
        <v>1.7841330000060998</v>
      </c>
      <c r="O16" s="8">
        <f>FC_OTH_CP_E!O16+FC_OTH_HH_E!O16+FC_OTH_AFF_E!O16</f>
        <v>1.7841330000060998</v>
      </c>
      <c r="P16" s="8">
        <f>FC_OTH_CP_E!P16+FC_OTH_HH_E!P16+FC_OTH_AFF_E!P16</f>
        <v>1.7841330000060998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8.0379000000274814E-2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  <c r="Y16" s="8">
        <f>FC_OTH_CP_E!Y16+FC_OTH_HH_E!Y16+FC_OTH_AFF_E!Y16</f>
        <v>0</v>
      </c>
      <c r="Z16" s="8">
        <f>FC_OTH_CP_E!Z16+FC_OTH_HH_E!Z16+FC_OTH_AFF_E!Z16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  <c r="Y18" s="8">
        <f>FC_OTH_CP_E!Y18+FC_OTH_HH_E!Y18+FC_OTH_AFF_E!Y18</f>
        <v>0</v>
      </c>
      <c r="Z18" s="8">
        <f>FC_OTH_CP_E!Z18+FC_OTH_HH_E!Z18+FC_OTH_AFF_E!Z18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  <c r="Y19" s="8">
        <f>FC_OTH_CP_E!Y19+FC_OTH_HH_E!Y19+FC_OTH_AFF_E!Y19</f>
        <v>0</v>
      </c>
      <c r="Z19" s="8">
        <f>FC_OTH_CP_E!Z19+FC_OTH_HH_E!Z19+FC_OTH_AFF_E!Z19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  <c r="Y20" s="8">
        <f>FC_OTH_CP_E!Y20+FC_OTH_HH_E!Y20+FC_OTH_AFF_E!Y20</f>
        <v>0</v>
      </c>
      <c r="Z20" s="8">
        <f>FC_OTH_CP_E!Z20+FC_OTH_HH_E!Z20+FC_OTH_AFF_E!Z20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  <c r="Y21" s="8">
        <f>FC_OTH_CP_E!Y21+FC_OTH_HH_E!Y21+FC_OTH_AFF_E!Y21</f>
        <v>0</v>
      </c>
      <c r="Z21" s="8">
        <f>FC_OTH_CP_E!Z21+FC_OTH_HH_E!Z21+FC_OTH_AFF_E!Z21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  <c r="Y23" s="8">
        <f>FC_OTH_CP_E!Y23+FC_OTH_HH_E!Y23+FC_OTH_AFF_E!Y23</f>
        <v>0</v>
      </c>
      <c r="Z23" s="8">
        <f>FC_OTH_CP_E!Z23+FC_OTH_HH_E!Z23+FC_OTH_AFF_E!Z23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  <c r="Y24" s="8">
        <f>FC_OTH_CP_E!Y24+FC_OTH_HH_E!Y24+FC_OTH_AFF_E!Y24</f>
        <v>0</v>
      </c>
      <c r="Z24" s="8">
        <f>FC_OTH_CP_E!Z24+FC_OTH_HH_E!Z24+FC_OTH_AFF_E!Z24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  <c r="Y25" s="27">
        <f>FC_OTH_CP_E!Y25+FC_OTH_HH_E!Y25+FC_OTH_AFF_E!Y25</f>
        <v>0</v>
      </c>
      <c r="Z25" s="27">
        <f>FC_OTH_CP_E!Z25+FC_OTH_HH_E!Z25+FC_OTH_AFF_E!Z25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4806.6935569200004</v>
      </c>
      <c r="D26" s="27">
        <f t="shared" ref="D26:W26" si="21">SUM(D27,D33)</f>
        <v>4747.1318164800005</v>
      </c>
      <c r="E26" s="27">
        <f t="shared" si="21"/>
        <v>4548.2906246399989</v>
      </c>
      <c r="F26" s="27">
        <f t="shared" si="21"/>
        <v>4310.8717726799996</v>
      </c>
      <c r="G26" s="27">
        <f t="shared" si="21"/>
        <v>4132.67447988</v>
      </c>
      <c r="H26" s="27">
        <f t="shared" si="21"/>
        <v>4010.9429890800011</v>
      </c>
      <c r="I26" s="27">
        <f t="shared" si="21"/>
        <v>3720.8526260400004</v>
      </c>
      <c r="J26" s="27">
        <f t="shared" si="21"/>
        <v>3483.2653671599996</v>
      </c>
      <c r="K26" s="27">
        <f t="shared" si="21"/>
        <v>3367.6758604799998</v>
      </c>
      <c r="L26" s="27">
        <f t="shared" si="21"/>
        <v>3322.9174820400008</v>
      </c>
      <c r="M26" s="27">
        <f t="shared" si="21"/>
        <v>3415.6647439200015</v>
      </c>
      <c r="N26" s="27">
        <f t="shared" si="21"/>
        <v>3108.7241974800008</v>
      </c>
      <c r="O26" s="27">
        <f t="shared" si="21"/>
        <v>2759.0502085199996</v>
      </c>
      <c r="P26" s="27">
        <f t="shared" si="21"/>
        <v>2699.8938324000001</v>
      </c>
      <c r="Q26" s="27">
        <f t="shared" si="21"/>
        <v>2317.1346320399998</v>
      </c>
      <c r="R26" s="27">
        <f t="shared" si="21"/>
        <v>2399.2151572800003</v>
      </c>
      <c r="S26" s="27">
        <f t="shared" si="21"/>
        <v>2360.0267737200002</v>
      </c>
      <c r="T26" s="27">
        <f t="shared" si="21"/>
        <v>2243.6929688399996</v>
      </c>
      <c r="U26" s="27">
        <f t="shared" si="21"/>
        <v>2206.9631883599991</v>
      </c>
      <c r="V26" s="27">
        <f t="shared" si="21"/>
        <v>2042.6241448800001</v>
      </c>
      <c r="W26" s="27">
        <f t="shared" si="21"/>
        <v>1972.9951300800001</v>
      </c>
      <c r="X26" s="27">
        <f t="shared" ref="X26:Z26" si="22">SUM(X27,X33)</f>
        <v>1869.1491452399998</v>
      </c>
      <c r="Y26" s="27">
        <f t="shared" si="22"/>
        <v>2009.8544291999997</v>
      </c>
      <c r="Z26" s="27">
        <f t="shared" si="22"/>
        <v>2010.2489406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  <c r="Y28" s="8">
        <f>FC_OTH_CP_E!Y28+FC_OTH_HH_E!Y28+FC_OTH_AFF_E!Y28</f>
        <v>0</v>
      </c>
      <c r="Z28" s="8">
        <f>FC_OTH_CP_E!Z28+FC_OTH_HH_E!Z28+FC_OTH_AFF_E!Z28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  <c r="Y29" s="8">
        <f>FC_OTH_CP_E!Y29+FC_OTH_HH_E!Y29+FC_OTH_AFF_E!Y29</f>
        <v>0</v>
      </c>
      <c r="Z29" s="8">
        <f>FC_OTH_CP_E!Z29+FC_OTH_HH_E!Z29+FC_OTH_AFF_E!Z29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  <c r="Y30" s="8">
        <f>FC_OTH_CP_E!Y30+FC_OTH_HH_E!Y30+FC_OTH_AFF_E!Y30</f>
        <v>0</v>
      </c>
      <c r="Z30" s="8">
        <f>FC_OTH_CP_E!Z30+FC_OTH_HH_E!Z30+FC_OTH_AFF_E!Z30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  <c r="Y31" s="8">
        <f>FC_OTH_CP_E!Y31+FC_OTH_HH_E!Y31+FC_OTH_AFF_E!Y31</f>
        <v>0</v>
      </c>
      <c r="Z31" s="8">
        <f>FC_OTH_CP_E!Z31+FC_OTH_HH_E!Z31+FC_OTH_AFF_E!Z31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  <c r="Y32" s="8">
        <f>FC_OTH_CP_E!Y32+FC_OTH_HH_E!Y32+FC_OTH_AFF_E!Y32</f>
        <v>0</v>
      </c>
      <c r="Z32" s="8">
        <f>FC_OTH_CP_E!Z32+FC_OTH_HH_E!Z32+FC_OTH_AFF_E!Z32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4806.6935569200004</v>
      </c>
      <c r="D33" s="19">
        <f t="shared" ref="D33:W33" si="27">SUM(D34:D50)</f>
        <v>4747.1318164800005</v>
      </c>
      <c r="E33" s="19">
        <f t="shared" si="27"/>
        <v>4548.2906246399989</v>
      </c>
      <c r="F33" s="19">
        <f t="shared" si="27"/>
        <v>4310.8717726799996</v>
      </c>
      <c r="G33" s="19">
        <f t="shared" si="27"/>
        <v>4132.67447988</v>
      </c>
      <c r="H33" s="19">
        <f t="shared" si="27"/>
        <v>4010.9429890800011</v>
      </c>
      <c r="I33" s="19">
        <f t="shared" si="27"/>
        <v>3720.8526260400004</v>
      </c>
      <c r="J33" s="19">
        <f t="shared" si="27"/>
        <v>3483.2653671599996</v>
      </c>
      <c r="K33" s="19">
        <f t="shared" si="27"/>
        <v>3367.6758604799998</v>
      </c>
      <c r="L33" s="19">
        <f t="shared" si="27"/>
        <v>3322.9174820400008</v>
      </c>
      <c r="M33" s="19">
        <f t="shared" si="27"/>
        <v>3415.6647439200015</v>
      </c>
      <c r="N33" s="19">
        <f t="shared" si="27"/>
        <v>3108.7241974800008</v>
      </c>
      <c r="O33" s="19">
        <f t="shared" si="27"/>
        <v>2759.0502085199996</v>
      </c>
      <c r="P33" s="19">
        <f t="shared" si="27"/>
        <v>2699.8938324000001</v>
      </c>
      <c r="Q33" s="19">
        <f t="shared" si="27"/>
        <v>2317.1346320399998</v>
      </c>
      <c r="R33" s="19">
        <f t="shared" si="27"/>
        <v>2399.2151572800003</v>
      </c>
      <c r="S33" s="19">
        <f t="shared" si="27"/>
        <v>2360.0267737200002</v>
      </c>
      <c r="T33" s="19">
        <f t="shared" si="27"/>
        <v>2243.6929688399996</v>
      </c>
      <c r="U33" s="19">
        <f t="shared" si="27"/>
        <v>2206.9631883599991</v>
      </c>
      <c r="V33" s="19">
        <f t="shared" si="27"/>
        <v>2042.6241448800001</v>
      </c>
      <c r="W33" s="19">
        <f t="shared" si="27"/>
        <v>1972.9951300800001</v>
      </c>
      <c r="X33" s="19">
        <f t="shared" ref="X33:Z33" si="28">SUM(X34:X50)</f>
        <v>1869.1491452399998</v>
      </c>
      <c r="Y33" s="19">
        <f t="shared" si="28"/>
        <v>2009.8544291999997</v>
      </c>
      <c r="Z33" s="19">
        <f t="shared" si="28"/>
        <v>2010.2489406</v>
      </c>
    </row>
    <row r="34" spans="1:26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  <c r="Y34" s="8">
        <f>FC_OTH_CP_E!Y34+FC_OTH_HH_E!Y34+FC_OTH_AFF_E!Y34</f>
        <v>0</v>
      </c>
      <c r="Z34" s="8">
        <f>FC_OTH_CP_E!Z34+FC_OTH_HH_E!Z34+FC_OTH_AFF_E!Z34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  <c r="Y35" s="8">
        <f>FC_OTH_CP_E!Y35+FC_OTH_HH_E!Y35+FC_OTH_AFF_E!Y35</f>
        <v>0</v>
      </c>
      <c r="Z35" s="8">
        <f>FC_OTH_CP_E!Z35+FC_OTH_HH_E!Z35+FC_OTH_AFF_E!Z35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FC_OTH_CP_E!C36+FC_OTH_HH_E!C36+FC_OTH_AFF_E!C36</f>
        <v>66.759598080000004</v>
      </c>
      <c r="D36" s="8">
        <f>FC_OTH_CP_E!D36+FC_OTH_HH_E!D36+FC_OTH_AFF_E!D36</f>
        <v>69.662248560000009</v>
      </c>
      <c r="E36" s="8">
        <f>FC_OTH_CP_E!E36+FC_OTH_HH_E!E36+FC_OTH_AFF_E!E36</f>
        <v>60.954524279999994</v>
      </c>
      <c r="F36" s="8">
        <f>FC_OTH_CP_E!F36+FC_OTH_HH_E!F36+FC_OTH_AFF_E!F36</f>
        <v>66.759825239999998</v>
      </c>
      <c r="G36" s="8">
        <f>FC_OTH_CP_E!G36+FC_OTH_HH_E!G36+FC_OTH_AFF_E!G36</f>
        <v>69.662248560000009</v>
      </c>
      <c r="H36" s="8">
        <f>FC_OTH_CP_E!H36+FC_OTH_HH_E!H36+FC_OTH_AFF_E!H36</f>
        <v>75.467549519999992</v>
      </c>
      <c r="I36" s="8">
        <f>FC_OTH_CP_E!I36+FC_OTH_HH_E!I36+FC_OTH_AFF_E!I36</f>
        <v>81.272850480000002</v>
      </c>
      <c r="J36" s="8">
        <f>FC_OTH_CP_E!J36+FC_OTH_HH_E!J36+FC_OTH_AFF_E!J36</f>
        <v>81.272850479999974</v>
      </c>
      <c r="K36" s="8">
        <f>FC_OTH_CP_E!K36+FC_OTH_HH_E!K36+FC_OTH_AFF_E!K36</f>
        <v>72.565126199999995</v>
      </c>
      <c r="L36" s="8">
        <f>FC_OTH_CP_E!L36+FC_OTH_HH_E!L36+FC_OTH_AFF_E!L36</f>
        <v>69.662475719999946</v>
      </c>
      <c r="M36" s="8">
        <f>FC_OTH_CP_E!M36+FC_OTH_HH_E!M36+FC_OTH_AFF_E!M36</f>
        <v>81.272623320000008</v>
      </c>
      <c r="N36" s="8">
        <f>FC_OTH_CP_E!N36+FC_OTH_HH_E!N36+FC_OTH_AFF_E!N36</f>
        <v>78.369972840000017</v>
      </c>
      <c r="O36" s="8">
        <f>FC_OTH_CP_E!O36+FC_OTH_HH_E!O36+FC_OTH_AFF_E!O36</f>
        <v>72.564899040000043</v>
      </c>
      <c r="P36" s="8">
        <f>FC_OTH_CP_E!P36+FC_OTH_HH_E!P36+FC_OTH_AFF_E!P36</f>
        <v>72.564899040000029</v>
      </c>
      <c r="Q36" s="8">
        <f>FC_OTH_CP_E!Q36+FC_OTH_HH_E!Q36+FC_OTH_AFF_E!Q36</f>
        <v>55.149223320000026</v>
      </c>
      <c r="R36" s="8">
        <f>FC_OTH_CP_E!R36+FC_OTH_HH_E!R36+FC_OTH_AFF_E!R36</f>
        <v>83.531048039999973</v>
      </c>
      <c r="S36" s="8">
        <f>FC_OTH_CP_E!S36+FC_OTH_HH_E!S36+FC_OTH_AFF_E!S36</f>
        <v>89.516032559999985</v>
      </c>
      <c r="T36" s="8">
        <f>FC_OTH_CP_E!T36+FC_OTH_HH_E!T36+FC_OTH_AFF_E!T36</f>
        <v>97.518425039999983</v>
      </c>
      <c r="U36" s="8">
        <f>FC_OTH_CP_E!U36+FC_OTH_HH_E!U36+FC_OTH_AFF_E!U36</f>
        <v>94.293888839999951</v>
      </c>
      <c r="V36" s="8">
        <f>FC_OTH_CP_E!V36+FC_OTH_HH_E!V36+FC_OTH_AFF_E!V36</f>
        <v>94.42155275999994</v>
      </c>
      <c r="W36" s="8">
        <f>FC_OTH_CP_E!W36+FC_OTH_HH_E!W36+FC_OTH_AFF_E!W36</f>
        <v>88.465190399999983</v>
      </c>
      <c r="X36" s="8">
        <f>FC_OTH_CP_E!X36+FC_OTH_HH_E!X36+FC_OTH_AFF_E!X36</f>
        <v>93.602868120000011</v>
      </c>
      <c r="Y36" s="8">
        <f>FC_OTH_CP_E!Y36+FC_OTH_HH_E!Y36+FC_OTH_AFF_E!Y36</f>
        <v>99.016318080000019</v>
      </c>
      <c r="Z36" s="8">
        <f>FC_OTH_CP_E!Z36+FC_OTH_HH_E!Z36+FC_OTH_AFF_E!Z36</f>
        <v>105.56443224000007</v>
      </c>
    </row>
    <row r="37" spans="1:26" ht="11.25" customHeight="1" x14ac:dyDescent="0.2">
      <c r="A37" s="28" t="s">
        <v>60</v>
      </c>
      <c r="B37" s="7" t="s">
        <v>61</v>
      </c>
      <c r="C37" s="8">
        <f>FC_OTH_CP_E!C37+FC_OTH_HH_E!C37+FC_OTH_AFF_E!C37</f>
        <v>97.131046319999996</v>
      </c>
      <c r="D37" s="8">
        <f>FC_OTH_CP_E!D37+FC_OTH_HH_E!D37+FC_OTH_AFF_E!D37</f>
        <v>94.095623160000002</v>
      </c>
      <c r="E37" s="8">
        <f>FC_OTH_CP_E!E37+FC_OTH_HH_E!E37+FC_OTH_AFF_E!E37</f>
        <v>94.095623159999988</v>
      </c>
      <c r="F37" s="8">
        <f>FC_OTH_CP_E!F37+FC_OTH_HH_E!F37+FC_OTH_AFF_E!F37</f>
        <v>94.095623159999988</v>
      </c>
      <c r="G37" s="8">
        <f>FC_OTH_CP_E!G37+FC_OTH_HH_E!G37+FC_OTH_AFF_E!G37</f>
        <v>91.060199999999966</v>
      </c>
      <c r="H37" s="8">
        <f>FC_OTH_CP_E!H37+FC_OTH_HH_E!H37+FC_OTH_AFF_E!H37</f>
        <v>91.060200000000037</v>
      </c>
      <c r="I37" s="8">
        <f>FC_OTH_CP_E!I37+FC_OTH_HH_E!I37+FC_OTH_AFF_E!I37</f>
        <v>88.025026319999981</v>
      </c>
      <c r="J37" s="8">
        <f>FC_OTH_CP_E!J37+FC_OTH_HH_E!J37+FC_OTH_AFF_E!J37</f>
        <v>84.989603160000016</v>
      </c>
      <c r="K37" s="8">
        <f>FC_OTH_CP_E!K37+FC_OTH_HH_E!K37+FC_OTH_AFF_E!K37</f>
        <v>81.954179999999965</v>
      </c>
      <c r="L37" s="8">
        <f>FC_OTH_CP_E!L37+FC_OTH_HH_E!L37+FC_OTH_AFF_E!L37</f>
        <v>78.919006320000008</v>
      </c>
      <c r="M37" s="8">
        <f>FC_OTH_CP_E!M37+FC_OTH_HH_E!M37+FC_OTH_AFF_E!M37</f>
        <v>75.883583160000029</v>
      </c>
      <c r="N37" s="8">
        <f>FC_OTH_CP_E!N37+FC_OTH_HH_E!N37+FC_OTH_AFF_E!N37</f>
        <v>69.812986320000022</v>
      </c>
      <c r="O37" s="8">
        <f>FC_OTH_CP_E!O37+FC_OTH_HH_E!O37+FC_OTH_AFF_E!O37</f>
        <v>66.777563159999971</v>
      </c>
      <c r="P37" s="8">
        <f>FC_OTH_CP_E!P37+FC_OTH_HH_E!P37+FC_OTH_AFF_E!P37</f>
        <v>63.742139999999964</v>
      </c>
      <c r="Q37" s="8">
        <f>FC_OTH_CP_E!Q37+FC_OTH_HH_E!Q37+FC_OTH_AFF_E!Q37</f>
        <v>63.742139999999992</v>
      </c>
      <c r="R37" s="8">
        <f>FC_OTH_CP_E!R37+FC_OTH_HH_E!R37+FC_OTH_AFF_E!R37</f>
        <v>65.418146639999989</v>
      </c>
      <c r="S37" s="8">
        <f>FC_OTH_CP_E!S37+FC_OTH_HH_E!S37+FC_OTH_AFF_E!S37</f>
        <v>63.766589039999999</v>
      </c>
      <c r="T37" s="8">
        <f>FC_OTH_CP_E!T37+FC_OTH_HH_E!T37+FC_OTH_AFF_E!T37</f>
        <v>65.857979879999945</v>
      </c>
      <c r="U37" s="8">
        <f>FC_OTH_CP_E!U37+FC_OTH_HH_E!U37+FC_OTH_AFF_E!U37</f>
        <v>60.460979039999934</v>
      </c>
      <c r="V37" s="8">
        <f>FC_OTH_CP_E!V37+FC_OTH_HH_E!V37+FC_OTH_AFF_E!V37</f>
        <v>59.580564120000012</v>
      </c>
      <c r="W37" s="8">
        <f>FC_OTH_CP_E!W37+FC_OTH_HH_E!W37+FC_OTH_AFF_E!W37</f>
        <v>50.887433519999995</v>
      </c>
      <c r="X37" s="8">
        <f>FC_OTH_CP_E!X37+FC_OTH_HH_E!X37+FC_OTH_AFF_E!X37</f>
        <v>48.963194279999954</v>
      </c>
      <c r="Y37" s="8">
        <f>FC_OTH_CP_E!Y37+FC_OTH_HH_E!Y37+FC_OTH_AFF_E!Y37</f>
        <v>41.110561799999985</v>
      </c>
      <c r="Z37" s="8">
        <f>FC_OTH_CP_E!Z37+FC_OTH_HH_E!Z37+FC_OTH_AFF_E!Z37</f>
        <v>37.759795919999995</v>
      </c>
    </row>
    <row r="38" spans="1:26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  <c r="Y38" s="8">
        <f>FC_OTH_CP_E!Y38+FC_OTH_HH_E!Y38+FC_OTH_AFF_E!Y38</f>
        <v>0</v>
      </c>
      <c r="Z38" s="8">
        <f>FC_OTH_CP_E!Z38+FC_OTH_HH_E!Z38+FC_OTH_AFF_E!Z38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  <c r="Y39" s="8">
        <f>FC_OTH_CP_E!Y39+FC_OTH_HH_E!Y39+FC_OTH_AFF_E!Y39</f>
        <v>0</v>
      </c>
      <c r="Z39" s="8">
        <f>FC_OTH_CP_E!Z39+FC_OTH_HH_E!Z39+FC_OTH_AFF_E!Z39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FC_OTH_CP_E!C40+FC_OTH_HH_E!C40+FC_OTH_AFF_E!C40</f>
        <v>81.31898627999999</v>
      </c>
      <c r="D40" s="8">
        <f>FC_OTH_CP_E!D40+FC_OTH_HH_E!D40+FC_OTH_AFF_E!D40</f>
        <v>31.276413720000011</v>
      </c>
      <c r="E40" s="8">
        <f>FC_OTH_CP_E!E40+FC_OTH_HH_E!E40+FC_OTH_AFF_E!E40</f>
        <v>56.297700000000006</v>
      </c>
      <c r="F40" s="8">
        <f>FC_OTH_CP_E!F40+FC_OTH_HH_E!F40+FC_OTH_AFF_E!F40</f>
        <v>46.914750000000005</v>
      </c>
      <c r="G40" s="8">
        <f>FC_OTH_CP_E!G40+FC_OTH_HH_E!G40+FC_OTH_AFF_E!G40</f>
        <v>134.48886372000001</v>
      </c>
      <c r="H40" s="8">
        <f>FC_OTH_CP_E!H40+FC_OTH_HH_E!H40+FC_OTH_AFF_E!H40</f>
        <v>175.14848628000004</v>
      </c>
      <c r="I40" s="8">
        <f>FC_OTH_CP_E!I40+FC_OTH_HH_E!I40+FC_OTH_AFF_E!I40</f>
        <v>78.19116372000002</v>
      </c>
      <c r="J40" s="8">
        <f>FC_OTH_CP_E!J40+FC_OTH_HH_E!J40+FC_OTH_AFF_E!J40</f>
        <v>121.97835000000002</v>
      </c>
      <c r="K40" s="8">
        <f>FC_OTH_CP_E!K40+FC_OTH_HH_E!K40+FC_OTH_AFF_E!K40</f>
        <v>59.425263719999997</v>
      </c>
      <c r="L40" s="8">
        <f>FC_OTH_CP_E!L40+FC_OTH_HH_E!L40+FC_OTH_AFF_E!L40</f>
        <v>78.19116372000002</v>
      </c>
      <c r="M40" s="8">
        <f>FC_OTH_CP_E!M40+FC_OTH_HH_E!M40+FC_OTH_AFF_E!M40</f>
        <v>62.553086280000002</v>
      </c>
      <c r="N40" s="8">
        <f>FC_OTH_CP_E!N40+FC_OTH_HH_E!N40+FC_OTH_AFF_E!N40</f>
        <v>115.72296372000002</v>
      </c>
      <c r="O40" s="8">
        <f>FC_OTH_CP_E!O40+FC_OTH_HH_E!O40+FC_OTH_AFF_E!O40</f>
        <v>50.042313719999996</v>
      </c>
      <c r="P40" s="8">
        <f>FC_OTH_CP_E!P40+FC_OTH_HH_E!P40+FC_OTH_AFF_E!P40</f>
        <v>75.063599999999994</v>
      </c>
      <c r="Q40" s="8">
        <f>FC_OTH_CP_E!Q40+FC_OTH_HH_E!Q40+FC_OTH_AFF_E!Q40</f>
        <v>68.808213720000012</v>
      </c>
      <c r="R40" s="8">
        <f>FC_OTH_CP_E!R40+FC_OTH_HH_E!R40+FC_OTH_AFF_E!R40</f>
        <v>52.804136520000007</v>
      </c>
      <c r="S40" s="8">
        <f>FC_OTH_CP_E!S40+FC_OTH_HH_E!S40+FC_OTH_AFF_E!S40</f>
        <v>48.638106720000003</v>
      </c>
      <c r="T40" s="8">
        <f>FC_OTH_CP_E!T40+FC_OTH_HH_E!T40+FC_OTH_AFF_E!T40</f>
        <v>96.075195839999992</v>
      </c>
      <c r="U40" s="8">
        <f>FC_OTH_CP_E!U40+FC_OTH_HH_E!U40+FC_OTH_AFF_E!U40</f>
        <v>45.269562960000009</v>
      </c>
      <c r="V40" s="8">
        <f>FC_OTH_CP_E!V40+FC_OTH_HH_E!V40+FC_OTH_AFF_E!V40</f>
        <v>67.920133680000021</v>
      </c>
      <c r="W40" s="8">
        <f>FC_OTH_CP_E!W40+FC_OTH_HH_E!W40+FC_OTH_AFF_E!W40</f>
        <v>110.12140728000004</v>
      </c>
      <c r="X40" s="8">
        <f>FC_OTH_CP_E!X40+FC_OTH_HH_E!X40+FC_OTH_AFF_E!X40</f>
        <v>78.860523960000009</v>
      </c>
      <c r="Y40" s="8">
        <f>FC_OTH_CP_E!Y40+FC_OTH_HH_E!Y40+FC_OTH_AFF_E!Y40</f>
        <v>67.332049199999986</v>
      </c>
      <c r="Z40" s="8">
        <f>FC_OTH_CP_E!Z40+FC_OTH_HH_E!Z40+FC_OTH_AFF_E!Z40</f>
        <v>155.88846072000001</v>
      </c>
    </row>
    <row r="41" spans="1:26" ht="11.25" customHeight="1" x14ac:dyDescent="0.2">
      <c r="A41" s="28" t="s">
        <v>68</v>
      </c>
      <c r="B41" s="7" t="s">
        <v>69</v>
      </c>
      <c r="C41" s="8">
        <f>FC_OTH_CP_E!C41+FC_OTH_HH_E!C41+FC_OTH_AFF_E!C41</f>
        <v>12.510513720000004</v>
      </c>
      <c r="D41" s="8">
        <f>FC_OTH_CP_E!D41+FC_OTH_HH_E!D41+FC_OTH_AFF_E!D41</f>
        <v>15.638077440000004</v>
      </c>
      <c r="E41" s="8">
        <f>FC_OTH_CP_E!E41+FC_OTH_HH_E!E41+FC_OTH_AFF_E!E41</f>
        <v>9.382950000000001</v>
      </c>
      <c r="F41" s="8">
        <f>FC_OTH_CP_E!F41+FC_OTH_HH_E!F41+FC_OTH_AFF_E!F41</f>
        <v>15.638077439999998</v>
      </c>
      <c r="G41" s="8">
        <f>FC_OTH_CP_E!G41+FC_OTH_HH_E!G41+FC_OTH_AFF_E!G41</f>
        <v>12.510772560000003</v>
      </c>
      <c r="H41" s="8">
        <f>FC_OTH_CP_E!H41+FC_OTH_HH_E!H41+FC_OTH_AFF_E!H41</f>
        <v>15.638336280000008</v>
      </c>
      <c r="I41" s="8">
        <f>FC_OTH_CP_E!I41+FC_OTH_HH_E!I41+FC_OTH_AFF_E!I41</f>
        <v>12.510513720000002</v>
      </c>
      <c r="J41" s="8">
        <f>FC_OTH_CP_E!J41+FC_OTH_HH_E!J41+FC_OTH_AFF_E!J41</f>
        <v>6.2553862800000024</v>
      </c>
      <c r="K41" s="8">
        <f>FC_OTH_CP_E!K41+FC_OTH_HH_E!K41+FC_OTH_AFF_E!K41</f>
        <v>6.2553862799999989</v>
      </c>
      <c r="L41" s="8">
        <f>FC_OTH_CP_E!L41+FC_OTH_HH_E!L41+FC_OTH_AFF_E!L41</f>
        <v>6.2553862800000033</v>
      </c>
      <c r="M41" s="8">
        <f>FC_OTH_CP_E!M41+FC_OTH_HH_E!M41+FC_OTH_AFF_E!M41</f>
        <v>3.1275637200000026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0.98850995999999969</v>
      </c>
      <c r="S41" s="8">
        <f>FC_OTH_CP_E!S41+FC_OTH_HH_E!S41+FC_OTH_AFF_E!S41</f>
        <v>0.17834076000000007</v>
      </c>
      <c r="T41" s="8">
        <f>FC_OTH_CP_E!T41+FC_OTH_HH_E!T41+FC_OTH_AFF_E!T41</f>
        <v>0</v>
      </c>
      <c r="U41" s="8">
        <f>FC_OTH_CP_E!U41+FC_OTH_HH_E!U41+FC_OTH_AFF_E!U41</f>
        <v>12.019494239999993</v>
      </c>
      <c r="V41" s="8">
        <f>FC_OTH_CP_E!V41+FC_OTH_HH_E!V41+FC_OTH_AFF_E!V41</f>
        <v>13.808596320000001</v>
      </c>
      <c r="W41" s="8">
        <f>FC_OTH_CP_E!W41+FC_OTH_HH_E!W41+FC_OTH_AFF_E!W41</f>
        <v>2.6523334800000002</v>
      </c>
      <c r="X41" s="8">
        <f>FC_OTH_CP_E!X41+FC_OTH_HH_E!X41+FC_OTH_AFF_E!X41</f>
        <v>1.3790995199999994</v>
      </c>
      <c r="Y41" s="8">
        <f>FC_OTH_CP_E!Y41+FC_OTH_HH_E!Y41+FC_OTH_AFF_E!Y41</f>
        <v>0.27540575999999994</v>
      </c>
      <c r="Z41" s="8">
        <f>FC_OTH_CP_E!Z41+FC_OTH_HH_E!Z41+FC_OTH_AFF_E!Z41</f>
        <v>0.49101947999999984</v>
      </c>
    </row>
    <row r="42" spans="1:26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  <c r="Y42" s="8">
        <f>FC_OTH_CP_E!Y42+FC_OTH_HH_E!Y42+FC_OTH_AFF_E!Y42</f>
        <v>0</v>
      </c>
      <c r="Z42" s="8">
        <f>FC_OTH_CP_E!Z42+FC_OTH_HH_E!Z42+FC_OTH_AFF_E!Z42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FC_OTH_CP_E!C43+FC_OTH_HH_E!C43+FC_OTH_AFF_E!C43</f>
        <v>4379.0726725200002</v>
      </c>
      <c r="D43" s="8">
        <f>FC_OTH_CP_E!D43+FC_OTH_HH_E!D43+FC_OTH_AFF_E!D43</f>
        <v>4391.7291007200001</v>
      </c>
      <c r="E43" s="8">
        <f>FC_OTH_CP_E!E43+FC_OTH_HH_E!E43+FC_OTH_AFF_E!E43</f>
        <v>4170.2441414399991</v>
      </c>
      <c r="F43" s="8">
        <f>FC_OTH_CP_E!F43+FC_OTH_HH_E!F43+FC_OTH_AFF_E!F43</f>
        <v>3996.2203210799994</v>
      </c>
      <c r="G43" s="8">
        <f>FC_OTH_CP_E!G43+FC_OTH_HH_E!G43+FC_OTH_AFF_E!G43</f>
        <v>3752.5870792799997</v>
      </c>
      <c r="H43" s="8">
        <f>FC_OTH_CP_E!H43+FC_OTH_HH_E!H43+FC_OTH_AFF_E!H43</f>
        <v>3559.5784832400009</v>
      </c>
      <c r="I43" s="8">
        <f>FC_OTH_CP_E!I43+FC_OTH_HH_E!I43+FC_OTH_AFF_E!I43</f>
        <v>3347.5859118000003</v>
      </c>
      <c r="J43" s="8">
        <f>FC_OTH_CP_E!J43+FC_OTH_HH_E!J43+FC_OTH_AFF_E!J43</f>
        <v>3110.2810174799997</v>
      </c>
      <c r="K43" s="8">
        <f>FC_OTH_CP_E!K43+FC_OTH_HH_E!K43+FC_OTH_AFF_E!K43</f>
        <v>3075.8177595599996</v>
      </c>
      <c r="L43" s="8">
        <f>FC_OTH_CP_E!L43+FC_OTH_HH_E!L43+FC_OTH_AFF_E!L43</f>
        <v>3039.8582448000006</v>
      </c>
      <c r="M43" s="8">
        <f>FC_OTH_CP_E!M43+FC_OTH_HH_E!M43+FC_OTH_AFF_E!M43</f>
        <v>3102.146171280001</v>
      </c>
      <c r="N43" s="8">
        <f>FC_OTH_CP_E!N43+FC_OTH_HH_E!N43+FC_OTH_AFF_E!N43</f>
        <v>2776.0254022800009</v>
      </c>
      <c r="O43" s="8">
        <f>FC_OTH_CP_E!O43+FC_OTH_HH_E!O43+FC_OTH_AFF_E!O43</f>
        <v>2497.7451049199999</v>
      </c>
      <c r="P43" s="8">
        <f>FC_OTH_CP_E!P43+FC_OTH_HH_E!P43+FC_OTH_AFF_E!P43</f>
        <v>2460.3808319999998</v>
      </c>
      <c r="Q43" s="8">
        <f>FC_OTH_CP_E!Q43+FC_OTH_HH_E!Q43+FC_OTH_AFF_E!Q43</f>
        <v>2095.0383401999998</v>
      </c>
      <c r="R43" s="8">
        <f>FC_OTH_CP_E!R43+FC_OTH_HH_E!R43+FC_OTH_AFF_E!R43</f>
        <v>2183.79045924</v>
      </c>
      <c r="S43" s="8">
        <f>FC_OTH_CP_E!S43+FC_OTH_HH_E!S43+FC_OTH_AFF_E!S43</f>
        <v>2152.8935157600004</v>
      </c>
      <c r="T43" s="8">
        <f>FC_OTH_CP_E!T43+FC_OTH_HH_E!T43+FC_OTH_AFF_E!T43</f>
        <v>1979.0374874399995</v>
      </c>
      <c r="U43" s="8">
        <f>FC_OTH_CP_E!U43+FC_OTH_HH_E!U43+FC_OTH_AFF_E!U43</f>
        <v>1986.8679604799991</v>
      </c>
      <c r="V43" s="8">
        <f>FC_OTH_CP_E!V43+FC_OTH_HH_E!V43+FC_OTH_AFF_E!V43</f>
        <v>1798.5145932000003</v>
      </c>
      <c r="W43" s="8">
        <f>FC_OTH_CP_E!W43+FC_OTH_HH_E!W43+FC_OTH_AFF_E!W43</f>
        <v>1715.3689690799999</v>
      </c>
      <c r="X43" s="8">
        <f>FC_OTH_CP_E!X43+FC_OTH_HH_E!X43+FC_OTH_AFF_E!X43</f>
        <v>1639.3490380799997</v>
      </c>
      <c r="Y43" s="8">
        <f>FC_OTH_CP_E!Y43+FC_OTH_HH_E!Y43+FC_OTH_AFF_E!Y43</f>
        <v>1795.1382118799997</v>
      </c>
      <c r="Z43" s="8">
        <f>FC_OTH_CP_E!Z43+FC_OTH_HH_E!Z43+FC_OTH_AFF_E!Z43</f>
        <v>1704.1301035199999</v>
      </c>
    </row>
    <row r="44" spans="1:26" ht="11.25" customHeight="1" x14ac:dyDescent="0.2">
      <c r="A44" s="28" t="s">
        <v>74</v>
      </c>
      <c r="B44" s="7" t="s">
        <v>75</v>
      </c>
      <c r="C44" s="8">
        <f>FC_OTH_CP_E!C44+FC_OTH_HH_E!C44+FC_OTH_AFF_E!C44</f>
        <v>169.90073999999998</v>
      </c>
      <c r="D44" s="8">
        <f>FC_OTH_CP_E!D44+FC_OTH_HH_E!D44+FC_OTH_AFF_E!D44</f>
        <v>144.73035288</v>
      </c>
      <c r="E44" s="8">
        <f>FC_OTH_CP_E!E44+FC_OTH_HH_E!E44+FC_OTH_AFF_E!E44</f>
        <v>157.31568576000004</v>
      </c>
      <c r="F44" s="8">
        <f>FC_OTH_CP_E!F44+FC_OTH_HH_E!F44+FC_OTH_AFF_E!F44</f>
        <v>91.243175760000014</v>
      </c>
      <c r="G44" s="8">
        <f>FC_OTH_CP_E!G44+FC_OTH_HH_E!G44+FC_OTH_AFF_E!G44</f>
        <v>72.365315760000016</v>
      </c>
      <c r="H44" s="8">
        <f>FC_OTH_CP_E!H44+FC_OTH_HH_E!H44+FC_OTH_AFF_E!H44</f>
        <v>81.804245760000015</v>
      </c>
      <c r="I44" s="8">
        <f>FC_OTH_CP_E!I44+FC_OTH_HH_E!I44+FC_OTH_AFF_E!I44</f>
        <v>113.26716000000005</v>
      </c>
      <c r="J44" s="8">
        <f>FC_OTH_CP_E!J44+FC_OTH_HH_E!J44+FC_OTH_AFF_E!J44</f>
        <v>72.365315760000001</v>
      </c>
      <c r="K44" s="8">
        <f>FC_OTH_CP_E!K44+FC_OTH_HH_E!K44+FC_OTH_AFF_E!K44</f>
        <v>59.412456720000016</v>
      </c>
      <c r="L44" s="8">
        <f>FC_OTH_CP_E!L44+FC_OTH_HH_E!L44+FC_OTH_AFF_E!L44</f>
        <v>50.031205200000016</v>
      </c>
      <c r="M44" s="8">
        <f>FC_OTH_CP_E!M44+FC_OTH_HH_E!M44+FC_OTH_AFF_E!M44</f>
        <v>90.681716160000022</v>
      </c>
      <c r="N44" s="8">
        <f>FC_OTH_CP_E!N44+FC_OTH_HH_E!N44+FC_OTH_AFF_E!N44</f>
        <v>68.792872320000015</v>
      </c>
      <c r="O44" s="8">
        <f>FC_OTH_CP_E!O44+FC_OTH_HH_E!O44+FC_OTH_AFF_E!O44</f>
        <v>71.920327680000014</v>
      </c>
      <c r="P44" s="8">
        <f>FC_OTH_CP_E!P44+FC_OTH_HH_E!P44+FC_OTH_AFF_E!P44</f>
        <v>28.142361360000002</v>
      </c>
      <c r="Q44" s="8">
        <f>FC_OTH_CP_E!Q44+FC_OTH_HH_E!Q44+FC_OTH_AFF_E!Q44</f>
        <v>34.396714800000012</v>
      </c>
      <c r="R44" s="8">
        <f>FC_OTH_CP_E!R44+FC_OTH_HH_E!R44+FC_OTH_AFF_E!R44</f>
        <v>12.682856879999999</v>
      </c>
      <c r="S44" s="8">
        <f>FC_OTH_CP_E!S44+FC_OTH_HH_E!S44+FC_OTH_AFF_E!S44</f>
        <v>5.0341888800000021</v>
      </c>
      <c r="T44" s="8">
        <f>FC_OTH_CP_E!T44+FC_OTH_HH_E!T44+FC_OTH_AFF_E!T44</f>
        <v>5.2038806399999995</v>
      </c>
      <c r="U44" s="8">
        <f>FC_OTH_CP_E!U44+FC_OTH_HH_E!U44+FC_OTH_AFF_E!U44</f>
        <v>8.051302800000002</v>
      </c>
      <c r="V44" s="8">
        <f>FC_OTH_CP_E!V44+FC_OTH_HH_E!V44+FC_OTH_AFF_E!V44</f>
        <v>8.3787048000000013</v>
      </c>
      <c r="W44" s="8">
        <f>FC_OTH_CP_E!W44+FC_OTH_HH_E!W44+FC_OTH_AFF_E!W44</f>
        <v>5.4997963199999997</v>
      </c>
      <c r="X44" s="8">
        <f>FC_OTH_CP_E!X44+FC_OTH_HH_E!X44+FC_OTH_AFF_E!X44</f>
        <v>6.9944212799999974</v>
      </c>
      <c r="Y44" s="8">
        <f>FC_OTH_CP_E!Y44+FC_OTH_HH_E!Y44+FC_OTH_AFF_E!Y44</f>
        <v>6.9818824799999977</v>
      </c>
      <c r="Z44" s="8">
        <f>FC_OTH_CP_E!Z44+FC_OTH_HH_E!Z44+FC_OTH_AFF_E!Z44</f>
        <v>6.4151287199999967</v>
      </c>
    </row>
    <row r="45" spans="1:26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  <c r="Y45" s="8">
        <f>FC_OTH_CP_E!Y45+FC_OTH_HH_E!Y45+FC_OTH_AFF_E!Y45</f>
        <v>0</v>
      </c>
      <c r="Z45" s="8">
        <f>FC_OTH_CP_E!Z45+FC_OTH_HH_E!Z45+FC_OTH_AFF_E!Z45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  <c r="Y46" s="8">
        <f>FC_OTH_CP_E!Y46+FC_OTH_HH_E!Y46+FC_OTH_AFF_E!Y46</f>
        <v>0</v>
      </c>
      <c r="Z46" s="8">
        <f>FC_OTH_CP_E!Z46+FC_OTH_HH_E!Z46+FC_OTH_AFF_E!Z46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  <c r="Y47" s="8">
        <f>FC_OTH_CP_E!Y47+FC_OTH_HH_E!Y47+FC_OTH_AFF_E!Y47</f>
        <v>0</v>
      </c>
      <c r="Z47" s="8">
        <f>FC_OTH_CP_E!Z47+FC_OTH_HH_E!Z47+FC_OTH_AFF_E!Z47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12.245688000000001</v>
      </c>
      <c r="I48" s="8">
        <f>FC_OTH_CP_E!I48+FC_OTH_HH_E!I48+FC_OTH_AFF_E!I48</f>
        <v>0</v>
      </c>
      <c r="J48" s="8">
        <f>FC_OTH_CP_E!J48+FC_OTH_HH_E!J48+FC_OTH_AFF_E!J48</f>
        <v>6.1228439999999988</v>
      </c>
      <c r="K48" s="8">
        <f>FC_OTH_CP_E!K48+FC_OTH_HH_E!K48+FC_OTH_AFF_E!K48</f>
        <v>12.245687999999998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  <c r="Y48" s="8">
        <f>FC_OTH_CP_E!Y48+FC_OTH_HH_E!Y48+FC_OTH_AFF_E!Y48</f>
        <v>0</v>
      </c>
      <c r="Z48" s="8">
        <f>FC_OTH_CP_E!Z48+FC_OTH_HH_E!Z48+FC_OTH_AFF_E!Z48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  <c r="Y49" s="8">
        <f>FC_OTH_CP_E!Y49+FC_OTH_HH_E!Y49+FC_OTH_AFF_E!Y49</f>
        <v>0</v>
      </c>
      <c r="Z49" s="8">
        <f>FC_OTH_CP_E!Z49+FC_OTH_HH_E!Z49+FC_OTH_AFF_E!Z49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  <c r="Y50" s="8">
        <f>FC_OTH_CP_E!Y50+FC_OTH_HH_E!Y50+FC_OTH_AFF_E!Y50</f>
        <v>0</v>
      </c>
      <c r="Z50" s="8">
        <f>FC_OTH_CP_E!Z50+FC_OTH_HH_E!Z50+FC_OTH_AFF_E!Z50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FC_OTH_CP_E!C51+FC_OTH_HH_E!C51+FC_OTH_AFF_E!C51</f>
        <v>2089.1192770800003</v>
      </c>
      <c r="D51" s="27">
        <f>FC_OTH_CP_E!D51+FC_OTH_HH_E!D51+FC_OTH_AFF_E!D51</f>
        <v>2206.4186548799998</v>
      </c>
      <c r="E51" s="27">
        <f>FC_OTH_CP_E!E51+FC_OTH_HH_E!E51+FC_OTH_AFF_E!E51</f>
        <v>2148.6807144000004</v>
      </c>
      <c r="F51" s="27">
        <f>FC_OTH_CP_E!F51+FC_OTH_HH_E!F51+FC_OTH_AFF_E!F51</f>
        <v>2334.8977304400005</v>
      </c>
      <c r="G51" s="27">
        <f>FC_OTH_CP_E!G51+FC_OTH_HH_E!G51+FC_OTH_AFF_E!G51</f>
        <v>2321.1707112000004</v>
      </c>
      <c r="H51" s="27">
        <f>FC_OTH_CP_E!H51+FC_OTH_HH_E!H51+FC_OTH_AFF_E!H51</f>
        <v>2332.2084310800001</v>
      </c>
      <c r="I51" s="27">
        <f>FC_OTH_CP_E!I51+FC_OTH_HH_E!I51+FC_OTH_AFF_E!I51</f>
        <v>2336.304987720001</v>
      </c>
      <c r="J51" s="27">
        <f>FC_OTH_CP_E!J51+FC_OTH_HH_E!J51+FC_OTH_AFF_E!J51</f>
        <v>2165.9705100000006</v>
      </c>
      <c r="K51" s="27">
        <f>FC_OTH_CP_E!K51+FC_OTH_HH_E!K51+FC_OTH_AFF_E!K51</f>
        <v>2147.0597834400005</v>
      </c>
      <c r="L51" s="27">
        <f>FC_OTH_CP_E!L51+FC_OTH_HH_E!L51+FC_OTH_AFF_E!L51</f>
        <v>2163.9682785600007</v>
      </c>
      <c r="M51" s="27">
        <f>FC_OTH_CP_E!M51+FC_OTH_HH_E!M51+FC_OTH_AFF_E!M51</f>
        <v>2427.2251581600017</v>
      </c>
      <c r="N51" s="27">
        <f>FC_OTH_CP_E!N51+FC_OTH_HH_E!N51+FC_OTH_AFF_E!N51</f>
        <v>2060.726528520001</v>
      </c>
      <c r="O51" s="27">
        <f>FC_OTH_CP_E!O51+FC_OTH_HH_E!O51+FC_OTH_AFF_E!O51</f>
        <v>2107.0769544000004</v>
      </c>
      <c r="P51" s="27">
        <f>FC_OTH_CP_E!P51+FC_OTH_HH_E!P51+FC_OTH_AFF_E!P51</f>
        <v>2122.3241265599995</v>
      </c>
      <c r="Q51" s="27">
        <f>FC_OTH_CP_E!Q51+FC_OTH_HH_E!Q51+FC_OTH_AFF_E!Q51</f>
        <v>1788.7290835169099</v>
      </c>
      <c r="R51" s="27">
        <f>FC_OTH_CP_E!R51+FC_OTH_HH_E!R51+FC_OTH_AFF_E!R51</f>
        <v>1963.8343771775096</v>
      </c>
      <c r="S51" s="27">
        <f>FC_OTH_CP_E!S51+FC_OTH_HH_E!S51+FC_OTH_AFF_E!S51</f>
        <v>2008.9779344246572</v>
      </c>
      <c r="T51" s="27">
        <f>FC_OTH_CP_E!T51+FC_OTH_HH_E!T51+FC_OTH_AFF_E!T51</f>
        <v>2009.8466964713091</v>
      </c>
      <c r="U51" s="27">
        <f>FC_OTH_CP_E!U51+FC_OTH_HH_E!U51+FC_OTH_AFF_E!U51</f>
        <v>1844.9402351516928</v>
      </c>
      <c r="V51" s="27">
        <f>FC_OTH_CP_E!V51+FC_OTH_HH_E!V51+FC_OTH_AFF_E!V51</f>
        <v>1813.383232380985</v>
      </c>
      <c r="W51" s="27">
        <f>FC_OTH_CP_E!W51+FC_OTH_HH_E!W51+FC_OTH_AFF_E!W51</f>
        <v>1622.9940189998779</v>
      </c>
      <c r="X51" s="27">
        <f>FC_OTH_CP_E!X51+FC_OTH_HH_E!X51+FC_OTH_AFF_E!X51</f>
        <v>1649.8406340992226</v>
      </c>
      <c r="Y51" s="27">
        <f>FC_OTH_CP_E!Y51+FC_OTH_HH_E!Y51+FC_OTH_AFF_E!Y51</f>
        <v>1135.199578791872</v>
      </c>
      <c r="Z51" s="27">
        <f>FC_OTH_CP_E!Z51+FC_OTH_HH_E!Z51+FC_OTH_AFF_E!Z51</f>
        <v>1021.2246026014657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52.473393844708689</v>
      </c>
      <c r="D52" s="27">
        <f t="shared" ref="D52:W52" si="30">SUM(D53:D54)</f>
        <v>44.112890422713811</v>
      </c>
      <c r="E52" s="27">
        <f t="shared" si="30"/>
        <v>65.035439750357995</v>
      </c>
      <c r="F52" s="27">
        <f t="shared" si="30"/>
        <v>65.869346726050892</v>
      </c>
      <c r="G52" s="27">
        <f t="shared" si="30"/>
        <v>52.166315832249019</v>
      </c>
      <c r="H52" s="27">
        <f t="shared" si="30"/>
        <v>52.160329487531541</v>
      </c>
      <c r="I52" s="27">
        <f t="shared" si="30"/>
        <v>53.682484274819544</v>
      </c>
      <c r="J52" s="27">
        <f t="shared" si="30"/>
        <v>36.793560703173554</v>
      </c>
      <c r="K52" s="27">
        <f t="shared" si="30"/>
        <v>25.344726731741741</v>
      </c>
      <c r="L52" s="27">
        <f t="shared" si="30"/>
        <v>15.260467852436502</v>
      </c>
      <c r="M52" s="27">
        <f t="shared" si="30"/>
        <v>15.012458986848525</v>
      </c>
      <c r="N52" s="27">
        <f t="shared" si="30"/>
        <v>22.240421165737807</v>
      </c>
      <c r="O52" s="27">
        <f t="shared" si="30"/>
        <v>21.532361556212841</v>
      </c>
      <c r="P52" s="27">
        <f t="shared" si="30"/>
        <v>21.575120704251479</v>
      </c>
      <c r="Q52" s="27">
        <f t="shared" si="30"/>
        <v>30.731116886235931</v>
      </c>
      <c r="R52" s="27">
        <f t="shared" si="30"/>
        <v>12.574602043004894</v>
      </c>
      <c r="S52" s="27">
        <f t="shared" si="30"/>
        <v>19.416730207590149</v>
      </c>
      <c r="T52" s="27">
        <f t="shared" si="30"/>
        <v>25.922413367861477</v>
      </c>
      <c r="U52" s="27">
        <f t="shared" si="30"/>
        <v>29.840392116714952</v>
      </c>
      <c r="V52" s="27">
        <f t="shared" si="30"/>
        <v>28.190286027733812</v>
      </c>
      <c r="W52" s="27">
        <f t="shared" si="30"/>
        <v>22.360699679594088</v>
      </c>
      <c r="X52" s="27">
        <f t="shared" ref="X52:Z52" si="31">SUM(X53:X54)</f>
        <v>21.462928139431547</v>
      </c>
      <c r="Y52" s="27">
        <f t="shared" si="31"/>
        <v>26.348135318393652</v>
      </c>
      <c r="Z52" s="27">
        <f t="shared" si="31"/>
        <v>21.510351151384391</v>
      </c>
    </row>
    <row r="53" spans="1:26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  <c r="Y53" s="8">
        <f>FC_OTH_CP_E!Y53+FC_OTH_HH_E!Y53+FC_OTH_AFF_E!Y53</f>
        <v>0</v>
      </c>
      <c r="Z53" s="8">
        <f>FC_OTH_CP_E!Z53+FC_OTH_HH_E!Z53+FC_OTH_AFF_E!Z53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FC_OTH_CP_E!C54+FC_OTH_HH_E!C54+FC_OTH_AFF_E!C54</f>
        <v>52.473393844708689</v>
      </c>
      <c r="D54" s="45">
        <f>FC_OTH_CP_E!D54+FC_OTH_HH_E!D54+FC_OTH_AFF_E!D54</f>
        <v>44.112890422713811</v>
      </c>
      <c r="E54" s="45">
        <f>FC_OTH_CP_E!E54+FC_OTH_HH_E!E54+FC_OTH_AFF_E!E54</f>
        <v>65.035439750357995</v>
      </c>
      <c r="F54" s="45">
        <f>FC_OTH_CP_E!F54+FC_OTH_HH_E!F54+FC_OTH_AFF_E!F54</f>
        <v>65.869346726050892</v>
      </c>
      <c r="G54" s="45">
        <f>FC_OTH_CP_E!G54+FC_OTH_HH_E!G54+FC_OTH_AFF_E!G54</f>
        <v>52.166315832249019</v>
      </c>
      <c r="H54" s="45">
        <f>FC_OTH_CP_E!H54+FC_OTH_HH_E!H54+FC_OTH_AFF_E!H54</f>
        <v>52.160329487531541</v>
      </c>
      <c r="I54" s="45">
        <f>FC_OTH_CP_E!I54+FC_OTH_HH_E!I54+FC_OTH_AFF_E!I54</f>
        <v>53.682484274819544</v>
      </c>
      <c r="J54" s="45">
        <f>FC_OTH_CP_E!J54+FC_OTH_HH_E!J54+FC_OTH_AFF_E!J54</f>
        <v>36.793560703173554</v>
      </c>
      <c r="K54" s="45">
        <f>FC_OTH_CP_E!K54+FC_OTH_HH_E!K54+FC_OTH_AFF_E!K54</f>
        <v>25.344726731741741</v>
      </c>
      <c r="L54" s="45">
        <f>FC_OTH_CP_E!L54+FC_OTH_HH_E!L54+FC_OTH_AFF_E!L54</f>
        <v>15.260467852436502</v>
      </c>
      <c r="M54" s="45">
        <f>FC_OTH_CP_E!M54+FC_OTH_HH_E!M54+FC_OTH_AFF_E!M54</f>
        <v>15.012458986848525</v>
      </c>
      <c r="N54" s="45">
        <f>FC_OTH_CP_E!N54+FC_OTH_HH_E!N54+FC_OTH_AFF_E!N54</f>
        <v>22.240421165737807</v>
      </c>
      <c r="O54" s="45">
        <f>FC_OTH_CP_E!O54+FC_OTH_HH_E!O54+FC_OTH_AFF_E!O54</f>
        <v>21.532361556212841</v>
      </c>
      <c r="P54" s="45">
        <f>FC_OTH_CP_E!P54+FC_OTH_HH_E!P54+FC_OTH_AFF_E!P54</f>
        <v>21.575120704251479</v>
      </c>
      <c r="Q54" s="45">
        <f>FC_OTH_CP_E!Q54+FC_OTH_HH_E!Q54+FC_OTH_AFF_E!Q54</f>
        <v>30.731116886235931</v>
      </c>
      <c r="R54" s="45">
        <f>FC_OTH_CP_E!R54+FC_OTH_HH_E!R54+FC_OTH_AFF_E!R54</f>
        <v>12.574602043004894</v>
      </c>
      <c r="S54" s="45">
        <f>FC_OTH_CP_E!S54+FC_OTH_HH_E!S54+FC_OTH_AFF_E!S54</f>
        <v>19.416730207590149</v>
      </c>
      <c r="T54" s="45">
        <f>FC_OTH_CP_E!T54+FC_OTH_HH_E!T54+FC_OTH_AFF_E!T54</f>
        <v>25.922413367861477</v>
      </c>
      <c r="U54" s="45">
        <f>FC_OTH_CP_E!U54+FC_OTH_HH_E!U54+FC_OTH_AFF_E!U54</f>
        <v>29.840392116714952</v>
      </c>
      <c r="V54" s="45">
        <f>FC_OTH_CP_E!V54+FC_OTH_HH_E!V54+FC_OTH_AFF_E!V54</f>
        <v>28.190286027733812</v>
      </c>
      <c r="W54" s="45">
        <f>FC_OTH_CP_E!W54+FC_OTH_HH_E!W54+FC_OTH_AFF_E!W54</f>
        <v>22.360699679594088</v>
      </c>
      <c r="X54" s="45">
        <f>FC_OTH_CP_E!X54+FC_OTH_HH_E!X54+FC_OTH_AFF_E!X54</f>
        <v>21.462928139431547</v>
      </c>
      <c r="Y54" s="45">
        <f>FC_OTH_CP_E!Y54+FC_OTH_HH_E!Y54+FC_OTH_AFF_E!Y54</f>
        <v>26.348135318393652</v>
      </c>
      <c r="Z54" s="45">
        <f>FC_OTH_CP_E!Z54+FC_OTH_HH_E!Z54+FC_OTH_AFF_E!Z54</f>
        <v>21.510351151384391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2423.9300047199995</v>
      </c>
      <c r="D61" s="49">
        <f t="shared" si="32"/>
        <v>2679.9596604000003</v>
      </c>
      <c r="E61" s="49">
        <f t="shared" si="32"/>
        <v>2781.7206350400002</v>
      </c>
      <c r="F61" s="49">
        <f t="shared" si="32"/>
        <v>3089.3402447999997</v>
      </c>
      <c r="G61" s="49">
        <f t="shared" si="32"/>
        <v>3233.9494375199988</v>
      </c>
      <c r="H61" s="49">
        <f t="shared" si="32"/>
        <v>3706.6232736000006</v>
      </c>
      <c r="I61" s="49">
        <f t="shared" si="32"/>
        <v>4080.0416767200013</v>
      </c>
      <c r="J61" s="49">
        <f t="shared" si="32"/>
        <v>4731.8670741600008</v>
      </c>
      <c r="K61" s="49">
        <f t="shared" si="32"/>
        <v>4619.1714443999999</v>
      </c>
      <c r="L61" s="49">
        <f t="shared" si="32"/>
        <v>4574.2867156799985</v>
      </c>
      <c r="M61" s="49">
        <f t="shared" si="32"/>
        <v>4866.3015847200022</v>
      </c>
      <c r="N61" s="49">
        <f t="shared" si="32"/>
        <v>4418.4953699999996</v>
      </c>
      <c r="O61" s="49">
        <f t="shared" si="32"/>
        <v>4283.9036215200003</v>
      </c>
      <c r="P61" s="49">
        <f t="shared" si="32"/>
        <v>4433.7476411999996</v>
      </c>
      <c r="Q61" s="49">
        <f t="shared" si="32"/>
        <v>4345.6827822857858</v>
      </c>
      <c r="R61" s="49">
        <f t="shared" si="32"/>
        <v>4972.943851948733</v>
      </c>
      <c r="S61" s="49">
        <f t="shared" si="32"/>
        <v>5308.7145696868038</v>
      </c>
      <c r="T61" s="49">
        <f t="shared" si="32"/>
        <v>5131.5106208918869</v>
      </c>
      <c r="U61" s="49">
        <f t="shared" si="32"/>
        <v>4938.4504728598467</v>
      </c>
      <c r="V61" s="49">
        <f t="shared" si="32"/>
        <v>4621.098719982996</v>
      </c>
      <c r="W61" s="49">
        <f t="shared" si="32"/>
        <v>4480.5097232454664</v>
      </c>
      <c r="X61" s="49">
        <f t="shared" si="32"/>
        <v>4756.2814104792587</v>
      </c>
      <c r="Y61" s="49">
        <f t="shared" ref="Y61:Z61" si="33">SUM(Y62:Y72)</f>
        <v>4033.0084690423482</v>
      </c>
      <c r="Z61" s="49">
        <f t="shared" si="33"/>
        <v>4302.7568713363262</v>
      </c>
    </row>
    <row r="62" spans="1:26" ht="11.25" customHeight="1" x14ac:dyDescent="0.2">
      <c r="A62" s="50" t="s">
        <v>92</v>
      </c>
      <c r="B62" s="51" t="s">
        <v>93</v>
      </c>
      <c r="C62" s="52">
        <f>FC_OTH_CP_E!C62+FC_OTH_HH_E!C62+FC_OTH_AFF_E!C62</f>
        <v>2324.6721791999998</v>
      </c>
      <c r="D62" s="52">
        <f>FC_OTH_CP_E!D62+FC_OTH_HH_E!D62+FC_OTH_AFF_E!D62</f>
        <v>2590.6720896000002</v>
      </c>
      <c r="E62" s="52">
        <f>FC_OTH_CP_E!E62+FC_OTH_HH_E!E62+FC_OTH_AFF_E!E62</f>
        <v>2656.8642239999999</v>
      </c>
      <c r="F62" s="52">
        <f>FC_OTH_CP_E!F62+FC_OTH_HH_E!F62+FC_OTH_AFF_E!F62</f>
        <v>2966.0960448000001</v>
      </c>
      <c r="G62" s="52">
        <f>FC_OTH_CP_E!G62+FC_OTH_HH_E!G62+FC_OTH_AFF_E!G62</f>
        <v>3123.6799103999988</v>
      </c>
      <c r="H62" s="52">
        <f>FC_OTH_CP_E!H62+FC_OTH_HH_E!H62+FC_OTH_AFF_E!H62</f>
        <v>3599.4563136000006</v>
      </c>
      <c r="I62" s="52">
        <f>FC_OTH_CP_E!I62+FC_OTH_HH_E!I62+FC_OTH_AFF_E!I62</f>
        <v>3953.0397312000014</v>
      </c>
      <c r="J62" s="52">
        <f>FC_OTH_CP_E!J62+FC_OTH_HH_E!J62+FC_OTH_AFF_E!J62</f>
        <v>4640.719910400001</v>
      </c>
      <c r="K62" s="52">
        <f>FC_OTH_CP_E!K62+FC_OTH_HH_E!K62+FC_OTH_AFF_E!K62</f>
        <v>4533.6477311999997</v>
      </c>
      <c r="L62" s="52">
        <f>FC_OTH_CP_E!L62+FC_OTH_HH_E!L62+FC_OTH_AFF_E!L62</f>
        <v>4517.9680895999982</v>
      </c>
      <c r="M62" s="52">
        <f>FC_OTH_CP_E!M62+FC_OTH_HH_E!M62+FC_OTH_AFF_E!M62</f>
        <v>4808.0305728000021</v>
      </c>
      <c r="N62" s="52">
        <f>FC_OTH_CP_E!N62+FC_OTH_HH_E!N62+FC_OTH_AFF_E!N62</f>
        <v>4359.1992191999998</v>
      </c>
      <c r="O62" s="52">
        <f>FC_OTH_CP_E!O62+FC_OTH_HH_E!O62+FC_OTH_AFF_E!O62</f>
        <v>4209.799910400001</v>
      </c>
      <c r="P62" s="52">
        <f>FC_OTH_CP_E!P62+FC_OTH_HH_E!P62+FC_OTH_AFF_E!P62</f>
        <v>4367.2188671999984</v>
      </c>
      <c r="Q62" s="52">
        <f>FC_OTH_CP_E!Q62+FC_OTH_HH_E!Q62+FC_OTH_AFF_E!Q62</f>
        <v>4277.4298559999988</v>
      </c>
      <c r="R62" s="52">
        <f>FC_OTH_CP_E!R62+FC_OTH_HH_E!R62+FC_OTH_AFF_E!R62</f>
        <v>4920.6576383999973</v>
      </c>
      <c r="S62" s="52">
        <f>FC_OTH_CP_E!S62+FC_OTH_HH_E!S62+FC_OTH_AFF_E!S62</f>
        <v>5195.5827839999984</v>
      </c>
      <c r="T62" s="52">
        <f>FC_OTH_CP_E!T62+FC_OTH_HH_E!T62+FC_OTH_AFF_E!T62</f>
        <v>4973.0688000000064</v>
      </c>
      <c r="U62" s="52">
        <f>FC_OTH_CP_E!U62+FC_OTH_HH_E!U62+FC_OTH_AFF_E!U62</f>
        <v>4744.331827199997</v>
      </c>
      <c r="V62" s="52">
        <f>FC_OTH_CP_E!V62+FC_OTH_HH_E!V62+FC_OTH_AFF_E!V62</f>
        <v>4367.1172607999979</v>
      </c>
      <c r="W62" s="52">
        <f>FC_OTH_CP_E!W62+FC_OTH_HH_E!W62+FC_OTH_AFF_E!W62</f>
        <v>4116.0430079999996</v>
      </c>
      <c r="X62" s="52">
        <f>FC_OTH_CP_E!X62+FC_OTH_HH_E!X62+FC_OTH_AFF_E!X62</f>
        <v>4256.5291776000004</v>
      </c>
      <c r="Y62" s="52">
        <f>FC_OTH_CP_E!Y62+FC_OTH_HH_E!Y62+FC_OTH_AFF_E!Y62</f>
        <v>3437.4324095999996</v>
      </c>
      <c r="Z62" s="52">
        <f>FC_OTH_CP_E!Z62+FC_OTH_HH_E!Z62+FC_OTH_AFF_E!Z62</f>
        <v>3676.8763583999994</v>
      </c>
    </row>
    <row r="63" spans="1:26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  <c r="Y63" s="52">
        <f>FC_OTH_CP_E!Y63+FC_OTH_HH_E!Y63+FC_OTH_AFF_E!Y63</f>
        <v>0</v>
      </c>
      <c r="Z63" s="52">
        <f>FC_OTH_CP_E!Z63+FC_OTH_HH_E!Z63+FC_OTH_AFF_E!Z63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FC_OTH_CP_E!C64+FC_OTH_HH_E!C64+FC_OTH_AFF_E!C64</f>
        <v>21.457865520000002</v>
      </c>
      <c r="D64" s="52">
        <f>FC_OTH_CP_E!D64+FC_OTH_HH_E!D64+FC_OTH_AFF_E!D64</f>
        <v>24.187690800000006</v>
      </c>
      <c r="E64" s="52">
        <f>FC_OTH_CP_E!E64+FC_OTH_HH_E!E64+FC_OTH_AFF_E!E64</f>
        <v>29.156531040000012</v>
      </c>
      <c r="F64" s="52">
        <f>FC_OTH_CP_E!F64+FC_OTH_HH_E!F64+FC_OTH_AFF_E!F64</f>
        <v>26.044200000000004</v>
      </c>
      <c r="G64" s="52">
        <f>FC_OTH_CP_E!G64+FC_OTH_HH_E!G64+FC_OTH_AFF_E!G64</f>
        <v>33.469647119999976</v>
      </c>
      <c r="H64" s="52">
        <f>FC_OTH_CP_E!H64+FC_OTH_HH_E!H64+FC_OTH_AFF_E!H64</f>
        <v>30.466799999999989</v>
      </c>
      <c r="I64" s="52">
        <f>FC_OTH_CP_E!I64+FC_OTH_HH_E!I64+FC_OTH_AFF_E!I64</f>
        <v>47.502065520000002</v>
      </c>
      <c r="J64" s="52">
        <f>FC_OTH_CP_E!J64+FC_OTH_HH_E!J64+FC_OTH_AFF_E!J64</f>
        <v>36.309152879999999</v>
      </c>
      <c r="K64" s="52">
        <f>FC_OTH_CP_E!K64+FC_OTH_HH_E!K64+FC_OTH_AFF_E!K64</f>
        <v>42.424134480000006</v>
      </c>
      <c r="L64" s="52">
        <f>FC_OTH_CP_E!L64+FC_OTH_HH_E!L64+FC_OTH_AFF_E!L64</f>
        <v>28.119087360000002</v>
      </c>
      <c r="M64" s="52">
        <f>FC_OTH_CP_E!M64+FC_OTH_HH_E!M64+FC_OTH_AFF_E!M64</f>
        <v>31.713973199999995</v>
      </c>
      <c r="N64" s="52">
        <f>FC_OTH_CP_E!N64+FC_OTH_HH_E!N64+FC_OTH_AFF_E!N64</f>
        <v>26.053438320000005</v>
      </c>
      <c r="O64" s="52">
        <f>FC_OTH_CP_E!O64+FC_OTH_HH_E!O64+FC_OTH_AFF_E!O64</f>
        <v>25.876141200000003</v>
      </c>
      <c r="P64" s="52">
        <f>FC_OTH_CP_E!P64+FC_OTH_HH_E!P64+FC_OTH_AFF_E!P64</f>
        <v>31.990336560000024</v>
      </c>
      <c r="Q64" s="52">
        <f>FC_OTH_CP_E!Q64+FC_OTH_HH_E!Q64+FC_OTH_AFF_E!Q64</f>
        <v>26.105073805787455</v>
      </c>
      <c r="R64" s="52">
        <f>FC_OTH_CP_E!R64+FC_OTH_HH_E!R64+FC_OTH_AFF_E!R64</f>
        <v>35.266228588735686</v>
      </c>
      <c r="S64" s="52">
        <f>FC_OTH_CP_E!S64+FC_OTH_HH_E!S64+FC_OTH_AFF_E!S64</f>
        <v>88.29394568680506</v>
      </c>
      <c r="T64" s="52">
        <f>FC_OTH_CP_E!T64+FC_OTH_HH_E!T64+FC_OTH_AFF_E!T64</f>
        <v>124.04238089188014</v>
      </c>
      <c r="U64" s="52">
        <f>FC_OTH_CP_E!U64+FC_OTH_HH_E!U64+FC_OTH_AFF_E!U64</f>
        <v>155.60152565985049</v>
      </c>
      <c r="V64" s="52">
        <f>FC_OTH_CP_E!V64+FC_OTH_HH_E!V64+FC_OTH_AFF_E!V64</f>
        <v>217.52317918299858</v>
      </c>
      <c r="W64" s="52">
        <f>FC_OTH_CP_E!W64+FC_OTH_HH_E!W64+FC_OTH_AFF_E!W64</f>
        <v>335.5306352454661</v>
      </c>
      <c r="X64" s="52">
        <f>FC_OTH_CP_E!X64+FC_OTH_HH_E!X64+FC_OTH_AFF_E!X64</f>
        <v>471.16679287925876</v>
      </c>
      <c r="Y64" s="52">
        <f>FC_OTH_CP_E!Y64+FC_OTH_HH_E!Y64+FC_OTH_AFF_E!Y64</f>
        <v>562.7530594423489</v>
      </c>
      <c r="Z64" s="52">
        <f>FC_OTH_CP_E!Z64+FC_OTH_HH_E!Z64+FC_OTH_AFF_E!Z64</f>
        <v>599.72507293632725</v>
      </c>
    </row>
    <row r="65" spans="1:26" ht="11.25" customHeight="1" x14ac:dyDescent="0.2">
      <c r="A65" s="50" t="s">
        <v>98</v>
      </c>
      <c r="B65" s="51" t="s">
        <v>99</v>
      </c>
      <c r="C65" s="52">
        <f>FC_OTH_CP_E!C65+FC_OTH_HH_E!C65+FC_OTH_AFF_E!C65</f>
        <v>77.799960000000013</v>
      </c>
      <c r="D65" s="52">
        <f>FC_OTH_CP_E!D65+FC_OTH_HH_E!D65+FC_OTH_AFF_E!D65</f>
        <v>65.099880000000013</v>
      </c>
      <c r="E65" s="52">
        <f>FC_OTH_CP_E!E65+FC_OTH_HH_E!E65+FC_OTH_AFF_E!E65</f>
        <v>95.699880000000022</v>
      </c>
      <c r="F65" s="52">
        <f>FC_OTH_CP_E!F65+FC_OTH_HH_E!F65+FC_OTH_AFF_E!F65</f>
        <v>97.199999999999974</v>
      </c>
      <c r="G65" s="52">
        <f>FC_OTH_CP_E!G65+FC_OTH_HH_E!G65+FC_OTH_AFF_E!G65</f>
        <v>76.799880000000002</v>
      </c>
      <c r="H65" s="52">
        <f>FC_OTH_CP_E!H65+FC_OTH_HH_E!H65+FC_OTH_AFF_E!H65</f>
        <v>76.700160000000011</v>
      </c>
      <c r="I65" s="52">
        <f>FC_OTH_CP_E!I65+FC_OTH_HH_E!I65+FC_OTH_AFF_E!I65</f>
        <v>79.49987999999999</v>
      </c>
      <c r="J65" s="52">
        <f>FC_OTH_CP_E!J65+FC_OTH_HH_E!J65+FC_OTH_AFF_E!J65</f>
        <v>54.500039999999998</v>
      </c>
      <c r="K65" s="52">
        <f>FC_OTH_CP_E!K65+FC_OTH_HH_E!K65+FC_OTH_AFF_E!K65</f>
        <v>37.500120000000003</v>
      </c>
      <c r="L65" s="52">
        <f>FC_OTH_CP_E!L65+FC_OTH_HH_E!L65+FC_OTH_AFF_E!L65</f>
        <v>22.600080000000013</v>
      </c>
      <c r="M65" s="52">
        <f>FC_OTH_CP_E!M65+FC_OTH_HH_E!M65+FC_OTH_AFF_E!M65</f>
        <v>22.200120000000002</v>
      </c>
      <c r="N65" s="52">
        <f>FC_OTH_CP_E!N65+FC_OTH_HH_E!N65+FC_OTH_AFF_E!N65</f>
        <v>32.600159999999981</v>
      </c>
      <c r="O65" s="52">
        <f>FC_OTH_CP_E!O65+FC_OTH_HH_E!O65+FC_OTH_AFF_E!O65</f>
        <v>29.599920000000004</v>
      </c>
      <c r="P65" s="52">
        <f>FC_OTH_CP_E!P65+FC_OTH_HH_E!P65+FC_OTH_AFF_E!P65</f>
        <v>27.799919999999993</v>
      </c>
      <c r="Q65" s="52">
        <f>FC_OTH_CP_E!Q65+FC_OTH_HH_E!Q65+FC_OTH_AFF_E!Q65</f>
        <v>40.899959999999972</v>
      </c>
      <c r="R65" s="52">
        <f>FC_OTH_CP_E!R65+FC_OTH_HH_E!R65+FC_OTH_AFF_E!R65</f>
        <v>16.053480000000008</v>
      </c>
      <c r="S65" s="52">
        <f>FC_OTH_CP_E!S65+FC_OTH_HH_E!S65+FC_OTH_AFF_E!S65</f>
        <v>24.7104</v>
      </c>
      <c r="T65" s="52">
        <f>FC_OTH_CP_E!T65+FC_OTH_HH_E!T65+FC_OTH_AFF_E!T65</f>
        <v>34.399439999999998</v>
      </c>
      <c r="U65" s="52">
        <f>FC_OTH_CP_E!U65+FC_OTH_HH_E!U65+FC_OTH_AFF_E!U65</f>
        <v>38.51711999999997</v>
      </c>
      <c r="V65" s="52">
        <f>FC_OTH_CP_E!V65+FC_OTH_HH_E!V65+FC_OTH_AFF_E!V65</f>
        <v>36.458279999999974</v>
      </c>
      <c r="W65" s="52">
        <f>FC_OTH_CP_E!W65+FC_OTH_HH_E!W65+FC_OTH_AFF_E!W65</f>
        <v>28.936080000000011</v>
      </c>
      <c r="X65" s="52">
        <f>FC_OTH_CP_E!X65+FC_OTH_HH_E!X65+FC_OTH_AFF_E!X65</f>
        <v>28.585439999999995</v>
      </c>
      <c r="Y65" s="52">
        <f>FC_OTH_CP_E!Y65+FC_OTH_HH_E!Y65+FC_OTH_AFF_E!Y65</f>
        <v>32.823</v>
      </c>
      <c r="Z65" s="52">
        <f>FC_OTH_CP_E!Z65+FC_OTH_HH_E!Z65+FC_OTH_AFF_E!Z65</f>
        <v>26.155439999999984</v>
      </c>
    </row>
    <row r="66" spans="1:26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  <c r="Y66" s="52">
        <f>FC_OTH_CP_E!Y66+FC_OTH_HH_E!Y66+FC_OTH_AFF_E!Y66</f>
        <v>0</v>
      </c>
      <c r="Z66" s="52">
        <f>FC_OTH_CP_E!Z66+FC_OTH_HH_E!Z66+FC_OTH_AFF_E!Z66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  <c r="Y67" s="52">
        <f>FC_OTH_CP_E!Y67+FC_OTH_HH_E!Y67+FC_OTH_AFF_E!Y67</f>
        <v>0</v>
      </c>
      <c r="Z67" s="52">
        <f>FC_OTH_CP_E!Z67+FC_OTH_HH_E!Z67+FC_OTH_AFF_E!Z67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0.33797088000000025</v>
      </c>
      <c r="K68" s="52">
        <f>FC_OTH_CP_E!K68+FC_OTH_HH_E!K68+FC_OTH_AFF_E!K68</f>
        <v>2.9443737599999986</v>
      </c>
      <c r="L68" s="52">
        <f>FC_OTH_CP_E!L68+FC_OTH_HH_E!L68+FC_OTH_AFF_E!L68</f>
        <v>2.9443737600000008</v>
      </c>
      <c r="M68" s="52">
        <f>FC_OTH_CP_E!M68+FC_OTH_HH_E!M68+FC_OTH_AFF_E!M68</f>
        <v>1.7018337600000013</v>
      </c>
      <c r="N68" s="52">
        <f>FC_OTH_CP_E!N68+FC_OTH_HH_E!N68+FC_OTH_AFF_E!N68</f>
        <v>0.64255248000000031</v>
      </c>
      <c r="O68" s="52">
        <f>FC_OTH_CP_E!O68+FC_OTH_HH_E!O68+FC_OTH_AFF_E!O68</f>
        <v>9.313824959999998</v>
      </c>
      <c r="P68" s="52">
        <f>FC_OTH_CP_E!P68+FC_OTH_HH_E!P68+FC_OTH_AFF_E!P68</f>
        <v>3.3692587199999986</v>
      </c>
      <c r="Q68" s="52">
        <f>FC_OTH_CP_E!Q68+FC_OTH_HH_E!Q68+FC_OTH_AFF_E!Q68</f>
        <v>0.62394623999999999</v>
      </c>
      <c r="R68" s="52">
        <f>FC_OTH_CP_E!R68+FC_OTH_HH_E!R68+FC_OTH_AFF_E!R68</f>
        <v>0.48325247999999998</v>
      </c>
      <c r="S68" s="52">
        <f>FC_OTH_CP_E!S68+FC_OTH_HH_E!S68+FC_OTH_AFF_E!S68</f>
        <v>6.3719999999999999E-2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  <c r="Y68" s="52">
        <f>FC_OTH_CP_E!Y68+FC_OTH_HH_E!Y68+FC_OTH_AFF_E!Y68</f>
        <v>0</v>
      </c>
      <c r="Z68" s="52">
        <f>FC_OTH_CP_E!Z68+FC_OTH_HH_E!Z68+FC_OTH_AFF_E!Z68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2.6550849599999991</v>
      </c>
      <c r="L69" s="52">
        <f>FC_OTH_CP_E!L69+FC_OTH_HH_E!L69+FC_OTH_AFF_E!L69</f>
        <v>2.6550849600000013</v>
      </c>
      <c r="M69" s="52">
        <f>FC_OTH_CP_E!M69+FC_OTH_HH_E!M69+FC_OTH_AFF_E!M69</f>
        <v>2.6550849600000017</v>
      </c>
      <c r="N69" s="52">
        <f>FC_OTH_CP_E!N69+FC_OTH_HH_E!N69+FC_OTH_AFF_E!N69</f>
        <v>0</v>
      </c>
      <c r="O69" s="52">
        <f>FC_OTH_CP_E!O69+FC_OTH_HH_E!O69+FC_OTH_AFF_E!O69</f>
        <v>9.313824959999998</v>
      </c>
      <c r="P69" s="52">
        <f>FC_OTH_CP_E!P69+FC_OTH_HH_E!P69+FC_OTH_AFF_E!P69</f>
        <v>3.3692587199999986</v>
      </c>
      <c r="Q69" s="52">
        <f>FC_OTH_CP_E!Q69+FC_OTH_HH_E!Q69+FC_OTH_AFF_E!Q69</f>
        <v>0.62394623999999999</v>
      </c>
      <c r="R69" s="52">
        <f>FC_OTH_CP_E!R69+FC_OTH_HH_E!R69+FC_OTH_AFF_E!R69</f>
        <v>0.48325247999999998</v>
      </c>
      <c r="S69" s="52">
        <f>FC_OTH_CP_E!S69+FC_OTH_HH_E!S69+FC_OTH_AFF_E!S69</f>
        <v>6.3719999999999999E-2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  <c r="Y69" s="52">
        <f>FC_OTH_CP_E!Y69+FC_OTH_HH_E!Y69+FC_OTH_AFF_E!Y69</f>
        <v>0</v>
      </c>
      <c r="Z69" s="52">
        <f>FC_OTH_CP_E!Z69+FC_OTH_HH_E!Z69+FC_OTH_AFF_E!Z69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  <c r="Y70" s="52">
        <f>FC_OTH_CP_E!Y70+FC_OTH_HH_E!Y70+FC_OTH_AFF_E!Y70</f>
        <v>0</v>
      </c>
      <c r="Z70" s="52">
        <f>FC_OTH_CP_E!Z70+FC_OTH_HH_E!Z70+FC_OTH_AFF_E!Z70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  <c r="Y71" s="52">
        <f>FC_OTH_CP_E!Y71+FC_OTH_HH_E!Y71+FC_OTH_AFF_E!Y71</f>
        <v>0</v>
      </c>
      <c r="Z71" s="52">
        <f>FC_OTH_CP_E!Z71+FC_OTH_HH_E!Z71+FC_OTH_AFF_E!Z71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  <c r="Y72" s="55">
        <f>FC_OTH_CP_E!Y72+FC_OTH_HH_E!Y72+FC_OTH_AFF_E!Y72</f>
        <v>0</v>
      </c>
      <c r="Z72" s="55">
        <f>FC_OTH_CP_E!Z72+FC_OTH_HH_E!Z72+FC_OTH_AFF_E!Z72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877.91577276470866</v>
      </c>
      <c r="D2" s="21">
        <f t="shared" ref="D2:X2" si="0">SUM(D3,D17,D22,D25,D26,D51,D52)</f>
        <v>843.23867390271369</v>
      </c>
      <c r="E2" s="21">
        <f t="shared" si="0"/>
        <v>855.28971227035811</v>
      </c>
      <c r="F2" s="21">
        <f t="shared" si="0"/>
        <v>945.91863956605107</v>
      </c>
      <c r="G2" s="21">
        <f t="shared" si="0"/>
        <v>943.58361559224886</v>
      </c>
      <c r="H2" s="21">
        <f t="shared" si="0"/>
        <v>935.44305340753158</v>
      </c>
      <c r="I2" s="21">
        <f t="shared" si="0"/>
        <v>940.69255063481967</v>
      </c>
      <c r="J2" s="21">
        <f t="shared" si="0"/>
        <v>855.44592202317347</v>
      </c>
      <c r="K2" s="21">
        <f t="shared" si="0"/>
        <v>842.58409705174199</v>
      </c>
      <c r="L2" s="21">
        <f t="shared" si="0"/>
        <v>819.24607817243657</v>
      </c>
      <c r="M2" s="21">
        <f t="shared" si="0"/>
        <v>808.14124006684858</v>
      </c>
      <c r="N2" s="21">
        <f t="shared" si="0"/>
        <v>648.15660564573784</v>
      </c>
      <c r="O2" s="21">
        <f t="shared" si="0"/>
        <v>723.43560399621276</v>
      </c>
      <c r="P2" s="21">
        <f t="shared" si="0"/>
        <v>730.11161298425179</v>
      </c>
      <c r="Q2" s="21">
        <f t="shared" si="0"/>
        <v>583.20608866531836</v>
      </c>
      <c r="R2" s="21">
        <f t="shared" si="0"/>
        <v>700.57577280282044</v>
      </c>
      <c r="S2" s="21">
        <f t="shared" si="0"/>
        <v>706.93443125856243</v>
      </c>
      <c r="T2" s="21">
        <f t="shared" si="0"/>
        <v>727.56818232949388</v>
      </c>
      <c r="U2" s="21">
        <f t="shared" si="0"/>
        <v>641.21713593870686</v>
      </c>
      <c r="V2" s="21">
        <f t="shared" si="0"/>
        <v>570.40362229046855</v>
      </c>
      <c r="W2" s="21">
        <f t="shared" si="0"/>
        <v>535.93804932236799</v>
      </c>
      <c r="X2" s="21">
        <f t="shared" si="0"/>
        <v>632.51890092464669</v>
      </c>
      <c r="Y2" s="21">
        <f t="shared" ref="Y2:Z2" si="1">SUM(Y3,Y17,Y22,Y25,Y26,Y51,Y52)</f>
        <v>510.88928535901442</v>
      </c>
      <c r="Z2" s="21">
        <f t="shared" si="1"/>
        <v>461.81158910931111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  <c r="Y5" s="8">
        <f>FC_OTH_CP_SH_E!Y5+FC_OTH_CP_SC_E!Y5+FC_OTH_CP_HW_E!Y5+FC_OTH_CP_CA_E!Y5</f>
        <v>0</v>
      </c>
      <c r="Z5" s="8">
        <f>FC_OTH_CP_SH_E!Z5+FC_OTH_CP_SC_E!Z5+FC_OTH_CP_HW_E!Z5+FC_OTH_CP_CA_E!Z5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  <c r="Y6" s="8">
        <f>FC_OTH_CP_SH_E!Y6+FC_OTH_CP_SC_E!Y6+FC_OTH_CP_HW_E!Y6+FC_OTH_CP_CA_E!Y6</f>
        <v>0</v>
      </c>
      <c r="Z6" s="8">
        <f>FC_OTH_CP_SH_E!Z6+FC_OTH_CP_SC_E!Z6+FC_OTH_CP_HW_E!Z6+FC_OTH_CP_CA_E!Z6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  <c r="Y7" s="8">
        <f>FC_OTH_CP_SH_E!Y7+FC_OTH_CP_SC_E!Y7+FC_OTH_CP_HW_E!Y7+FC_OTH_CP_CA_E!Y7</f>
        <v>0</v>
      </c>
      <c r="Z7" s="8">
        <f>FC_OTH_CP_SH_E!Z7+FC_OTH_CP_SC_E!Z7+FC_OTH_CP_HW_E!Z7+FC_OTH_CP_CA_E!Z7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  <c r="Y9" s="8">
        <f>FC_OTH_CP_SH_E!Y9+FC_OTH_CP_SC_E!Y9+FC_OTH_CP_HW_E!Y9+FC_OTH_CP_CA_E!Y9</f>
        <v>0</v>
      </c>
      <c r="Z9" s="8">
        <f>FC_OTH_CP_SH_E!Z9+FC_OTH_CP_SC_E!Z9+FC_OTH_CP_HW_E!Z9+FC_OTH_CP_CA_E!Z9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  <c r="Y10" s="8">
        <f>FC_OTH_CP_SH_E!Y10+FC_OTH_CP_SC_E!Y10+FC_OTH_CP_HW_E!Y10+FC_OTH_CP_CA_E!Y10</f>
        <v>0</v>
      </c>
      <c r="Z10" s="8">
        <f>FC_OTH_CP_SH_E!Z10+FC_OTH_CP_SC_E!Z10+FC_OTH_CP_HW_E!Z10+FC_OTH_CP_CA_E!Z10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  <c r="Y12" s="8">
        <f>FC_OTH_CP_SH_E!Y12+FC_OTH_CP_SC_E!Y12+FC_OTH_CP_HW_E!Y12+FC_OTH_CP_CA_E!Y12</f>
        <v>0</v>
      </c>
      <c r="Z12" s="8">
        <f>FC_OTH_CP_SH_E!Z12+FC_OTH_CP_SC_E!Z12+FC_OTH_CP_HW_E!Z12+FC_OTH_CP_CA_E!Z12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  <c r="Y13" s="8">
        <f>FC_OTH_CP_SH_E!Y13+FC_OTH_CP_SC_E!Y13+FC_OTH_CP_HW_E!Y13+FC_OTH_CP_CA_E!Y13</f>
        <v>0</v>
      </c>
      <c r="Z13" s="8">
        <f>FC_OTH_CP_SH_E!Z13+FC_OTH_CP_SC_E!Z13+FC_OTH_CP_HW_E!Z13+FC_OTH_CP_CA_E!Z13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  <c r="Y14" s="8">
        <f>FC_OTH_CP_SH_E!Y14+FC_OTH_CP_SC_E!Y14+FC_OTH_CP_HW_E!Y14+FC_OTH_CP_CA_E!Y14</f>
        <v>0</v>
      </c>
      <c r="Z14" s="8">
        <f>FC_OTH_CP_SH_E!Z14+FC_OTH_CP_SC_E!Z14+FC_OTH_CP_HW_E!Z14+FC_OTH_CP_CA_E!Z14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  <c r="Y15" s="8">
        <f>FC_OTH_CP_SH_E!Y15+FC_OTH_CP_SC_E!Y15+FC_OTH_CP_HW_E!Y15+FC_OTH_CP_CA_E!Y15</f>
        <v>0</v>
      </c>
      <c r="Z15" s="8">
        <f>FC_OTH_CP_SH_E!Z15+FC_OTH_CP_SC_E!Z15+FC_OTH_CP_HW_E!Z15+FC_OTH_CP_CA_E!Z15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  <c r="Y16" s="8">
        <f>FC_OTH_CP_SH_E!Y16+FC_OTH_CP_SC_E!Y16+FC_OTH_CP_HW_E!Y16+FC_OTH_CP_CA_E!Y16</f>
        <v>0</v>
      </c>
      <c r="Z16" s="8">
        <f>FC_OTH_CP_SH_E!Z16+FC_OTH_CP_SC_E!Z16+FC_OTH_CP_HW_E!Z16+FC_OTH_CP_CA_E!Z16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  <c r="Y18" s="8">
        <f>FC_OTH_CP_SH_E!Y18+FC_OTH_CP_SC_E!Y18+FC_OTH_CP_HW_E!Y18+FC_OTH_CP_CA_E!Y18</f>
        <v>0</v>
      </c>
      <c r="Z18" s="8">
        <f>FC_OTH_CP_SH_E!Z18+FC_OTH_CP_SC_E!Z18+FC_OTH_CP_HW_E!Z18+FC_OTH_CP_CA_E!Z18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  <c r="Y19" s="8">
        <f>FC_OTH_CP_SH_E!Y19+FC_OTH_CP_SC_E!Y19+FC_OTH_CP_HW_E!Y19+FC_OTH_CP_CA_E!Y19</f>
        <v>0</v>
      </c>
      <c r="Z19" s="8">
        <f>FC_OTH_CP_SH_E!Z19+FC_OTH_CP_SC_E!Z19+FC_OTH_CP_HW_E!Z19+FC_OTH_CP_CA_E!Z19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  <c r="Y20" s="8">
        <f>FC_OTH_CP_SH_E!Y20+FC_OTH_CP_SC_E!Y20+FC_OTH_CP_HW_E!Y20+FC_OTH_CP_CA_E!Y20</f>
        <v>0</v>
      </c>
      <c r="Z20" s="8">
        <f>FC_OTH_CP_SH_E!Z20+FC_OTH_CP_SC_E!Z20+FC_OTH_CP_HW_E!Z20+FC_OTH_CP_CA_E!Z20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  <c r="Y21" s="8">
        <f>FC_OTH_CP_SH_E!Y21+FC_OTH_CP_SC_E!Y21+FC_OTH_CP_HW_E!Y21+FC_OTH_CP_CA_E!Y21</f>
        <v>0</v>
      </c>
      <c r="Z21" s="8">
        <f>FC_OTH_CP_SH_E!Z21+FC_OTH_CP_SC_E!Z21+FC_OTH_CP_HW_E!Z21+FC_OTH_CP_CA_E!Z21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  <c r="Y23" s="8">
        <f>FC_OTH_CP_SH_E!Y23+FC_OTH_CP_SC_E!Y23+FC_OTH_CP_HW_E!Y23+FC_OTH_CP_CA_E!Y23</f>
        <v>0</v>
      </c>
      <c r="Z23" s="8">
        <f>FC_OTH_CP_SH_E!Z23+FC_OTH_CP_SC_E!Z23+FC_OTH_CP_HW_E!Z23+FC_OTH_CP_CA_E!Z23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  <c r="Y24" s="8">
        <f>FC_OTH_CP_SH_E!Y24+FC_OTH_CP_SC_E!Y24+FC_OTH_CP_HW_E!Y24+FC_OTH_CP_CA_E!Y24</f>
        <v>0</v>
      </c>
      <c r="Z24" s="8">
        <f>FC_OTH_CP_SH_E!Z24+FC_OTH_CP_SC_E!Z24+FC_OTH_CP_HW_E!Z24+FC_OTH_CP_CA_E!Z24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  <c r="Y25" s="27">
        <f>FC_OTH_CP_SH_E!Y25+FC_OTH_CP_SC_E!Y25+FC_OTH_CP_HW_E!Y25+FC_OTH_CP_CA_E!Y25</f>
        <v>0</v>
      </c>
      <c r="Z25" s="27">
        <f>FC_OTH_CP_SH_E!Z25+FC_OTH_CP_SC_E!Z25+FC_OTH_CP_HW_E!Z25+FC_OTH_CP_CA_E!Z25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416.67634872000014</v>
      </c>
      <c r="D26" s="27">
        <f t="shared" si="14"/>
        <v>385.10677367999989</v>
      </c>
      <c r="E26" s="27">
        <f t="shared" si="14"/>
        <v>359.66989763999999</v>
      </c>
      <c r="F26" s="27">
        <f t="shared" si="14"/>
        <v>359.55071028000003</v>
      </c>
      <c r="G26" s="27">
        <f t="shared" si="14"/>
        <v>371.92690152</v>
      </c>
      <c r="H26" s="27">
        <f t="shared" si="14"/>
        <v>333.49125708000003</v>
      </c>
      <c r="I26" s="27">
        <f t="shared" si="14"/>
        <v>279.87266340000014</v>
      </c>
      <c r="J26" s="27">
        <f t="shared" si="14"/>
        <v>248.16585131999992</v>
      </c>
      <c r="K26" s="27">
        <f t="shared" si="14"/>
        <v>251.24041152000001</v>
      </c>
      <c r="L26" s="27">
        <f t="shared" si="14"/>
        <v>232.53514523999999</v>
      </c>
      <c r="M26" s="27">
        <f t="shared" si="14"/>
        <v>228.84809796000002</v>
      </c>
      <c r="N26" s="27">
        <f t="shared" si="14"/>
        <v>181.64861568000001</v>
      </c>
      <c r="O26" s="27">
        <f t="shared" si="14"/>
        <v>210.27544775999991</v>
      </c>
      <c r="P26" s="27">
        <f t="shared" si="14"/>
        <v>197.4316752</v>
      </c>
      <c r="Q26" s="27">
        <f t="shared" si="14"/>
        <v>172.82947644000009</v>
      </c>
      <c r="R26" s="27">
        <f t="shared" si="14"/>
        <v>188.4804343199998</v>
      </c>
      <c r="S26" s="27">
        <f t="shared" si="14"/>
        <v>189.81316008000007</v>
      </c>
      <c r="T26" s="27">
        <f t="shared" si="14"/>
        <v>173.35022831999996</v>
      </c>
      <c r="U26" s="27">
        <f t="shared" si="14"/>
        <v>187.61527223999994</v>
      </c>
      <c r="V26" s="27">
        <f t="shared" si="14"/>
        <v>102.93206435999996</v>
      </c>
      <c r="W26" s="27">
        <f t="shared" si="14"/>
        <v>113.38068599999994</v>
      </c>
      <c r="X26" s="27">
        <f t="shared" si="14"/>
        <v>92.218838399999981</v>
      </c>
      <c r="Y26" s="27">
        <f t="shared" ref="Y26:Z26" si="15">SUM(Y27,Y33)</f>
        <v>119.36639843999998</v>
      </c>
      <c r="Z26" s="27">
        <f t="shared" si="15"/>
        <v>102.31429428000006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  <c r="Y28" s="8">
        <f>FC_OTH_CP_SH_E!Y28+FC_OTH_CP_SC_E!Y28+FC_OTH_CP_HW_E!Y28+FC_OTH_CP_CA_E!Y28</f>
        <v>0</v>
      </c>
      <c r="Z28" s="8">
        <f>FC_OTH_CP_SH_E!Z28+FC_OTH_CP_SC_E!Z28+FC_OTH_CP_HW_E!Z28+FC_OTH_CP_CA_E!Z28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  <c r="Y29" s="8">
        <f>FC_OTH_CP_SH_E!Y29+FC_OTH_CP_SC_E!Y29+FC_OTH_CP_HW_E!Y29+FC_OTH_CP_CA_E!Y29</f>
        <v>0</v>
      </c>
      <c r="Z29" s="8">
        <f>FC_OTH_CP_SH_E!Z29+FC_OTH_CP_SC_E!Z29+FC_OTH_CP_HW_E!Z29+FC_OTH_CP_CA_E!Z29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  <c r="Y30" s="8">
        <f>FC_OTH_CP_SH_E!Y30+FC_OTH_CP_SC_E!Y30+FC_OTH_CP_HW_E!Y30+FC_OTH_CP_CA_E!Y30</f>
        <v>0</v>
      </c>
      <c r="Z30" s="8">
        <f>FC_OTH_CP_SH_E!Z30+FC_OTH_CP_SC_E!Z30+FC_OTH_CP_HW_E!Z30+FC_OTH_CP_CA_E!Z30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  <c r="Y31" s="8">
        <f>FC_OTH_CP_SH_E!Y31+FC_OTH_CP_SC_E!Y31+FC_OTH_CP_HW_E!Y31+FC_OTH_CP_CA_E!Y31</f>
        <v>0</v>
      </c>
      <c r="Z31" s="8">
        <f>FC_OTH_CP_SH_E!Z31+FC_OTH_CP_SC_E!Z31+FC_OTH_CP_HW_E!Z31+FC_OTH_CP_CA_E!Z31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  <c r="Y32" s="8">
        <f>FC_OTH_CP_SH_E!Y32+FC_OTH_CP_SC_E!Y32+FC_OTH_CP_HW_E!Y32+FC_OTH_CP_CA_E!Y32</f>
        <v>0</v>
      </c>
      <c r="Z32" s="8">
        <f>FC_OTH_CP_SH_E!Z32+FC_OTH_CP_SC_E!Z32+FC_OTH_CP_HW_E!Z32+FC_OTH_CP_CA_E!Z32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416.67634872000014</v>
      </c>
      <c r="D33" s="19">
        <f t="shared" si="18"/>
        <v>385.10677367999989</v>
      </c>
      <c r="E33" s="19">
        <f t="shared" si="18"/>
        <v>359.66989763999999</v>
      </c>
      <c r="F33" s="19">
        <f t="shared" si="18"/>
        <v>359.55071028000003</v>
      </c>
      <c r="G33" s="19">
        <f t="shared" si="18"/>
        <v>371.92690152</v>
      </c>
      <c r="H33" s="19">
        <f t="shared" si="18"/>
        <v>333.49125708000003</v>
      </c>
      <c r="I33" s="19">
        <f t="shared" si="18"/>
        <v>279.87266340000014</v>
      </c>
      <c r="J33" s="19">
        <f t="shared" si="18"/>
        <v>248.16585131999992</v>
      </c>
      <c r="K33" s="19">
        <f t="shared" si="18"/>
        <v>251.24041152000001</v>
      </c>
      <c r="L33" s="19">
        <f t="shared" si="18"/>
        <v>232.53514523999999</v>
      </c>
      <c r="M33" s="19">
        <f t="shared" si="18"/>
        <v>228.84809796000002</v>
      </c>
      <c r="N33" s="19">
        <f t="shared" si="18"/>
        <v>181.64861568000001</v>
      </c>
      <c r="O33" s="19">
        <f t="shared" si="18"/>
        <v>210.27544775999991</v>
      </c>
      <c r="P33" s="19">
        <f t="shared" si="18"/>
        <v>197.4316752</v>
      </c>
      <c r="Q33" s="19">
        <f t="shared" si="18"/>
        <v>172.82947644000009</v>
      </c>
      <c r="R33" s="19">
        <f t="shared" si="18"/>
        <v>188.4804343199998</v>
      </c>
      <c r="S33" s="19">
        <f t="shared" si="18"/>
        <v>189.81316008000007</v>
      </c>
      <c r="T33" s="19">
        <f t="shared" si="18"/>
        <v>173.35022831999996</v>
      </c>
      <c r="U33" s="19">
        <f t="shared" si="18"/>
        <v>187.61527223999994</v>
      </c>
      <c r="V33" s="19">
        <f t="shared" si="18"/>
        <v>102.93206435999996</v>
      </c>
      <c r="W33" s="19">
        <f t="shared" si="18"/>
        <v>113.38068599999994</v>
      </c>
      <c r="X33" s="19">
        <f t="shared" si="18"/>
        <v>92.218838399999981</v>
      </c>
      <c r="Y33" s="19">
        <f t="shared" ref="Y33:Z33" si="19">SUM(Y34:Y50)</f>
        <v>119.36639843999998</v>
      </c>
      <c r="Z33" s="19">
        <f t="shared" si="19"/>
        <v>102.31429428000006</v>
      </c>
    </row>
    <row r="34" spans="1:26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  <c r="Y34" s="8">
        <f>FC_OTH_CP_SH_E!Y34+FC_OTH_CP_SC_E!Y34+FC_OTH_CP_HW_E!Y34+FC_OTH_CP_CA_E!Y34</f>
        <v>0</v>
      </c>
      <c r="Z34" s="8">
        <f>FC_OTH_CP_SH_E!Z34+FC_OTH_CP_SC_E!Z34+FC_OTH_CP_HW_E!Z34+FC_OTH_CP_CA_E!Z34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  <c r="Y35" s="8">
        <f>FC_OTH_CP_SH_E!Y35+FC_OTH_CP_SC_E!Y35+FC_OTH_CP_HW_E!Y35+FC_OTH_CP_CA_E!Y35</f>
        <v>0</v>
      </c>
      <c r="Z35" s="8">
        <f>FC_OTH_CP_SH_E!Z35+FC_OTH_CP_SC_E!Z35+FC_OTH_CP_HW_E!Z35+FC_OTH_CP_CA_E!Z35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8.707724279999999</v>
      </c>
      <c r="D36" s="8">
        <f>FC_OTH_CP_SH_E!D36+FC_OTH_CP_SC_E!D36+FC_OTH_CP_HW_E!D36+FC_OTH_CP_CA_E!D36</f>
        <v>8.707724279999999</v>
      </c>
      <c r="E36" s="8">
        <f>FC_OTH_CP_SH_E!E36+FC_OTH_CP_SC_E!E36+FC_OTH_CP_HW_E!E36+FC_OTH_CP_CA_E!E36</f>
        <v>8.707724279999999</v>
      </c>
      <c r="F36" s="8">
        <f>FC_OTH_CP_SH_E!F36+FC_OTH_CP_SC_E!F36+FC_OTH_CP_HW_E!F36+FC_OTH_CP_CA_E!F36</f>
        <v>11.610374759999999</v>
      </c>
      <c r="G36" s="8">
        <f>FC_OTH_CP_SH_E!G36+FC_OTH_CP_SC_E!G36+FC_OTH_CP_HW_E!G36+FC_OTH_CP_CA_E!G36</f>
        <v>14.513025239999996</v>
      </c>
      <c r="H36" s="8">
        <f>FC_OTH_CP_SH_E!H36+FC_OTH_CP_SC_E!H36+FC_OTH_CP_HW_E!H36+FC_OTH_CP_CA_E!H36</f>
        <v>17.415675720000003</v>
      </c>
      <c r="I36" s="8">
        <f>FC_OTH_CP_SH_E!I36+FC_OTH_CP_SC_E!I36+FC_OTH_CP_HW_E!I36+FC_OTH_CP_CA_E!I36</f>
        <v>17.415675720000003</v>
      </c>
      <c r="J36" s="8">
        <f>FC_OTH_CP_SH_E!J36+FC_OTH_CP_SC_E!J36+FC_OTH_CP_HW_E!J36+FC_OTH_CP_CA_E!J36</f>
        <v>17.415675720000003</v>
      </c>
      <c r="K36" s="8">
        <f>FC_OTH_CP_SH_E!K36+FC_OTH_CP_SC_E!K36+FC_OTH_CP_HW_E!K36+FC_OTH_CP_CA_E!K36</f>
        <v>17.415675719999999</v>
      </c>
      <c r="L36" s="8">
        <f>FC_OTH_CP_SH_E!L36+FC_OTH_CP_SC_E!L36+FC_OTH_CP_HW_E!L36+FC_OTH_CP_CA_E!L36</f>
        <v>17.415675719999999</v>
      </c>
      <c r="M36" s="8">
        <f>FC_OTH_CP_SH_E!M36+FC_OTH_CP_SC_E!M36+FC_OTH_CP_HW_E!M36+FC_OTH_CP_CA_E!M36</f>
        <v>23.220749519999995</v>
      </c>
      <c r="N36" s="8">
        <f>FC_OTH_CP_SH_E!N36+FC_OTH_CP_SC_E!N36+FC_OTH_CP_HW_E!N36+FC_OTH_CP_CA_E!N36</f>
        <v>20.31809904</v>
      </c>
      <c r="O36" s="8">
        <f>FC_OTH_CP_SH_E!O36+FC_OTH_CP_SC_E!O36+FC_OTH_CP_HW_E!O36+FC_OTH_CP_CA_E!O36</f>
        <v>17.415675720000017</v>
      </c>
      <c r="P36" s="8">
        <f>FC_OTH_CP_SH_E!P36+FC_OTH_CP_SC_E!P36+FC_OTH_CP_HW_E!P36+FC_OTH_CP_CA_E!P36</f>
        <v>20.318099040000014</v>
      </c>
      <c r="Q36" s="8">
        <f>FC_OTH_CP_SH_E!Q36+FC_OTH_CP_SC_E!Q36+FC_OTH_CP_HW_E!Q36+FC_OTH_CP_CA_E!Q36</f>
        <v>11.610374760000012</v>
      </c>
      <c r="R36" s="8">
        <f>FC_OTH_CP_SH_E!R36+FC_OTH_CP_SC_E!R36+FC_OTH_CP_HW_E!R36+FC_OTH_CP_CA_E!R36</f>
        <v>24.079868639999983</v>
      </c>
      <c r="S36" s="8">
        <f>FC_OTH_CP_SH_E!S36+FC_OTH_CP_SC_E!S36+FC_OTH_CP_HW_E!S36+FC_OTH_CP_CA_E!S36</f>
        <v>25.438285439999973</v>
      </c>
      <c r="T36" s="8">
        <f>FC_OTH_CP_SH_E!T36+FC_OTH_CP_SC_E!T36+FC_OTH_CP_HW_E!T36+FC_OTH_CP_CA_E!T36</f>
        <v>25.243836479999974</v>
      </c>
      <c r="U36" s="8">
        <f>FC_OTH_CP_SH_E!U36+FC_OTH_CP_SC_E!U36+FC_OTH_CP_HW_E!U36+FC_OTH_CP_CA_E!U36</f>
        <v>25.902827639999973</v>
      </c>
      <c r="V36" s="8">
        <f>FC_OTH_CP_SH_E!V36+FC_OTH_CP_SC_E!V36+FC_OTH_CP_HW_E!V36+FC_OTH_CP_CA_E!V36</f>
        <v>25.426700279999991</v>
      </c>
      <c r="W36" s="8">
        <f>FC_OTH_CP_SH_E!W36+FC_OTH_CP_SC_E!W36+FC_OTH_CP_HW_E!W36+FC_OTH_CP_CA_E!W36</f>
        <v>21.485019959999999</v>
      </c>
      <c r="X36" s="8">
        <f>FC_OTH_CP_SH_E!X36+FC_OTH_CP_SC_E!X36+FC_OTH_CP_HW_E!X36+FC_OTH_CP_CA_E!X36</f>
        <v>23.12784108000001</v>
      </c>
      <c r="Y36" s="8">
        <f>FC_OTH_CP_SH_E!Y36+FC_OTH_CP_SC_E!Y36+FC_OTH_CP_HW_E!Y36+FC_OTH_CP_CA_E!Y36</f>
        <v>25.899874559999997</v>
      </c>
      <c r="Z36" s="8">
        <f>FC_OTH_CP_SH_E!Z36+FC_OTH_CP_SC_E!Z36+FC_OTH_CP_HW_E!Z36+FC_OTH_CP_CA_E!Z36</f>
        <v>27.229214880000072</v>
      </c>
    </row>
    <row r="37" spans="1:26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  <c r="Y37" s="8">
        <f>FC_OTH_CP_SH_E!Y37+FC_OTH_CP_SC_E!Y37+FC_OTH_CP_HW_E!Y37+FC_OTH_CP_CA_E!Y37</f>
        <v>0</v>
      </c>
      <c r="Z37" s="8">
        <f>FC_OTH_CP_SH_E!Z37+FC_OTH_CP_SC_E!Z37+FC_OTH_CP_HW_E!Z37+FC_OTH_CP_CA_E!Z37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  <c r="Y38" s="8">
        <f>FC_OTH_CP_SH_E!Y38+FC_OTH_CP_SC_E!Y38+FC_OTH_CP_HW_E!Y38+FC_OTH_CP_CA_E!Y38</f>
        <v>0</v>
      </c>
      <c r="Z38" s="8">
        <f>FC_OTH_CP_SH_E!Z38+FC_OTH_CP_SC_E!Z38+FC_OTH_CP_HW_E!Z38+FC_OTH_CP_CA_E!Z38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  <c r="Y39" s="8">
        <f>FC_OTH_CP_SH_E!Y39+FC_OTH_CP_SC_E!Y39+FC_OTH_CP_HW_E!Y39+FC_OTH_CP_CA_E!Y39</f>
        <v>0</v>
      </c>
      <c r="Z39" s="8">
        <f>FC_OTH_CP_SH_E!Z39+FC_OTH_CP_SC_E!Z39+FC_OTH_CP_HW_E!Z39+FC_OTH_CP_CA_E!Z39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  <c r="Y40" s="8">
        <f>FC_OTH_CP_SH_E!Y40+FC_OTH_CP_SC_E!Y40+FC_OTH_CP_HW_E!Y40+FC_OTH_CP_CA_E!Y40</f>
        <v>0</v>
      </c>
      <c r="Z40" s="8">
        <f>FC_OTH_CP_SH_E!Z40+FC_OTH_CP_SC_E!Z40+FC_OTH_CP_HW_E!Z40+FC_OTH_CP_CA_E!Z40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3.1275637200000013</v>
      </c>
      <c r="D41" s="8">
        <f>FC_OTH_CP_SH_E!D41+FC_OTH_CP_SC_E!D41+FC_OTH_CP_HW_E!D41+FC_OTH_CP_CA_E!D41</f>
        <v>3.1275637200000004</v>
      </c>
      <c r="E41" s="8">
        <f>FC_OTH_CP_SH_E!E41+FC_OTH_CP_SC_E!E41+FC_OTH_CP_HW_E!E41+FC_OTH_CP_CA_E!E41</f>
        <v>3.1275637200000013</v>
      </c>
      <c r="F41" s="8">
        <f>FC_OTH_CP_SH_E!F41+FC_OTH_CP_SC_E!F41+FC_OTH_CP_HW_E!F41+FC_OTH_CP_CA_E!F41</f>
        <v>3.1275637199999999</v>
      </c>
      <c r="G41" s="8">
        <f>FC_OTH_CP_SH_E!G41+FC_OTH_CP_SC_E!G41+FC_OTH_CP_HW_E!G41+FC_OTH_CP_CA_E!G41</f>
        <v>6.2553862800000024</v>
      </c>
      <c r="H41" s="8">
        <f>FC_OTH_CP_SH_E!H41+FC_OTH_CP_SC_E!H41+FC_OTH_CP_HW_E!H41+FC_OTH_CP_CA_E!H41</f>
        <v>6.2553862800000024</v>
      </c>
      <c r="I41" s="8">
        <f>FC_OTH_CP_SH_E!I41+FC_OTH_CP_SC_E!I41+FC_OTH_CP_HW_E!I41+FC_OTH_CP_CA_E!I41</f>
        <v>3.1275637200000017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0.32225579999999976</v>
      </c>
      <c r="S41" s="8">
        <f>FC_OTH_CP_SH_E!S41+FC_OTH_CP_SC_E!S41+FC_OTH_CP_HW_E!S41+FC_OTH_CP_CA_E!S41</f>
        <v>9.3958920000000043E-2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3.7156482000000013</v>
      </c>
      <c r="V41" s="8">
        <f>FC_OTH_CP_SH_E!V41+FC_OTH_CP_SC_E!V41+FC_OTH_CP_HW_E!V41+FC_OTH_CP_CA_E!V41</f>
        <v>2.483310959999999</v>
      </c>
      <c r="W41" s="8">
        <f>FC_OTH_CP_SH_E!W41+FC_OTH_CP_SC_E!W41+FC_OTH_CP_HW_E!W41+FC_OTH_CP_CA_E!W41</f>
        <v>0.36599975999999984</v>
      </c>
      <c r="X41" s="8">
        <f>FC_OTH_CP_SH_E!X41+FC_OTH_CP_SC_E!X41+FC_OTH_CP_HW_E!X41+FC_OTH_CP_CA_E!X41</f>
        <v>0.72863460000000013</v>
      </c>
      <c r="Y41" s="8">
        <f>FC_OTH_CP_SH_E!Y41+FC_OTH_CP_SC_E!Y41+FC_OTH_CP_HW_E!Y41+FC_OTH_CP_CA_E!Y41</f>
        <v>0.14391503999999999</v>
      </c>
      <c r="Z41" s="8">
        <f>FC_OTH_CP_SH_E!Z41+FC_OTH_CP_SC_E!Z41+FC_OTH_CP_HW_E!Z41+FC_OTH_CP_CA_E!Z41</f>
        <v>0.25961651999999991</v>
      </c>
    </row>
    <row r="42" spans="1:26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  <c r="Y42" s="8">
        <f>FC_OTH_CP_SH_E!Y42+FC_OTH_CP_SC_E!Y42+FC_OTH_CP_HW_E!Y42+FC_OTH_CP_CA_E!Y42</f>
        <v>0</v>
      </c>
      <c r="Z42" s="8">
        <f>FC_OTH_CP_SH_E!Z42+FC_OTH_CP_SC_E!Z42+FC_OTH_CP_HW_E!Z42+FC_OTH_CP_CA_E!Z42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376.52427072000012</v>
      </c>
      <c r="D43" s="8">
        <f>FC_OTH_CP_SH_E!D43+FC_OTH_CP_SC_E!D43+FC_OTH_CP_HW_E!D43+FC_OTH_CP_CA_E!D43</f>
        <v>357.54002855999988</v>
      </c>
      <c r="E43" s="8">
        <f>FC_OTH_CP_SH_E!E43+FC_OTH_CP_SC_E!E43+FC_OTH_CP_HW_E!E43+FC_OTH_CP_CA_E!E43</f>
        <v>310.07888964</v>
      </c>
      <c r="F43" s="8">
        <f>FC_OTH_CP_SH_E!F43+FC_OTH_CP_SC_E!F43+FC_OTH_CP_HW_E!F43+FC_OTH_CP_CA_E!F43</f>
        <v>332.22743892</v>
      </c>
      <c r="G43" s="8">
        <f>FC_OTH_CP_SH_E!G43+FC_OTH_CP_SC_E!G43+FC_OTH_CP_HW_E!G43+FC_OTH_CP_CA_E!G43</f>
        <v>341.71956</v>
      </c>
      <c r="H43" s="8">
        <f>FC_OTH_CP_SH_E!H43+FC_OTH_CP_SC_E!H43+FC_OTH_CP_HW_E!H43+FC_OTH_CP_CA_E!H43</f>
        <v>294.25842108000001</v>
      </c>
      <c r="I43" s="8">
        <f>FC_OTH_CP_SH_E!I43+FC_OTH_CP_SC_E!I43+FC_OTH_CP_HW_E!I43+FC_OTH_CP_CA_E!I43</f>
        <v>237.30516108000012</v>
      </c>
      <c r="J43" s="8">
        <f>FC_OTH_CP_SH_E!J43+FC_OTH_CP_SC_E!J43+FC_OTH_CP_HW_E!J43+FC_OTH_CP_CA_E!J43</f>
        <v>205.66449071999992</v>
      </c>
      <c r="K43" s="8">
        <f>FC_OTH_CP_SH_E!K43+FC_OTH_CP_SC_E!K43+FC_OTH_CP_HW_E!K43+FC_OTH_CP_CA_E!K43</f>
        <v>218.32091892000003</v>
      </c>
      <c r="L43" s="8">
        <f>FC_OTH_CP_SH_E!L43+FC_OTH_CP_SC_E!L43+FC_OTH_CP_HW_E!L43+FC_OTH_CP_CA_E!L43</f>
        <v>211.99257144000001</v>
      </c>
      <c r="M43" s="8">
        <f>FC_OTH_CP_SH_E!M43+FC_OTH_CP_SC_E!M43+FC_OTH_CP_HW_E!M43+FC_OTH_CP_CA_E!M43</f>
        <v>202.50045036000003</v>
      </c>
      <c r="N43" s="8">
        <f>FC_OTH_CP_SH_E!N43+FC_OTH_CP_SC_E!N43+FC_OTH_CP_HW_E!N43+FC_OTH_CP_CA_E!N43</f>
        <v>158.20361856000002</v>
      </c>
      <c r="O43" s="8">
        <f>FC_OTH_CP_SH_E!O43+FC_OTH_CP_SC_E!O43+FC_OTH_CP_HW_E!O43+FC_OTH_CP_CA_E!O43</f>
        <v>180.35190107999989</v>
      </c>
      <c r="P43" s="8">
        <f>FC_OTH_CP_SH_E!P43+FC_OTH_CP_SC_E!P43+FC_OTH_CP_HW_E!P43+FC_OTH_CP_CA_E!P43</f>
        <v>170.85977999999997</v>
      </c>
      <c r="Q43" s="8">
        <f>FC_OTH_CP_SH_E!Q43+FC_OTH_CP_SC_E!Q43+FC_OTH_CP_HW_E!Q43+FC_OTH_CP_CA_E!Q43</f>
        <v>148.71123072000006</v>
      </c>
      <c r="R43" s="8">
        <f>FC_OTH_CP_SH_E!R43+FC_OTH_CP_SC_E!R43+FC_OTH_CP_HW_E!R43+FC_OTH_CP_CA_E!R43</f>
        <v>162.40535531999981</v>
      </c>
      <c r="S43" s="8">
        <f>FC_OTH_CP_SH_E!S43+FC_OTH_CP_SC_E!S43+FC_OTH_CP_HW_E!S43+FC_OTH_CP_CA_E!S43</f>
        <v>162.89886132000012</v>
      </c>
      <c r="T43" s="8">
        <f>FC_OTH_CP_SH_E!T43+FC_OTH_CP_SC_E!T43+FC_OTH_CP_HW_E!T43+FC_OTH_CP_CA_E!T43</f>
        <v>146.30665607999998</v>
      </c>
      <c r="U43" s="8">
        <f>FC_OTH_CP_SH_E!U43+FC_OTH_CP_SC_E!U43+FC_OTH_CP_HW_E!U43+FC_OTH_CP_CA_E!U43</f>
        <v>155.58990407999997</v>
      </c>
      <c r="V43" s="8">
        <f>FC_OTH_CP_SH_E!V43+FC_OTH_CP_SC_E!V43+FC_OTH_CP_HW_E!V43+FC_OTH_CP_CA_E!V43</f>
        <v>72.542714399999966</v>
      </c>
      <c r="W43" s="8">
        <f>FC_OTH_CP_SH_E!W43+FC_OTH_CP_SC_E!W43+FC_OTH_CP_HW_E!W43+FC_OTH_CP_CA_E!W43</f>
        <v>89.732995559999949</v>
      </c>
      <c r="X43" s="8">
        <f>FC_OTH_CP_SH_E!X43+FC_OTH_CP_SC_E!X43+FC_OTH_CP_HW_E!X43+FC_OTH_CP_CA_E!X43</f>
        <v>65.439429119999986</v>
      </c>
      <c r="Y43" s="8">
        <f>FC_OTH_CP_SH_E!Y43+FC_OTH_CP_SC_E!Y43+FC_OTH_CP_HW_E!Y43+FC_OTH_CP_CA_E!Y43</f>
        <v>89.654034599999989</v>
      </c>
      <c r="Z43" s="8">
        <f>FC_OTH_CP_SH_E!Z43+FC_OTH_CP_SC_E!Z43+FC_OTH_CP_HW_E!Z43+FC_OTH_CP_CA_E!Z43</f>
        <v>70.625243519999984</v>
      </c>
    </row>
    <row r="44" spans="1:26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28.316790000000001</v>
      </c>
      <c r="D44" s="8">
        <f>FC_OTH_CP_SH_E!D44+FC_OTH_CP_SC_E!D44+FC_OTH_CP_HW_E!D44+FC_OTH_CP_CA_E!D44</f>
        <v>15.731457119999998</v>
      </c>
      <c r="E44" s="8">
        <f>FC_OTH_CP_SH_E!E44+FC_OTH_CP_SC_E!E44+FC_OTH_CP_HW_E!E44+FC_OTH_CP_CA_E!E44</f>
        <v>37.755720000000011</v>
      </c>
      <c r="F44" s="8">
        <f>FC_OTH_CP_SH_E!F44+FC_OTH_CP_SC_E!F44+FC_OTH_CP_HW_E!F44+FC_OTH_CP_CA_E!F44</f>
        <v>12.585332879999999</v>
      </c>
      <c r="G44" s="8">
        <f>FC_OTH_CP_SH_E!G44+FC_OTH_CP_SC_E!G44+FC_OTH_CP_HW_E!G44+FC_OTH_CP_CA_E!G44</f>
        <v>9.4389300000000045</v>
      </c>
      <c r="H44" s="8">
        <f>FC_OTH_CP_SH_E!H44+FC_OTH_CP_SC_E!H44+FC_OTH_CP_HW_E!H44+FC_OTH_CP_CA_E!H44</f>
        <v>9.4389300000000027</v>
      </c>
      <c r="I44" s="8">
        <f>FC_OTH_CP_SH_E!I44+FC_OTH_CP_SC_E!I44+FC_OTH_CP_HW_E!I44+FC_OTH_CP_CA_E!I44</f>
        <v>22.024262880000016</v>
      </c>
      <c r="J44" s="8">
        <f>FC_OTH_CP_SH_E!J44+FC_OTH_CP_SC_E!J44+FC_OTH_CP_HW_E!J44+FC_OTH_CP_CA_E!J44</f>
        <v>22.024262879999998</v>
      </c>
      <c r="K44" s="8">
        <f>FC_OTH_CP_SH_E!K44+FC_OTH_CP_SC_E!K44+FC_OTH_CP_HW_E!K44+FC_OTH_CP_CA_E!K44</f>
        <v>9.3809728800000034</v>
      </c>
      <c r="L44" s="8">
        <f>FC_OTH_CP_SH_E!L44+FC_OTH_CP_SC_E!L44+FC_OTH_CP_HW_E!L44+FC_OTH_CP_CA_E!L44</f>
        <v>3.1268980800000006</v>
      </c>
      <c r="M44" s="8">
        <f>FC_OTH_CP_SH_E!M44+FC_OTH_CP_SC_E!M44+FC_OTH_CP_HW_E!M44+FC_OTH_CP_CA_E!M44</f>
        <v>3.1268980800000006</v>
      </c>
      <c r="N44" s="8">
        <f>FC_OTH_CP_SH_E!N44+FC_OTH_CP_SC_E!N44+FC_OTH_CP_HW_E!N44+FC_OTH_CP_CA_E!N44</f>
        <v>3.126898080000001</v>
      </c>
      <c r="O44" s="8">
        <f>FC_OTH_CP_SH_E!O44+FC_OTH_CP_SC_E!O44+FC_OTH_CP_HW_E!O44+FC_OTH_CP_CA_E!O44</f>
        <v>12.50787096</v>
      </c>
      <c r="P44" s="8">
        <f>FC_OTH_CP_SH_E!P44+FC_OTH_CP_SC_E!P44+FC_OTH_CP_HW_E!P44+FC_OTH_CP_CA_E!P44</f>
        <v>6.2537961600000012</v>
      </c>
      <c r="Q44" s="8">
        <f>FC_OTH_CP_SH_E!Q44+FC_OTH_CP_SC_E!Q44+FC_OTH_CP_HW_E!Q44+FC_OTH_CP_CA_E!Q44</f>
        <v>12.507870960000011</v>
      </c>
      <c r="R44" s="8">
        <f>FC_OTH_CP_SH_E!R44+FC_OTH_CP_SC_E!R44+FC_OTH_CP_HW_E!R44+FC_OTH_CP_CA_E!R44</f>
        <v>1.6729545599999984</v>
      </c>
      <c r="S44" s="8">
        <f>FC_OTH_CP_SH_E!S44+FC_OTH_CP_SC_E!S44+FC_OTH_CP_HW_E!S44+FC_OTH_CP_CA_E!S44</f>
        <v>1.382054400000001</v>
      </c>
      <c r="T44" s="8">
        <f>FC_OTH_CP_SH_E!T44+FC_OTH_CP_SC_E!T44+FC_OTH_CP_HW_E!T44+FC_OTH_CP_CA_E!T44</f>
        <v>1.7997357599999999</v>
      </c>
      <c r="U44" s="8">
        <f>FC_OTH_CP_SH_E!U44+FC_OTH_CP_SC_E!U44+FC_OTH_CP_HW_E!U44+FC_OTH_CP_CA_E!U44</f>
        <v>2.4068923199999994</v>
      </c>
      <c r="V44" s="8">
        <f>FC_OTH_CP_SH_E!V44+FC_OTH_CP_SC_E!V44+FC_OTH_CP_HW_E!V44+FC_OTH_CP_CA_E!V44</f>
        <v>2.479338719999999</v>
      </c>
      <c r="W44" s="8">
        <f>FC_OTH_CP_SH_E!W44+FC_OTH_CP_SC_E!W44+FC_OTH_CP_HW_E!W44+FC_OTH_CP_CA_E!W44</f>
        <v>1.7966707199999994</v>
      </c>
      <c r="X44" s="8">
        <f>FC_OTH_CP_SH_E!X44+FC_OTH_CP_SC_E!X44+FC_OTH_CP_HW_E!X44+FC_OTH_CP_CA_E!X44</f>
        <v>2.9229335999999999</v>
      </c>
      <c r="Y44" s="8">
        <f>FC_OTH_CP_SH_E!Y44+FC_OTH_CP_SC_E!Y44+FC_OTH_CP_HW_E!Y44+FC_OTH_CP_CA_E!Y44</f>
        <v>3.668574239999999</v>
      </c>
      <c r="Z44" s="8">
        <f>FC_OTH_CP_SH_E!Z44+FC_OTH_CP_SC_E!Z44+FC_OTH_CP_HW_E!Z44+FC_OTH_CP_CA_E!Z44</f>
        <v>4.2002193599999975</v>
      </c>
    </row>
    <row r="45" spans="1:26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  <c r="Y45" s="8">
        <f>FC_OTH_CP_SH_E!Y45+FC_OTH_CP_SC_E!Y45+FC_OTH_CP_HW_E!Y45+FC_OTH_CP_CA_E!Y45</f>
        <v>0</v>
      </c>
      <c r="Z45" s="8">
        <f>FC_OTH_CP_SH_E!Z45+FC_OTH_CP_SC_E!Z45+FC_OTH_CP_HW_E!Z45+FC_OTH_CP_CA_E!Z45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  <c r="Y46" s="8">
        <f>FC_OTH_CP_SH_E!Y46+FC_OTH_CP_SC_E!Y46+FC_OTH_CP_HW_E!Y46+FC_OTH_CP_CA_E!Y46</f>
        <v>0</v>
      </c>
      <c r="Z46" s="8">
        <f>FC_OTH_CP_SH_E!Z46+FC_OTH_CP_SC_E!Z46+FC_OTH_CP_HW_E!Z46+FC_OTH_CP_CA_E!Z46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  <c r="Y47" s="8">
        <f>FC_OTH_CP_SH_E!Y47+FC_OTH_CP_SC_E!Y47+FC_OTH_CP_HW_E!Y47+FC_OTH_CP_CA_E!Y47</f>
        <v>0</v>
      </c>
      <c r="Z47" s="8">
        <f>FC_OTH_CP_SH_E!Z47+FC_OTH_CP_SC_E!Z47+FC_OTH_CP_HW_E!Z47+FC_OTH_CP_CA_E!Z47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6.1228439999999997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3.061421999999999</v>
      </c>
      <c r="K48" s="8">
        <f>FC_OTH_CP_SH_E!K48+FC_OTH_CP_SC_E!K48+FC_OTH_CP_HW_E!K48+FC_OTH_CP_CA_E!K48</f>
        <v>6.1228440000000006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  <c r="Y48" s="8">
        <f>FC_OTH_CP_SH_E!Y48+FC_OTH_CP_SC_E!Y48+FC_OTH_CP_HW_E!Y48+FC_OTH_CP_CA_E!Y48</f>
        <v>0</v>
      </c>
      <c r="Z48" s="8">
        <f>FC_OTH_CP_SH_E!Z48+FC_OTH_CP_SC_E!Z48+FC_OTH_CP_HW_E!Z48+FC_OTH_CP_CA_E!Z48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  <c r="Y49" s="8">
        <f>FC_OTH_CP_SH_E!Y49+FC_OTH_CP_SC_E!Y49+FC_OTH_CP_HW_E!Y49+FC_OTH_CP_CA_E!Y49</f>
        <v>0</v>
      </c>
      <c r="Z49" s="8">
        <f>FC_OTH_CP_SH_E!Z49+FC_OTH_CP_SC_E!Z49+FC_OTH_CP_HW_E!Z49+FC_OTH_CP_CA_E!Z49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  <c r="Y50" s="8">
        <f>FC_OTH_CP_SH_E!Y50+FC_OTH_CP_SC_E!Y50+FC_OTH_CP_HW_E!Y50+FC_OTH_CP_CA_E!Y50</f>
        <v>0</v>
      </c>
      <c r="Z50" s="8">
        <f>FC_OTH_CP_SH_E!Z50+FC_OTH_CP_SC_E!Z50+FC_OTH_CP_HW_E!Z50+FC_OTH_CP_CA_E!Z50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408.76603019999993</v>
      </c>
      <c r="D51" s="27">
        <f>FC_OTH_CP_SH_E!D51+FC_OTH_CP_SC_E!D51+FC_OTH_CP_HW_E!D51+FC_OTH_CP_CA_E!D51</f>
        <v>414.01900979999999</v>
      </c>
      <c r="E51" s="27">
        <f>FC_OTH_CP_SH_E!E51+FC_OTH_CP_SC_E!E51+FC_OTH_CP_HW_E!E51+FC_OTH_CP_CA_E!E51</f>
        <v>430.58437488000015</v>
      </c>
      <c r="F51" s="27">
        <f>FC_OTH_CP_SH_E!F51+FC_OTH_CP_SC_E!F51+FC_OTH_CP_HW_E!F51+FC_OTH_CP_CA_E!F51</f>
        <v>520.49858256000005</v>
      </c>
      <c r="G51" s="27">
        <f>FC_OTH_CP_SH_E!G51+FC_OTH_CP_SC_E!G51+FC_OTH_CP_HW_E!G51+FC_OTH_CP_CA_E!G51</f>
        <v>519.49039823999988</v>
      </c>
      <c r="H51" s="27">
        <f>FC_OTH_CP_SH_E!H51+FC_OTH_CP_SC_E!H51+FC_OTH_CP_HW_E!H51+FC_OTH_CP_CA_E!H51</f>
        <v>549.79146684000011</v>
      </c>
      <c r="I51" s="27">
        <f>FC_OTH_CP_SH_E!I51+FC_OTH_CP_SC_E!I51+FC_OTH_CP_HW_E!I51+FC_OTH_CP_CA_E!I51</f>
        <v>607.13740295999992</v>
      </c>
      <c r="J51" s="27">
        <f>FC_OTH_CP_SH_E!J51+FC_OTH_CP_SC_E!J51+FC_OTH_CP_HW_E!J51+FC_OTH_CP_CA_E!J51</f>
        <v>570.48651000000007</v>
      </c>
      <c r="K51" s="27">
        <f>FC_OTH_CP_SH_E!K51+FC_OTH_CP_SC_E!K51+FC_OTH_CP_HW_E!K51+FC_OTH_CP_CA_E!K51</f>
        <v>565.9989588000002</v>
      </c>
      <c r="L51" s="27">
        <f>FC_OTH_CP_SH_E!L51+FC_OTH_CP_SC_E!L51+FC_OTH_CP_HW_E!L51+FC_OTH_CP_CA_E!L51</f>
        <v>571.45046508000007</v>
      </c>
      <c r="M51" s="27">
        <f>FC_OTH_CP_SH_E!M51+FC_OTH_CP_SC_E!M51+FC_OTH_CP_HW_E!M51+FC_OTH_CP_CA_E!M51</f>
        <v>564.28068312000005</v>
      </c>
      <c r="N51" s="27">
        <f>FC_OTH_CP_SH_E!N51+FC_OTH_CP_SC_E!N51+FC_OTH_CP_HW_E!N51+FC_OTH_CP_CA_E!N51</f>
        <v>444.26756880000005</v>
      </c>
      <c r="O51" s="27">
        <f>FC_OTH_CP_SH_E!O51+FC_OTH_CP_SC_E!O51+FC_OTH_CP_HW_E!O51+FC_OTH_CP_CA_E!O51</f>
        <v>491.62779467999997</v>
      </c>
      <c r="P51" s="27">
        <f>FC_OTH_CP_SH_E!P51+FC_OTH_CP_SC_E!P51+FC_OTH_CP_HW_E!P51+FC_OTH_CP_CA_E!P51</f>
        <v>511.10481708000032</v>
      </c>
      <c r="Q51" s="27">
        <f>FC_OTH_CP_SH_E!Q51+FC_OTH_CP_SC_E!Q51+FC_OTH_CP_HW_E!Q51+FC_OTH_CP_CA_E!Q51</f>
        <v>379.64549533908234</v>
      </c>
      <c r="R51" s="27">
        <f>FC_OTH_CP_SH_E!R51+FC_OTH_CP_SC_E!R51+FC_OTH_CP_HW_E!R51+FC_OTH_CP_CA_E!R51</f>
        <v>499.52073643981566</v>
      </c>
      <c r="S51" s="27">
        <f>FC_OTH_CP_SH_E!S51+FC_OTH_CP_SC_E!S51+FC_OTH_CP_HW_E!S51+FC_OTH_CP_CA_E!S51</f>
        <v>497.70454097097218</v>
      </c>
      <c r="T51" s="27">
        <f>FC_OTH_CP_SH_E!T51+FC_OTH_CP_SC_E!T51+FC_OTH_CP_HW_E!T51+FC_OTH_CP_CA_E!T51</f>
        <v>528.29554064163244</v>
      </c>
      <c r="U51" s="27">
        <f>FC_OTH_CP_SH_E!U51+FC_OTH_CP_SC_E!U51+FC_OTH_CP_HW_E!U51+FC_OTH_CP_CA_E!U51</f>
        <v>423.76147158199194</v>
      </c>
      <c r="V51" s="27">
        <f>FC_OTH_CP_SH_E!V51+FC_OTH_CP_SC_E!V51+FC_OTH_CP_HW_E!V51+FC_OTH_CP_CA_E!V51</f>
        <v>439.28127190273477</v>
      </c>
      <c r="W51" s="27">
        <f>FC_OTH_CP_SH_E!W51+FC_OTH_CP_SC_E!W51+FC_OTH_CP_HW_E!W51+FC_OTH_CP_CA_E!W51</f>
        <v>400.19666364277401</v>
      </c>
      <c r="X51" s="27">
        <f>FC_OTH_CP_SH_E!X51+FC_OTH_CP_SC_E!X51+FC_OTH_CP_HW_E!X51+FC_OTH_CP_CA_E!X51</f>
        <v>518.83713438521511</v>
      </c>
      <c r="Y51" s="27">
        <f>FC_OTH_CP_SH_E!Y51+FC_OTH_CP_SC_E!Y51+FC_OTH_CP_HW_E!Y51+FC_OTH_CP_CA_E!Y51</f>
        <v>365.17475160062077</v>
      </c>
      <c r="Z51" s="27">
        <f>FC_OTH_CP_SH_E!Z51+FC_OTH_CP_SC_E!Z51+FC_OTH_CP_HW_E!Z51+FC_OTH_CP_CA_E!Z51</f>
        <v>337.98694367792666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52.473393844708689</v>
      </c>
      <c r="D52" s="27">
        <f t="shared" si="20"/>
        <v>44.112890422713811</v>
      </c>
      <c r="E52" s="27">
        <f t="shared" si="20"/>
        <v>65.035439750357995</v>
      </c>
      <c r="F52" s="27">
        <f t="shared" si="20"/>
        <v>65.869346726050892</v>
      </c>
      <c r="G52" s="27">
        <f t="shared" si="20"/>
        <v>52.166315832249019</v>
      </c>
      <c r="H52" s="27">
        <f t="shared" si="20"/>
        <v>52.160329487531541</v>
      </c>
      <c r="I52" s="27">
        <f t="shared" si="20"/>
        <v>53.682484274819544</v>
      </c>
      <c r="J52" s="27">
        <f t="shared" si="20"/>
        <v>36.793560703173554</v>
      </c>
      <c r="K52" s="27">
        <f t="shared" si="20"/>
        <v>25.344726731741741</v>
      </c>
      <c r="L52" s="27">
        <f t="shared" si="20"/>
        <v>15.260467852436502</v>
      </c>
      <c r="M52" s="27">
        <f t="shared" si="20"/>
        <v>15.012458986848525</v>
      </c>
      <c r="N52" s="27">
        <f t="shared" si="20"/>
        <v>22.240421165737807</v>
      </c>
      <c r="O52" s="27">
        <f t="shared" si="20"/>
        <v>21.532361556212841</v>
      </c>
      <c r="P52" s="27">
        <f t="shared" si="20"/>
        <v>21.575120704251479</v>
      </c>
      <c r="Q52" s="27">
        <f t="shared" si="20"/>
        <v>30.731116886235931</v>
      </c>
      <c r="R52" s="27">
        <f t="shared" si="20"/>
        <v>12.574602043004894</v>
      </c>
      <c r="S52" s="27">
        <f t="shared" si="20"/>
        <v>19.416730207590149</v>
      </c>
      <c r="T52" s="27">
        <f t="shared" si="20"/>
        <v>25.922413367861477</v>
      </c>
      <c r="U52" s="27">
        <f t="shared" si="20"/>
        <v>29.840392116714952</v>
      </c>
      <c r="V52" s="27">
        <f t="shared" si="20"/>
        <v>28.190286027733812</v>
      </c>
      <c r="W52" s="27">
        <f t="shared" si="20"/>
        <v>22.360699679594088</v>
      </c>
      <c r="X52" s="27">
        <f t="shared" si="20"/>
        <v>21.462928139431547</v>
      </c>
      <c r="Y52" s="27">
        <f t="shared" ref="Y52:Z52" si="21">SUM(Y53:Y54)</f>
        <v>26.348135318393652</v>
      </c>
      <c r="Z52" s="27">
        <f t="shared" si="21"/>
        <v>21.510351151384391</v>
      </c>
    </row>
    <row r="53" spans="1:26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  <c r="Y53" s="8">
        <f>FC_OTH_CP_SH_E!Y53+FC_OTH_CP_SC_E!Y53+FC_OTH_CP_HW_E!Y53+FC_OTH_CP_CA_E!Y53</f>
        <v>0</v>
      </c>
      <c r="Z53" s="8">
        <f>FC_OTH_CP_SH_E!Z53+FC_OTH_CP_SC_E!Z53+FC_OTH_CP_HW_E!Z53+FC_OTH_CP_CA_E!Z53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52.473393844708689</v>
      </c>
      <c r="D54" s="45">
        <f>FC_OTH_CP_SH_E!D54+FC_OTH_CP_SC_E!D54+FC_OTH_CP_HW_E!D54+FC_OTH_CP_CA_E!D54</f>
        <v>44.112890422713811</v>
      </c>
      <c r="E54" s="45">
        <f>FC_OTH_CP_SH_E!E54+FC_OTH_CP_SC_E!E54+FC_OTH_CP_HW_E!E54+FC_OTH_CP_CA_E!E54</f>
        <v>65.035439750357995</v>
      </c>
      <c r="F54" s="45">
        <f>FC_OTH_CP_SH_E!F54+FC_OTH_CP_SC_E!F54+FC_OTH_CP_HW_E!F54+FC_OTH_CP_CA_E!F54</f>
        <v>65.869346726050892</v>
      </c>
      <c r="G54" s="45">
        <f>FC_OTH_CP_SH_E!G54+FC_OTH_CP_SC_E!G54+FC_OTH_CP_HW_E!G54+FC_OTH_CP_CA_E!G54</f>
        <v>52.166315832249019</v>
      </c>
      <c r="H54" s="45">
        <f>FC_OTH_CP_SH_E!H54+FC_OTH_CP_SC_E!H54+FC_OTH_CP_HW_E!H54+FC_OTH_CP_CA_E!H54</f>
        <v>52.160329487531541</v>
      </c>
      <c r="I54" s="45">
        <f>FC_OTH_CP_SH_E!I54+FC_OTH_CP_SC_E!I54+FC_OTH_CP_HW_E!I54+FC_OTH_CP_CA_E!I54</f>
        <v>53.682484274819544</v>
      </c>
      <c r="J54" s="45">
        <f>FC_OTH_CP_SH_E!J54+FC_OTH_CP_SC_E!J54+FC_OTH_CP_HW_E!J54+FC_OTH_CP_CA_E!J54</f>
        <v>36.793560703173554</v>
      </c>
      <c r="K54" s="45">
        <f>FC_OTH_CP_SH_E!K54+FC_OTH_CP_SC_E!K54+FC_OTH_CP_HW_E!K54+FC_OTH_CP_CA_E!K54</f>
        <v>25.344726731741741</v>
      </c>
      <c r="L54" s="45">
        <f>FC_OTH_CP_SH_E!L54+FC_OTH_CP_SC_E!L54+FC_OTH_CP_HW_E!L54+FC_OTH_CP_CA_E!L54</f>
        <v>15.260467852436502</v>
      </c>
      <c r="M54" s="45">
        <f>FC_OTH_CP_SH_E!M54+FC_OTH_CP_SC_E!M54+FC_OTH_CP_HW_E!M54+FC_OTH_CP_CA_E!M54</f>
        <v>15.012458986848525</v>
      </c>
      <c r="N54" s="45">
        <f>FC_OTH_CP_SH_E!N54+FC_OTH_CP_SC_E!N54+FC_OTH_CP_HW_E!N54+FC_OTH_CP_CA_E!N54</f>
        <v>22.240421165737807</v>
      </c>
      <c r="O54" s="45">
        <f>FC_OTH_CP_SH_E!O54+FC_OTH_CP_SC_E!O54+FC_OTH_CP_HW_E!O54+FC_OTH_CP_CA_E!O54</f>
        <v>21.532361556212841</v>
      </c>
      <c r="P54" s="45">
        <f>FC_OTH_CP_SH_E!P54+FC_OTH_CP_SC_E!P54+FC_OTH_CP_HW_E!P54+FC_OTH_CP_CA_E!P54</f>
        <v>21.575120704251479</v>
      </c>
      <c r="Q54" s="45">
        <f>FC_OTH_CP_SH_E!Q54+FC_OTH_CP_SC_E!Q54+FC_OTH_CP_HW_E!Q54+FC_OTH_CP_CA_E!Q54</f>
        <v>30.731116886235931</v>
      </c>
      <c r="R54" s="45">
        <f>FC_OTH_CP_SH_E!R54+FC_OTH_CP_SC_E!R54+FC_OTH_CP_HW_E!R54+FC_OTH_CP_CA_E!R54</f>
        <v>12.574602043004894</v>
      </c>
      <c r="S54" s="45">
        <f>FC_OTH_CP_SH_E!S54+FC_OTH_CP_SC_E!S54+FC_OTH_CP_HW_E!S54+FC_OTH_CP_CA_E!S54</f>
        <v>19.416730207590149</v>
      </c>
      <c r="T54" s="45">
        <f>FC_OTH_CP_SH_E!T54+FC_OTH_CP_SC_E!T54+FC_OTH_CP_HW_E!T54+FC_OTH_CP_CA_E!T54</f>
        <v>25.922413367861477</v>
      </c>
      <c r="U54" s="45">
        <f>FC_OTH_CP_SH_E!U54+FC_OTH_CP_SC_E!U54+FC_OTH_CP_HW_E!U54+FC_OTH_CP_CA_E!U54</f>
        <v>29.840392116714952</v>
      </c>
      <c r="V54" s="45">
        <f>FC_OTH_CP_SH_E!V54+FC_OTH_CP_SC_E!V54+FC_OTH_CP_HW_E!V54+FC_OTH_CP_CA_E!V54</f>
        <v>28.190286027733812</v>
      </c>
      <c r="W54" s="45">
        <f>FC_OTH_CP_SH_E!W54+FC_OTH_CP_SC_E!W54+FC_OTH_CP_HW_E!W54+FC_OTH_CP_CA_E!W54</f>
        <v>22.360699679594088</v>
      </c>
      <c r="X54" s="45">
        <f>FC_OTH_CP_SH_E!X54+FC_OTH_CP_SC_E!X54+FC_OTH_CP_HW_E!X54+FC_OTH_CP_CA_E!X54</f>
        <v>21.462928139431547</v>
      </c>
      <c r="Y54" s="45">
        <f>FC_OTH_CP_SH_E!Y54+FC_OTH_CP_SC_E!Y54+FC_OTH_CP_HW_E!Y54+FC_OTH_CP_CA_E!Y54</f>
        <v>26.348135318393652</v>
      </c>
      <c r="Z54" s="45">
        <f>FC_OTH_CP_SH_E!Z54+FC_OTH_CP_SC_E!Z54+FC_OTH_CP_HW_E!Z54+FC_OTH_CP_CA_E!Z54</f>
        <v>21.510351151384391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182.02042656000003</v>
      </c>
      <c r="D61" s="49">
        <f t="shared" si="22"/>
        <v>159.39952488000006</v>
      </c>
      <c r="E61" s="49">
        <f t="shared" si="22"/>
        <v>194.87887992000003</v>
      </c>
      <c r="F61" s="49">
        <f t="shared" si="22"/>
        <v>192.14533439999997</v>
      </c>
      <c r="G61" s="49">
        <f t="shared" si="22"/>
        <v>177.31434888000001</v>
      </c>
      <c r="H61" s="49">
        <f t="shared" si="22"/>
        <v>193.97275991999999</v>
      </c>
      <c r="I61" s="49">
        <f t="shared" si="22"/>
        <v>215.66234448</v>
      </c>
      <c r="J61" s="49">
        <f t="shared" si="22"/>
        <v>188.74761696000002</v>
      </c>
      <c r="K61" s="49">
        <f t="shared" si="22"/>
        <v>178.34694192000003</v>
      </c>
      <c r="L61" s="49">
        <f t="shared" si="22"/>
        <v>155.57359032000011</v>
      </c>
      <c r="M61" s="49">
        <f t="shared" si="22"/>
        <v>152.73364536</v>
      </c>
      <c r="N61" s="49">
        <f t="shared" si="22"/>
        <v>152.82808487999995</v>
      </c>
      <c r="O61" s="49">
        <f t="shared" si="22"/>
        <v>147.03574536000005</v>
      </c>
      <c r="P61" s="49">
        <f t="shared" si="22"/>
        <v>163.38113136000001</v>
      </c>
      <c r="Q61" s="49">
        <f t="shared" si="22"/>
        <v>177.15411229415545</v>
      </c>
      <c r="R61" s="49">
        <f t="shared" si="22"/>
        <v>170.16376442370927</v>
      </c>
      <c r="S61" s="49">
        <f t="shared" si="22"/>
        <v>220.89036099637997</v>
      </c>
      <c r="T61" s="49">
        <f t="shared" si="22"/>
        <v>245.95202153338411</v>
      </c>
      <c r="U61" s="49">
        <f t="shared" si="22"/>
        <v>278.49034496854227</v>
      </c>
      <c r="V61" s="49">
        <f t="shared" si="22"/>
        <v>265.0394087308141</v>
      </c>
      <c r="W61" s="49">
        <f t="shared" si="22"/>
        <v>271.84795878917174</v>
      </c>
      <c r="X61" s="49">
        <f t="shared" si="22"/>
        <v>361.17778266679574</v>
      </c>
      <c r="Y61" s="49">
        <f t="shared" ref="Y61:Z61" si="23">SUM(Y62:Y72)</f>
        <v>344.1376302308397</v>
      </c>
      <c r="Z61" s="49">
        <f t="shared" si="23"/>
        <v>361.44552597763214</v>
      </c>
    </row>
    <row r="62" spans="1:26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86.912179200000026</v>
      </c>
      <c r="D62" s="52">
        <f>FC_OTH_CP_SH_E!D62+FC_OTH_CP_SC_E!D62+FC_OTH_CP_HW_E!D62+FC_OTH_CP_CA_E!D62</f>
        <v>74.479910400000023</v>
      </c>
      <c r="E62" s="52">
        <f>FC_OTH_CP_SH_E!E62+FC_OTH_CP_SC_E!E62+FC_OTH_CP_HW_E!E62+FC_OTH_CP_CA_E!E62</f>
        <v>75.264134400000003</v>
      </c>
      <c r="F62" s="52">
        <f>FC_OTH_CP_SH_E!F62+FC_OTH_CP_SC_E!F62+FC_OTH_CP_HW_E!F62+FC_OTH_CP_CA_E!F62</f>
        <v>76.272134399999999</v>
      </c>
      <c r="G62" s="52">
        <f>FC_OTH_CP_SH_E!G62+FC_OTH_CP_SC_E!G62+FC_OTH_CP_HW_E!G62+FC_OTH_CP_CA_E!G62</f>
        <v>76.272134400000041</v>
      </c>
      <c r="H62" s="52">
        <f>FC_OTH_CP_SH_E!H62+FC_OTH_CP_SC_E!H62+FC_OTH_CP_HW_E!H62+FC_OTH_CP_CA_E!H62</f>
        <v>91.392134399999989</v>
      </c>
      <c r="I62" s="52">
        <f>FC_OTH_CP_SH_E!I62+FC_OTH_CP_SC_E!I62+FC_OTH_CP_HW_E!I62+FC_OTH_CP_CA_E!I62</f>
        <v>106.6238208</v>
      </c>
      <c r="J62" s="52">
        <f>FC_OTH_CP_SH_E!J62+FC_OTH_CP_SC_E!J62+FC_OTH_CP_HW_E!J62+FC_OTH_CP_CA_E!J62</f>
        <v>113.00808960000001</v>
      </c>
      <c r="K62" s="52">
        <f>FC_OTH_CP_SH_E!K62+FC_OTH_CP_SC_E!K62+FC_OTH_CP_HW_E!K62+FC_OTH_CP_CA_E!K62</f>
        <v>119.27986560000001</v>
      </c>
      <c r="L62" s="52">
        <f>FC_OTH_CP_SH_E!L62+FC_OTH_CP_SC_E!L62+FC_OTH_CP_HW_E!L62+FC_OTH_CP_CA_E!L62</f>
        <v>114.46404480000008</v>
      </c>
      <c r="M62" s="52">
        <f>FC_OTH_CP_SH_E!M62+FC_OTH_CP_SC_E!M62+FC_OTH_CP_HW_E!M62+FC_OTH_CP_CA_E!M62</f>
        <v>109.6881408</v>
      </c>
      <c r="N62" s="52">
        <f>FC_OTH_CP_SH_E!N62+FC_OTH_CP_SC_E!N62+FC_OTH_CP_HW_E!N62+FC_OTH_CP_CA_E!N62</f>
        <v>103.41555839999995</v>
      </c>
      <c r="O62" s="52">
        <f>FC_OTH_CP_SH_E!O62+FC_OTH_CP_SC_E!O62+FC_OTH_CP_HW_E!O62+FC_OTH_CP_CA_E!O62</f>
        <v>98.046950400000043</v>
      </c>
      <c r="P62" s="52">
        <f>FC_OTH_CP_SH_E!P62+FC_OTH_CP_SC_E!P62+FC_OTH_CP_HW_E!P62+FC_OTH_CP_CA_E!P62</f>
        <v>109.0994688</v>
      </c>
      <c r="Q62" s="52">
        <f>FC_OTH_CP_SH_E!Q62+FC_OTH_CP_SC_E!Q62+FC_OTH_CP_HW_E!Q62+FC_OTH_CP_CA_E!Q62</f>
        <v>120.77493119999991</v>
      </c>
      <c r="R62" s="52">
        <f>FC_OTH_CP_SH_E!R62+FC_OTH_CP_SC_E!R62+FC_OTH_CP_HW_E!R62+FC_OTH_CP_CA_E!R62</f>
        <v>139.70355840000008</v>
      </c>
      <c r="S62" s="52">
        <f>FC_OTH_CP_SH_E!S62+FC_OTH_CP_SC_E!S62+FC_OTH_CP_HW_E!S62+FC_OTH_CP_CA_E!S62</f>
        <v>160.58488319999998</v>
      </c>
      <c r="T62" s="52">
        <f>FC_OTH_CP_SH_E!T62+FC_OTH_CP_SC_E!T62+FC_OTH_CP_HW_E!T62+FC_OTH_CP_CA_E!T62</f>
        <v>170.18386560000002</v>
      </c>
      <c r="U62" s="52">
        <f>FC_OTH_CP_SH_E!U62+FC_OTH_CP_SC_E!U62+FC_OTH_CP_HW_E!U62+FC_OTH_CP_CA_E!U62</f>
        <v>196.51726079999986</v>
      </c>
      <c r="V62" s="52">
        <f>FC_OTH_CP_SH_E!V62+FC_OTH_CP_SC_E!V62+FC_OTH_CP_HW_E!V62+FC_OTH_CP_CA_E!V62</f>
        <v>167.58806399999992</v>
      </c>
      <c r="W62" s="52">
        <f>FC_OTH_CP_SH_E!W62+FC_OTH_CP_SC_E!W62+FC_OTH_CP_HW_E!W62+FC_OTH_CP_CA_E!W62</f>
        <v>158.27333760000005</v>
      </c>
      <c r="X62" s="52">
        <f>FC_OTH_CP_SH_E!X62+FC_OTH_CP_SC_E!X62+FC_OTH_CP_HW_E!X62+FC_OTH_CP_CA_E!X62</f>
        <v>171.65675519999999</v>
      </c>
      <c r="Y62" s="52">
        <f>FC_OTH_CP_SH_E!Y62+FC_OTH_CP_SC_E!Y62+FC_OTH_CP_HW_E!Y62+FC_OTH_CP_CA_E!Y62</f>
        <v>117.59489280000003</v>
      </c>
      <c r="Z62" s="52">
        <f>FC_OTH_CP_SH_E!Z62+FC_OTH_CP_SC_E!Z62+FC_OTH_CP_HW_E!Z62+FC_OTH_CP_CA_E!Z62</f>
        <v>123.20461439999998</v>
      </c>
    </row>
    <row r="63" spans="1:26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  <c r="Y63" s="52">
        <f>FC_OTH_CP_SH_E!Y63+FC_OTH_CP_SC_E!Y63+FC_OTH_CP_HW_E!Y63+FC_OTH_CP_CA_E!Y63</f>
        <v>0</v>
      </c>
      <c r="Z63" s="52">
        <f>FC_OTH_CP_SH_E!Z63+FC_OTH_CP_SC_E!Z63+FC_OTH_CP_HW_E!Z63+FC_OTH_CP_CA_E!Z63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17.308287360000001</v>
      </c>
      <c r="D64" s="52">
        <f>FC_OTH_CP_SH_E!D64+FC_OTH_CP_SC_E!D64+FC_OTH_CP_HW_E!D64+FC_OTH_CP_CA_E!D64</f>
        <v>19.819734480000005</v>
      </c>
      <c r="E64" s="52">
        <f>FC_OTH_CP_SH_E!E64+FC_OTH_CP_SC_E!E64+FC_OTH_CP_HW_E!E64+FC_OTH_CP_CA_E!E64</f>
        <v>23.914865520000014</v>
      </c>
      <c r="F64" s="52">
        <f>FC_OTH_CP_SH_E!F64+FC_OTH_CP_SC_E!F64+FC_OTH_CP_HW_E!F64+FC_OTH_CP_CA_E!F64</f>
        <v>18.673200000000005</v>
      </c>
      <c r="G64" s="52">
        <f>FC_OTH_CP_SH_E!G64+FC_OTH_CP_SC_E!G64+FC_OTH_CP_HW_E!G64+FC_OTH_CP_CA_E!G64</f>
        <v>24.242334479999979</v>
      </c>
      <c r="H64" s="52">
        <f>FC_OTH_CP_SH_E!H64+FC_OTH_CP_SC_E!H64+FC_OTH_CP_HW_E!H64+FC_OTH_CP_CA_E!H64</f>
        <v>25.880465519999991</v>
      </c>
      <c r="I64" s="52">
        <f>FC_OTH_CP_SH_E!I64+FC_OTH_CP_SC_E!I64+FC_OTH_CP_HW_E!I64+FC_OTH_CP_CA_E!I64</f>
        <v>29.53864368</v>
      </c>
      <c r="J64" s="52">
        <f>FC_OTH_CP_SH_E!J64+FC_OTH_CP_SC_E!J64+FC_OTH_CP_HW_E!J64+FC_OTH_CP_CA_E!J64</f>
        <v>21.239487360000002</v>
      </c>
      <c r="K64" s="52">
        <f>FC_OTH_CP_SH_E!K64+FC_OTH_CP_SC_E!K64+FC_OTH_CP_HW_E!K64+FC_OTH_CP_CA_E!K64</f>
        <v>21.566956320000006</v>
      </c>
      <c r="L64" s="52">
        <f>FC_OTH_CP_SH_E!L64+FC_OTH_CP_SC_E!L64+FC_OTH_CP_HW_E!L64+FC_OTH_CP_CA_E!L64</f>
        <v>18.509465519999999</v>
      </c>
      <c r="M64" s="52">
        <f>FC_OTH_CP_SH_E!M64+FC_OTH_CP_SC_E!M64+FC_OTH_CP_HW_E!M64+FC_OTH_CP_CA_E!M64</f>
        <v>20.845384559999996</v>
      </c>
      <c r="N64" s="52">
        <f>FC_OTH_CP_SH_E!N64+FC_OTH_CP_SC_E!N64+FC_OTH_CP_HW_E!N64+FC_OTH_CP_CA_E!N64</f>
        <v>16.812366480000001</v>
      </c>
      <c r="O64" s="52">
        <f>FC_OTH_CP_SH_E!O64+FC_OTH_CP_SC_E!O64+FC_OTH_CP_HW_E!O64+FC_OTH_CP_CA_E!O64</f>
        <v>19.388874960000003</v>
      </c>
      <c r="P64" s="52">
        <f>FC_OTH_CP_SH_E!P64+FC_OTH_CP_SC_E!P64+FC_OTH_CP_HW_E!P64+FC_OTH_CP_CA_E!P64</f>
        <v>26.481742560000026</v>
      </c>
      <c r="Q64" s="52">
        <f>FC_OTH_CP_SH_E!Q64+FC_OTH_CP_SC_E!Q64+FC_OTH_CP_HW_E!Q64+FC_OTH_CP_CA_E!Q64</f>
        <v>15.47922109415558</v>
      </c>
      <c r="R64" s="52">
        <f>FC_OTH_CP_SH_E!R64+FC_OTH_CP_SC_E!R64+FC_OTH_CP_HW_E!R64+FC_OTH_CP_CA_E!R64</f>
        <v>14.406726023709194</v>
      </c>
      <c r="S64" s="52">
        <f>FC_OTH_CP_SH_E!S64+FC_OTH_CP_SC_E!S64+FC_OTH_CP_HW_E!S64+FC_OTH_CP_CA_E!S64</f>
        <v>35.595077796380011</v>
      </c>
      <c r="T64" s="52">
        <f>FC_OTH_CP_SH_E!T64+FC_OTH_CP_SC_E!T64+FC_OTH_CP_HW_E!T64+FC_OTH_CP_CA_E!T64</f>
        <v>41.368715933384109</v>
      </c>
      <c r="U64" s="52">
        <f>FC_OTH_CP_SH_E!U64+FC_OTH_CP_SC_E!U64+FC_OTH_CP_HW_E!U64+FC_OTH_CP_CA_E!U64</f>
        <v>43.455964168542465</v>
      </c>
      <c r="V64" s="52">
        <f>FC_OTH_CP_SH_E!V64+FC_OTH_CP_SC_E!V64+FC_OTH_CP_HW_E!V64+FC_OTH_CP_CA_E!V64</f>
        <v>60.993064730814233</v>
      </c>
      <c r="W64" s="52">
        <f>FC_OTH_CP_SH_E!W64+FC_OTH_CP_SC_E!W64+FC_OTH_CP_HW_E!W64+FC_OTH_CP_CA_E!W64</f>
        <v>84.638541189171676</v>
      </c>
      <c r="X64" s="52">
        <f>FC_OTH_CP_SH_E!X64+FC_OTH_CP_SC_E!X64+FC_OTH_CP_HW_E!X64+FC_OTH_CP_CA_E!X64</f>
        <v>160.93558746679577</v>
      </c>
      <c r="Y64" s="52">
        <f>FC_OTH_CP_SH_E!Y64+FC_OTH_CP_SC_E!Y64+FC_OTH_CP_HW_E!Y64+FC_OTH_CP_CA_E!Y64</f>
        <v>193.71973743083967</v>
      </c>
      <c r="Z64" s="52">
        <f>FC_OTH_CP_SH_E!Z64+FC_OTH_CP_SC_E!Z64+FC_OTH_CP_HW_E!Z64+FC_OTH_CP_CA_E!Z64</f>
        <v>212.08547157763218</v>
      </c>
    </row>
    <row r="65" spans="1:26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77.799960000000013</v>
      </c>
      <c r="D65" s="52">
        <f>FC_OTH_CP_SH_E!D65+FC_OTH_CP_SC_E!D65+FC_OTH_CP_HW_E!D65+FC_OTH_CP_CA_E!D65</f>
        <v>65.099880000000013</v>
      </c>
      <c r="E65" s="52">
        <f>FC_OTH_CP_SH_E!E65+FC_OTH_CP_SC_E!E65+FC_OTH_CP_HW_E!E65+FC_OTH_CP_CA_E!E65</f>
        <v>95.699880000000022</v>
      </c>
      <c r="F65" s="52">
        <f>FC_OTH_CP_SH_E!F65+FC_OTH_CP_SC_E!F65+FC_OTH_CP_HW_E!F65+FC_OTH_CP_CA_E!F65</f>
        <v>97.199999999999974</v>
      </c>
      <c r="G65" s="52">
        <f>FC_OTH_CP_SH_E!G65+FC_OTH_CP_SC_E!G65+FC_OTH_CP_HW_E!G65+FC_OTH_CP_CA_E!G65</f>
        <v>76.799880000000002</v>
      </c>
      <c r="H65" s="52">
        <f>FC_OTH_CP_SH_E!H65+FC_OTH_CP_SC_E!H65+FC_OTH_CP_HW_E!H65+FC_OTH_CP_CA_E!H65</f>
        <v>76.700160000000011</v>
      </c>
      <c r="I65" s="52">
        <f>FC_OTH_CP_SH_E!I65+FC_OTH_CP_SC_E!I65+FC_OTH_CP_HW_E!I65+FC_OTH_CP_CA_E!I65</f>
        <v>79.49987999999999</v>
      </c>
      <c r="J65" s="52">
        <f>FC_OTH_CP_SH_E!J65+FC_OTH_CP_SC_E!J65+FC_OTH_CP_HW_E!J65+FC_OTH_CP_CA_E!J65</f>
        <v>54.500039999999998</v>
      </c>
      <c r="K65" s="52">
        <f>FC_OTH_CP_SH_E!K65+FC_OTH_CP_SC_E!K65+FC_OTH_CP_HW_E!K65+FC_OTH_CP_CA_E!K65</f>
        <v>37.500120000000003</v>
      </c>
      <c r="L65" s="52">
        <f>FC_OTH_CP_SH_E!L65+FC_OTH_CP_SC_E!L65+FC_OTH_CP_HW_E!L65+FC_OTH_CP_CA_E!L65</f>
        <v>22.600080000000013</v>
      </c>
      <c r="M65" s="52">
        <f>FC_OTH_CP_SH_E!M65+FC_OTH_CP_SC_E!M65+FC_OTH_CP_HW_E!M65+FC_OTH_CP_CA_E!M65</f>
        <v>22.200120000000002</v>
      </c>
      <c r="N65" s="52">
        <f>FC_OTH_CP_SH_E!N65+FC_OTH_CP_SC_E!N65+FC_OTH_CP_HW_E!N65+FC_OTH_CP_CA_E!N65</f>
        <v>32.600159999999981</v>
      </c>
      <c r="O65" s="52">
        <f>FC_OTH_CP_SH_E!O65+FC_OTH_CP_SC_E!O65+FC_OTH_CP_HW_E!O65+FC_OTH_CP_CA_E!O65</f>
        <v>29.599920000000004</v>
      </c>
      <c r="P65" s="52">
        <f>FC_OTH_CP_SH_E!P65+FC_OTH_CP_SC_E!P65+FC_OTH_CP_HW_E!P65+FC_OTH_CP_CA_E!P65</f>
        <v>27.799919999999993</v>
      </c>
      <c r="Q65" s="52">
        <f>FC_OTH_CP_SH_E!Q65+FC_OTH_CP_SC_E!Q65+FC_OTH_CP_HW_E!Q65+FC_OTH_CP_CA_E!Q65</f>
        <v>40.899959999999972</v>
      </c>
      <c r="R65" s="52">
        <f>FC_OTH_CP_SH_E!R65+FC_OTH_CP_SC_E!R65+FC_OTH_CP_HW_E!R65+FC_OTH_CP_CA_E!R65</f>
        <v>16.053480000000008</v>
      </c>
      <c r="S65" s="52">
        <f>FC_OTH_CP_SH_E!S65+FC_OTH_CP_SC_E!S65+FC_OTH_CP_HW_E!S65+FC_OTH_CP_CA_E!S65</f>
        <v>24.7104</v>
      </c>
      <c r="T65" s="52">
        <f>FC_OTH_CP_SH_E!T65+FC_OTH_CP_SC_E!T65+FC_OTH_CP_HW_E!T65+FC_OTH_CP_CA_E!T65</f>
        <v>34.399439999999998</v>
      </c>
      <c r="U65" s="52">
        <f>FC_OTH_CP_SH_E!U65+FC_OTH_CP_SC_E!U65+FC_OTH_CP_HW_E!U65+FC_OTH_CP_CA_E!U65</f>
        <v>38.51711999999997</v>
      </c>
      <c r="V65" s="52">
        <f>FC_OTH_CP_SH_E!V65+FC_OTH_CP_SC_E!V65+FC_OTH_CP_HW_E!V65+FC_OTH_CP_CA_E!V65</f>
        <v>36.458279999999974</v>
      </c>
      <c r="W65" s="52">
        <f>FC_OTH_CP_SH_E!W65+FC_OTH_CP_SC_E!W65+FC_OTH_CP_HW_E!W65+FC_OTH_CP_CA_E!W65</f>
        <v>28.936080000000011</v>
      </c>
      <c r="X65" s="52">
        <f>FC_OTH_CP_SH_E!X65+FC_OTH_CP_SC_E!X65+FC_OTH_CP_HW_E!X65+FC_OTH_CP_CA_E!X65</f>
        <v>28.585439999999995</v>
      </c>
      <c r="Y65" s="52">
        <f>FC_OTH_CP_SH_E!Y65+FC_OTH_CP_SC_E!Y65+FC_OTH_CP_HW_E!Y65+FC_OTH_CP_CA_E!Y65</f>
        <v>32.823</v>
      </c>
      <c r="Z65" s="52">
        <f>FC_OTH_CP_SH_E!Z65+FC_OTH_CP_SC_E!Z65+FC_OTH_CP_HW_E!Z65+FC_OTH_CP_CA_E!Z65</f>
        <v>26.155439999999984</v>
      </c>
    </row>
    <row r="66" spans="1:26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  <c r="Y66" s="52">
        <f>FC_OTH_CP_SH_E!Y66+FC_OTH_CP_SC_E!Y66+FC_OTH_CP_HW_E!Y66+FC_OTH_CP_CA_E!Y66</f>
        <v>0</v>
      </c>
      <c r="Z66" s="52">
        <f>FC_OTH_CP_SH_E!Z66+FC_OTH_CP_SC_E!Z66+FC_OTH_CP_HW_E!Z66+FC_OTH_CP_CA_E!Z66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  <c r="Y67" s="52">
        <f>FC_OTH_CP_SH_E!Y67+FC_OTH_CP_SC_E!Y67+FC_OTH_CP_HW_E!Y67+FC_OTH_CP_CA_E!Y67</f>
        <v>0</v>
      </c>
      <c r="Z67" s="52">
        <f>FC_OTH_CP_SH_E!Z67+FC_OTH_CP_SC_E!Z67+FC_OTH_CP_HW_E!Z67+FC_OTH_CP_CA_E!Z67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  <c r="Y68" s="52">
        <f>FC_OTH_CP_SH_E!Y68+FC_OTH_CP_SC_E!Y68+FC_OTH_CP_HW_E!Y68+FC_OTH_CP_CA_E!Y68</f>
        <v>0</v>
      </c>
      <c r="Z68" s="52">
        <f>FC_OTH_CP_SH_E!Z68+FC_OTH_CP_SC_E!Z68+FC_OTH_CP_HW_E!Z68+FC_OTH_CP_CA_E!Z68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  <c r="Y69" s="52">
        <f>FC_OTH_CP_SH_E!Y69+FC_OTH_CP_SC_E!Y69+FC_OTH_CP_HW_E!Y69+FC_OTH_CP_CA_E!Y69</f>
        <v>0</v>
      </c>
      <c r="Z69" s="52">
        <f>FC_OTH_CP_SH_E!Z69+FC_OTH_CP_SC_E!Z69+FC_OTH_CP_HW_E!Z69+FC_OTH_CP_CA_E!Z69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  <c r="Y70" s="52">
        <f>FC_OTH_CP_SH_E!Y70+FC_OTH_CP_SC_E!Y70+FC_OTH_CP_HW_E!Y70+FC_OTH_CP_CA_E!Y70</f>
        <v>0</v>
      </c>
      <c r="Z70" s="52">
        <f>FC_OTH_CP_SH_E!Z70+FC_OTH_CP_SC_E!Z70+FC_OTH_CP_HW_E!Z70+FC_OTH_CP_CA_E!Z70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  <c r="Y71" s="52">
        <f>FC_OTH_CP_SH_E!Y71+FC_OTH_CP_SC_E!Y71+FC_OTH_CP_HW_E!Y71+FC_OTH_CP_CA_E!Y71</f>
        <v>0</v>
      </c>
      <c r="Z71" s="52">
        <f>FC_OTH_CP_SH_E!Z71+FC_OTH_CP_SC_E!Z71+FC_OTH_CP_HW_E!Z71+FC_OTH_CP_CA_E!Z71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  <c r="Y72" s="55">
        <f>FC_OTH_CP_SH_E!Y72+FC_OTH_CP_SC_E!Y72+FC_OTH_CP_HW_E!Y72+FC_OTH_CP_CA_E!Y72</f>
        <v>0</v>
      </c>
      <c r="Z72" s="55">
        <f>FC_OTH_CP_SH_E!Z72+FC_OTH_CP_SC_E!Z72+FC_OTH_CP_HW_E!Z72+FC_OTH_CP_CA_E!Z72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734.44617029817778</v>
      </c>
      <c r="D2" s="21">
        <f t="shared" ref="D2:X2" si="0">SUM(D3,D17,D22,D25,D26,D51,D52)</f>
        <v>701.06784961268966</v>
      </c>
      <c r="E2" s="21">
        <f t="shared" si="0"/>
        <v>710.57096120074038</v>
      </c>
      <c r="F2" s="21">
        <f t="shared" si="0"/>
        <v>787.79296247699961</v>
      </c>
      <c r="G2" s="21">
        <f t="shared" si="0"/>
        <v>782.42694691035365</v>
      </c>
      <c r="H2" s="21">
        <f t="shared" si="0"/>
        <v>761.77907763036285</v>
      </c>
      <c r="I2" s="21">
        <f t="shared" si="0"/>
        <v>765.88711083709973</v>
      </c>
      <c r="J2" s="21">
        <f t="shared" si="0"/>
        <v>682.51109537704883</v>
      </c>
      <c r="K2" s="21">
        <f t="shared" si="0"/>
        <v>668.86936832425215</v>
      </c>
      <c r="L2" s="21">
        <f t="shared" si="0"/>
        <v>644.11026036513249</v>
      </c>
      <c r="M2" s="21">
        <f t="shared" si="0"/>
        <v>629.11773129932794</v>
      </c>
      <c r="N2" s="21">
        <f t="shared" si="0"/>
        <v>485.07538104602281</v>
      </c>
      <c r="O2" s="21">
        <f t="shared" si="0"/>
        <v>564.46100865530275</v>
      </c>
      <c r="P2" s="21">
        <f t="shared" si="0"/>
        <v>571.1323596566865</v>
      </c>
      <c r="Q2" s="21">
        <f t="shared" si="0"/>
        <v>438.68118595920151</v>
      </c>
      <c r="R2" s="21">
        <f t="shared" si="0"/>
        <v>527.95515573233001</v>
      </c>
      <c r="S2" s="21">
        <f t="shared" si="0"/>
        <v>537.80727895019288</v>
      </c>
      <c r="T2" s="21">
        <f t="shared" si="0"/>
        <v>565.07049192504724</v>
      </c>
      <c r="U2" s="21">
        <f t="shared" si="0"/>
        <v>476.65487334956686</v>
      </c>
      <c r="V2" s="21">
        <f t="shared" si="0"/>
        <v>408.7223686221102</v>
      </c>
      <c r="W2" s="21">
        <f t="shared" si="0"/>
        <v>429.45497231985178</v>
      </c>
      <c r="X2" s="21">
        <f t="shared" si="0"/>
        <v>507.61092258089934</v>
      </c>
      <c r="Y2" s="21">
        <f t="shared" ref="Y2:Z2" si="1">SUM(Y3,Y17,Y22,Y25,Y26,Y51,Y52)</f>
        <v>399.87856062174427</v>
      </c>
      <c r="Z2" s="21">
        <f t="shared" si="1"/>
        <v>342.12592053138121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366.22736714617093</v>
      </c>
      <c r="D26" s="27">
        <f t="shared" si="16"/>
        <v>336.26829922774505</v>
      </c>
      <c r="E26" s="27">
        <f t="shared" si="16"/>
        <v>311.52952155289341</v>
      </c>
      <c r="F26" s="27">
        <f t="shared" si="16"/>
        <v>309.11901093171144</v>
      </c>
      <c r="G26" s="27">
        <f t="shared" si="16"/>
        <v>319.22271012095513</v>
      </c>
      <c r="H26" s="27">
        <f t="shared" si="16"/>
        <v>279.26905014086412</v>
      </c>
      <c r="I26" s="27">
        <f t="shared" si="16"/>
        <v>230.71832567213144</v>
      </c>
      <c r="J26" s="27">
        <f t="shared" si="16"/>
        <v>202.74995888843151</v>
      </c>
      <c r="K26" s="27">
        <f t="shared" si="16"/>
        <v>205.97395725068193</v>
      </c>
      <c r="L26" s="27">
        <f t="shared" si="16"/>
        <v>188.14929351523534</v>
      </c>
      <c r="M26" s="27">
        <f t="shared" si="16"/>
        <v>180.51160866184983</v>
      </c>
      <c r="N26" s="27">
        <f t="shared" si="16"/>
        <v>139.55454803171017</v>
      </c>
      <c r="O26" s="27">
        <f t="shared" si="16"/>
        <v>171.26315331413679</v>
      </c>
      <c r="P26" s="27">
        <f t="shared" si="16"/>
        <v>155.79231199869903</v>
      </c>
      <c r="Q26" s="27">
        <f t="shared" si="16"/>
        <v>140.44756442762974</v>
      </c>
      <c r="R26" s="27">
        <f t="shared" si="16"/>
        <v>144.58319651208896</v>
      </c>
      <c r="S26" s="27">
        <f t="shared" si="16"/>
        <v>145.02996195834405</v>
      </c>
      <c r="T26" s="27">
        <f t="shared" si="16"/>
        <v>131.42785848285374</v>
      </c>
      <c r="U26" s="27">
        <f t="shared" si="16"/>
        <v>145.57864389453798</v>
      </c>
      <c r="V26" s="27">
        <f t="shared" si="16"/>
        <v>70.204423298436652</v>
      </c>
      <c r="W26" s="27">
        <f t="shared" si="16"/>
        <v>83.581911901689992</v>
      </c>
      <c r="X26" s="27">
        <f t="shared" si="16"/>
        <v>63.116000666850653</v>
      </c>
      <c r="Y26" s="27">
        <f t="shared" ref="Y26:Z26" si="17">SUM(Y27,Y33)</f>
        <v>85.261867662611621</v>
      </c>
      <c r="Z26" s="27">
        <f t="shared" si="17"/>
        <v>68.07263580632538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366.22736714617093</v>
      </c>
      <c r="D33" s="19">
        <f t="shared" si="20"/>
        <v>336.26829922774505</v>
      </c>
      <c r="E33" s="19">
        <f t="shared" si="20"/>
        <v>311.52952155289341</v>
      </c>
      <c r="F33" s="19">
        <f t="shared" si="20"/>
        <v>309.11901093171144</v>
      </c>
      <c r="G33" s="19">
        <f t="shared" si="20"/>
        <v>319.22271012095513</v>
      </c>
      <c r="H33" s="19">
        <f t="shared" si="20"/>
        <v>279.26905014086412</v>
      </c>
      <c r="I33" s="19">
        <f t="shared" si="20"/>
        <v>230.71832567213144</v>
      </c>
      <c r="J33" s="19">
        <f t="shared" si="20"/>
        <v>202.74995888843151</v>
      </c>
      <c r="K33" s="19">
        <f t="shared" si="20"/>
        <v>205.97395725068193</v>
      </c>
      <c r="L33" s="19">
        <f t="shared" si="20"/>
        <v>188.14929351523534</v>
      </c>
      <c r="M33" s="19">
        <f t="shared" si="20"/>
        <v>180.51160866184983</v>
      </c>
      <c r="N33" s="19">
        <f t="shared" si="20"/>
        <v>139.55454803171017</v>
      </c>
      <c r="O33" s="19">
        <f t="shared" si="20"/>
        <v>171.26315331413679</v>
      </c>
      <c r="P33" s="19">
        <f t="shared" si="20"/>
        <v>155.79231199869903</v>
      </c>
      <c r="Q33" s="19">
        <f t="shared" si="20"/>
        <v>140.44756442762974</v>
      </c>
      <c r="R33" s="19">
        <f t="shared" si="20"/>
        <v>144.58319651208896</v>
      </c>
      <c r="S33" s="19">
        <f t="shared" si="20"/>
        <v>145.02996195834405</v>
      </c>
      <c r="T33" s="19">
        <f t="shared" si="20"/>
        <v>131.42785848285374</v>
      </c>
      <c r="U33" s="19">
        <f t="shared" si="20"/>
        <v>145.57864389453798</v>
      </c>
      <c r="V33" s="19">
        <f t="shared" si="20"/>
        <v>70.204423298436652</v>
      </c>
      <c r="W33" s="19">
        <f t="shared" si="20"/>
        <v>83.581911901689992</v>
      </c>
      <c r="X33" s="19">
        <f t="shared" si="20"/>
        <v>63.116000666850653</v>
      </c>
      <c r="Y33" s="19">
        <f t="shared" ref="Y33:Z33" si="21">SUM(Y34:Y50)</f>
        <v>85.261867662611621</v>
      </c>
      <c r="Z33" s="19">
        <f t="shared" si="21"/>
        <v>68.07263580632538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2.807567440583751</v>
      </c>
      <c r="D41" s="8">
        <v>2.7941104913183659</v>
      </c>
      <c r="E41" s="8">
        <v>2.7761636531648928</v>
      </c>
      <c r="F41" s="8">
        <v>2.778606861740903</v>
      </c>
      <c r="G41" s="8">
        <v>5.5869721174191014</v>
      </c>
      <c r="H41" s="8">
        <v>5.5269558539230843</v>
      </c>
      <c r="I41" s="8">
        <v>2.7493505556464557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0.28341005680753967</v>
      </c>
      <c r="S41" s="8">
        <v>8.2901104095692749E-2</v>
      </c>
      <c r="T41" s="8">
        <v>0</v>
      </c>
      <c r="U41" s="8">
        <v>3.3449437208321151</v>
      </c>
      <c r="V41" s="8">
        <v>2.249385134653858</v>
      </c>
      <c r="W41" s="8">
        <v>0.33288794798053006</v>
      </c>
      <c r="X41" s="8">
        <v>0.66562220380886061</v>
      </c>
      <c r="Y41" s="8">
        <v>0.13128192411320752</v>
      </c>
      <c r="Z41" s="8">
        <v>0.2353700756060676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338.00023842935923</v>
      </c>
      <c r="D43" s="8">
        <v>319.41998127084162</v>
      </c>
      <c r="E43" s="8">
        <v>275.23971375147414</v>
      </c>
      <c r="F43" s="8">
        <v>295.15927542532012</v>
      </c>
      <c r="G43" s="8">
        <v>305.20539711525583</v>
      </c>
      <c r="H43" s="8">
        <v>259.99246571776371</v>
      </c>
      <c r="I43" s="8">
        <v>208.60808440157683</v>
      </c>
      <c r="J43" s="8">
        <v>180.70827868219487</v>
      </c>
      <c r="K43" s="8">
        <v>192.31679431478557</v>
      </c>
      <c r="L43" s="8">
        <v>185.41442406823046</v>
      </c>
      <c r="M43" s="8">
        <v>177.76663623077678</v>
      </c>
      <c r="N43" s="8">
        <v>136.8497104263775</v>
      </c>
      <c r="O43" s="8">
        <v>160.15592551231387</v>
      </c>
      <c r="P43" s="8">
        <v>150.29135953837022</v>
      </c>
      <c r="Q43" s="8">
        <v>129.55121285265378</v>
      </c>
      <c r="R43" s="8">
        <v>142.82849518019489</v>
      </c>
      <c r="S43" s="8">
        <v>143.7276573566314</v>
      </c>
      <c r="T43" s="8">
        <v>129.83079427898505</v>
      </c>
      <c r="U43" s="8">
        <v>140.06693978113074</v>
      </c>
      <c r="V43" s="8">
        <v>65.70925108742739</v>
      </c>
      <c r="W43" s="8">
        <v>81.614897119370823</v>
      </c>
      <c r="X43" s="8">
        <v>59.78022046557782</v>
      </c>
      <c r="Y43" s="8">
        <v>81.784045411793514</v>
      </c>
      <c r="Z43" s="8">
        <v>64.02931873133241</v>
      </c>
    </row>
    <row r="44" spans="1:26" ht="11.25" customHeight="1" x14ac:dyDescent="0.2">
      <c r="A44" s="28" t="s">
        <v>74</v>
      </c>
      <c r="B44" s="7" t="s">
        <v>75</v>
      </c>
      <c r="C44" s="8">
        <v>25.419561276227981</v>
      </c>
      <c r="D44" s="8">
        <v>14.054207465585066</v>
      </c>
      <c r="E44" s="8">
        <v>33.513644148254407</v>
      </c>
      <c r="F44" s="8">
        <v>11.181128644650411</v>
      </c>
      <c r="G44" s="8">
        <v>8.4303408882801527</v>
      </c>
      <c r="H44" s="8">
        <v>8.3397806439333451</v>
      </c>
      <c r="I44" s="8">
        <v>19.360890714908159</v>
      </c>
      <c r="J44" s="8">
        <v>19.351744291665057</v>
      </c>
      <c r="K44" s="8">
        <v>8.2636086397961286</v>
      </c>
      <c r="L44" s="8">
        <v>2.7348694470048818</v>
      </c>
      <c r="M44" s="8">
        <v>2.7449724310730388</v>
      </c>
      <c r="N44" s="8">
        <v>2.7048376053326848</v>
      </c>
      <c r="O44" s="8">
        <v>11.10722780182293</v>
      </c>
      <c r="P44" s="8">
        <v>5.5009524603288114</v>
      </c>
      <c r="Q44" s="8">
        <v>10.896351574975975</v>
      </c>
      <c r="R44" s="8">
        <v>1.4712912750865381</v>
      </c>
      <c r="S44" s="8">
        <v>1.2194034976169394</v>
      </c>
      <c r="T44" s="8">
        <v>1.5970642038686724</v>
      </c>
      <c r="U44" s="8">
        <v>2.16676039257512</v>
      </c>
      <c r="V44" s="8">
        <v>2.2457870763554011</v>
      </c>
      <c r="W44" s="8">
        <v>1.6341268343386388</v>
      </c>
      <c r="X44" s="8">
        <v>2.6701579974639773</v>
      </c>
      <c r="Y44" s="8">
        <v>3.3465403267048939</v>
      </c>
      <c r="Z44" s="8">
        <v>3.807946999386898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5.4098479252440059</v>
      </c>
      <c r="I48" s="8">
        <v>0</v>
      </c>
      <c r="J48" s="8">
        <v>2.6899359145715849</v>
      </c>
      <c r="K48" s="8">
        <v>5.3935542961002438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318.89381293798073</v>
      </c>
      <c r="D51" s="27">
        <v>324.09360574463125</v>
      </c>
      <c r="E51" s="27">
        <v>337.85550416081253</v>
      </c>
      <c r="F51" s="27">
        <v>416.62391053403655</v>
      </c>
      <c r="G51" s="27">
        <v>414.59916698282149</v>
      </c>
      <c r="H51" s="27">
        <v>433.77019969600906</v>
      </c>
      <c r="I51" s="27">
        <v>484.74655579895369</v>
      </c>
      <c r="J51" s="27">
        <v>445.67704126689375</v>
      </c>
      <c r="K51" s="27">
        <v>439.70417760190594</v>
      </c>
      <c r="L51" s="27">
        <v>442.29887040377992</v>
      </c>
      <c r="M51" s="27">
        <v>435.22939739619568</v>
      </c>
      <c r="N51" s="27">
        <v>325.52817344628841</v>
      </c>
      <c r="O51" s="27">
        <v>374.04087383593406</v>
      </c>
      <c r="P51" s="27">
        <v>396.00824549961538</v>
      </c>
      <c r="Q51" s="27">
        <v>270.07401911784132</v>
      </c>
      <c r="R51" s="27">
        <v>372.06179660391871</v>
      </c>
      <c r="S51" s="27">
        <v>375.17120614105261</v>
      </c>
      <c r="T51" s="27">
        <v>409.96349785721031</v>
      </c>
      <c r="U51" s="27">
        <v>303.7601964122548</v>
      </c>
      <c r="V51" s="27">
        <v>312.68569926164514</v>
      </c>
      <c r="W51" s="27">
        <v>325.3545703263639</v>
      </c>
      <c r="X51" s="27">
        <v>424.78212647702941</v>
      </c>
      <c r="Y51" s="27">
        <v>290.49112884590505</v>
      </c>
      <c r="Z51" s="27">
        <v>254.30598607364323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49.324990214026165</v>
      </c>
      <c r="D52" s="27">
        <f t="shared" si="22"/>
        <v>40.705944640313355</v>
      </c>
      <c r="E52" s="27">
        <f t="shared" si="22"/>
        <v>61.185935487034371</v>
      </c>
      <c r="F52" s="27">
        <f t="shared" si="22"/>
        <v>62.050041011251665</v>
      </c>
      <c r="G52" s="27">
        <f t="shared" si="22"/>
        <v>48.605069806577056</v>
      </c>
      <c r="H52" s="27">
        <f t="shared" si="22"/>
        <v>48.739827793489695</v>
      </c>
      <c r="I52" s="27">
        <f t="shared" si="22"/>
        <v>50.422229366014584</v>
      </c>
      <c r="J52" s="27">
        <f t="shared" si="22"/>
        <v>34.084095221723558</v>
      </c>
      <c r="K52" s="27">
        <f t="shared" si="22"/>
        <v>23.191233471664326</v>
      </c>
      <c r="L52" s="27">
        <f t="shared" si="22"/>
        <v>13.66209644611723</v>
      </c>
      <c r="M52" s="27">
        <f t="shared" si="22"/>
        <v>13.376725241282429</v>
      </c>
      <c r="N52" s="27">
        <f t="shared" si="22"/>
        <v>19.992659568024241</v>
      </c>
      <c r="O52" s="27">
        <f t="shared" si="22"/>
        <v>19.156981505231879</v>
      </c>
      <c r="P52" s="27">
        <f t="shared" si="22"/>
        <v>19.331802158372032</v>
      </c>
      <c r="Q52" s="27">
        <f t="shared" si="22"/>
        <v>28.159602413730457</v>
      </c>
      <c r="R52" s="27">
        <f t="shared" si="22"/>
        <v>11.310162616322426</v>
      </c>
      <c r="S52" s="27">
        <f t="shared" si="22"/>
        <v>17.606110850796167</v>
      </c>
      <c r="T52" s="27">
        <f t="shared" si="22"/>
        <v>23.679135584983253</v>
      </c>
      <c r="U52" s="27">
        <f t="shared" si="22"/>
        <v>27.316033042774045</v>
      </c>
      <c r="V52" s="27">
        <f t="shared" si="22"/>
        <v>25.832246062028403</v>
      </c>
      <c r="W52" s="27">
        <f t="shared" si="22"/>
        <v>20.518490091797879</v>
      </c>
      <c r="X52" s="27">
        <f t="shared" si="22"/>
        <v>19.71279543701927</v>
      </c>
      <c r="Y52" s="27">
        <f t="shared" ref="Y52:Z52" si="23">SUM(Y53:Y54)</f>
        <v>24.125564113227572</v>
      </c>
      <c r="Z52" s="27">
        <f t="shared" si="23"/>
        <v>19.747298651412592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49.324990214026165</v>
      </c>
      <c r="D54" s="45">
        <v>40.705944640313355</v>
      </c>
      <c r="E54" s="45">
        <v>61.185935487034371</v>
      </c>
      <c r="F54" s="45">
        <v>62.050041011251665</v>
      </c>
      <c r="G54" s="45">
        <v>48.605069806577056</v>
      </c>
      <c r="H54" s="45">
        <v>48.739827793489695</v>
      </c>
      <c r="I54" s="45">
        <v>50.422229366014584</v>
      </c>
      <c r="J54" s="45">
        <v>34.084095221723558</v>
      </c>
      <c r="K54" s="45">
        <v>23.191233471664326</v>
      </c>
      <c r="L54" s="45">
        <v>13.66209644611723</v>
      </c>
      <c r="M54" s="45">
        <v>13.376725241282429</v>
      </c>
      <c r="N54" s="45">
        <v>19.992659568024241</v>
      </c>
      <c r="O54" s="45">
        <v>19.156981505231879</v>
      </c>
      <c r="P54" s="45">
        <v>19.331802158372032</v>
      </c>
      <c r="Q54" s="45">
        <v>28.159602413730457</v>
      </c>
      <c r="R54" s="45">
        <v>11.310162616322426</v>
      </c>
      <c r="S54" s="45">
        <v>17.606110850796167</v>
      </c>
      <c r="T54" s="45">
        <v>23.679135584983253</v>
      </c>
      <c r="U54" s="45">
        <v>27.316033042774045</v>
      </c>
      <c r="V54" s="45">
        <v>25.832246062028403</v>
      </c>
      <c r="W54" s="45">
        <v>20.518490091797879</v>
      </c>
      <c r="X54" s="45">
        <v>19.71279543701927</v>
      </c>
      <c r="Y54" s="45">
        <v>24.125564113227572</v>
      </c>
      <c r="Z54" s="45">
        <v>19.747298651412592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168.33225928419733</v>
      </c>
      <c r="D61" s="49">
        <f t="shared" si="24"/>
        <v>144.31456922224089</v>
      </c>
      <c r="E61" s="49">
        <f t="shared" si="24"/>
        <v>179.60916459717012</v>
      </c>
      <c r="F61" s="49">
        <f t="shared" si="24"/>
        <v>178.36032432657021</v>
      </c>
      <c r="G61" s="49">
        <f t="shared" si="24"/>
        <v>161.96974486147573</v>
      </c>
      <c r="H61" s="49">
        <f t="shared" si="24"/>
        <v>177.48832691992652</v>
      </c>
      <c r="I61" s="49">
        <f t="shared" si="24"/>
        <v>198.40404550707231</v>
      </c>
      <c r="J61" s="49">
        <f t="shared" si="24"/>
        <v>171.76565782906263</v>
      </c>
      <c r="K61" s="49">
        <f t="shared" si="24"/>
        <v>160.21327872505094</v>
      </c>
      <c r="L61" s="49">
        <f t="shared" si="24"/>
        <v>137.03432172102038</v>
      </c>
      <c r="M61" s="49">
        <f t="shared" si="24"/>
        <v>133.59595913512652</v>
      </c>
      <c r="N61" s="49">
        <f t="shared" si="24"/>
        <v>134.58801056230283</v>
      </c>
      <c r="O61" s="49">
        <f t="shared" si="24"/>
        <v>128.31675118223484</v>
      </c>
      <c r="P61" s="49">
        <f t="shared" si="24"/>
        <v>143.18326043221936</v>
      </c>
      <c r="Q61" s="49">
        <f t="shared" si="24"/>
        <v>159.15796227417121</v>
      </c>
      <c r="R61" s="49">
        <f t="shared" si="24"/>
        <v>150.82555583536032</v>
      </c>
      <c r="S61" s="49">
        <f t="shared" si="24"/>
        <v>194.84808820244422</v>
      </c>
      <c r="T61" s="49">
        <f t="shared" si="24"/>
        <v>218.98164992763378</v>
      </c>
      <c r="U61" s="49">
        <f t="shared" si="24"/>
        <v>246.30161269839067</v>
      </c>
      <c r="V61" s="49">
        <f t="shared" si="24"/>
        <v>230.39402596472704</v>
      </c>
      <c r="W61" s="49">
        <f t="shared" si="24"/>
        <v>240.59598371971282</v>
      </c>
      <c r="X61" s="49">
        <f t="shared" si="24"/>
        <v>315.67514006554757</v>
      </c>
      <c r="Y61" s="49">
        <f t="shared" ref="Y61:Z61" si="25">SUM(Y62:Y72)</f>
        <v>291.83073235998381</v>
      </c>
      <c r="Z61" s="49">
        <f t="shared" si="25"/>
        <v>296.69406047056884</v>
      </c>
    </row>
    <row r="62" spans="1:26" ht="11.25" customHeight="1" x14ac:dyDescent="0.2">
      <c r="A62" s="50" t="s">
        <v>92</v>
      </c>
      <c r="B62" s="51" t="s">
        <v>93</v>
      </c>
      <c r="C62" s="52">
        <v>81.697448448000017</v>
      </c>
      <c r="D62" s="52">
        <v>68.727645831088708</v>
      </c>
      <c r="E62" s="52">
        <v>70.809184800822919</v>
      </c>
      <c r="F62" s="52">
        <v>71.849643313130827</v>
      </c>
      <c r="G62" s="52">
        <v>71.065252695434637</v>
      </c>
      <c r="H62" s="52">
        <v>85.398940844502491</v>
      </c>
      <c r="I62" s="52">
        <v>100.14832250936303</v>
      </c>
      <c r="J62" s="52">
        <v>104.68621174843892</v>
      </c>
      <c r="K62" s="52">
        <v>109.14488212389735</v>
      </c>
      <c r="L62" s="52">
        <v>102.47515572863669</v>
      </c>
      <c r="M62" s="52">
        <v>97.736694767598209</v>
      </c>
      <c r="N62" s="52">
        <v>92.963709532329787</v>
      </c>
      <c r="O62" s="52">
        <v>87.230729920343435</v>
      </c>
      <c r="P62" s="52">
        <v>97.755622104560288</v>
      </c>
      <c r="Q62" s="52">
        <v>110.66874193761892</v>
      </c>
      <c r="R62" s="52">
        <v>125.65566354935838</v>
      </c>
      <c r="S62" s="52">
        <v>145.6102662165101</v>
      </c>
      <c r="T62" s="52">
        <v>155.45646814332144</v>
      </c>
      <c r="U62" s="52">
        <v>179.89281000370437</v>
      </c>
      <c r="V62" s="52">
        <v>153.56978294040317</v>
      </c>
      <c r="W62" s="52">
        <v>145.23382344359334</v>
      </c>
      <c r="X62" s="52">
        <v>157.65949914463607</v>
      </c>
      <c r="Y62" s="52">
        <v>107.67529054148974</v>
      </c>
      <c r="Z62" s="52">
        <v>113.10639694658562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13.502848436197322</v>
      </c>
      <c r="D64" s="52">
        <v>15.514865405884061</v>
      </c>
      <c r="E64" s="52">
        <v>18.764658957839313</v>
      </c>
      <c r="F64" s="52">
        <v>14.946633606417887</v>
      </c>
      <c r="G64" s="52">
        <v>19.347521561858628</v>
      </c>
      <c r="H64" s="52">
        <v>20.41896859796681</v>
      </c>
      <c r="I64" s="52">
        <v>23.584044924664099</v>
      </c>
      <c r="J64" s="52">
        <v>16.592770764431201</v>
      </c>
      <c r="K64" s="52">
        <v>16.754590524631595</v>
      </c>
      <c r="L64" s="52">
        <v>14.326203567141407</v>
      </c>
      <c r="M64" s="52">
        <v>16.078034269004732</v>
      </c>
      <c r="N64" s="52">
        <v>12.318925206102069</v>
      </c>
      <c r="O64" s="52">
        <v>14.751468104960447</v>
      </c>
      <c r="P64" s="52">
        <v>20.518273470540649</v>
      </c>
      <c r="Q64" s="52">
        <v>11.011681963929007</v>
      </c>
      <c r="R64" s="52">
        <v>10.73067037369627</v>
      </c>
      <c r="S64" s="52">
        <v>26.831678576811207</v>
      </c>
      <c r="T64" s="52">
        <v>32.102605797719555</v>
      </c>
      <c r="U64" s="52">
        <v>31.150052792296652</v>
      </c>
      <c r="V64" s="52">
        <v>43.415597967236494</v>
      </c>
      <c r="W64" s="52">
        <v>68.810009436345354</v>
      </c>
      <c r="X64" s="52">
        <v>131.76111835360476</v>
      </c>
      <c r="Y64" s="52">
        <v>154.10119390609393</v>
      </c>
      <c r="Z64" s="52">
        <v>159.57600135240304</v>
      </c>
    </row>
    <row r="65" spans="1:26" ht="11.25" customHeight="1" x14ac:dyDescent="0.2">
      <c r="A65" s="50" t="s">
        <v>98</v>
      </c>
      <c r="B65" s="51" t="s">
        <v>99</v>
      </c>
      <c r="C65" s="52">
        <v>73.131962400000006</v>
      </c>
      <c r="D65" s="52">
        <v>60.072057985268124</v>
      </c>
      <c r="E65" s="52">
        <v>90.035320838507886</v>
      </c>
      <c r="F65" s="52">
        <v>91.564047407021491</v>
      </c>
      <c r="G65" s="52">
        <v>71.556970604182467</v>
      </c>
      <c r="H65" s="52">
        <v>71.670417477457207</v>
      </c>
      <c r="I65" s="52">
        <v>74.671678073045186</v>
      </c>
      <c r="J65" s="52">
        <v>50.486675316192503</v>
      </c>
      <c r="K65" s="52">
        <v>34.313806076521985</v>
      </c>
      <c r="L65" s="52">
        <v>20.232962425242263</v>
      </c>
      <c r="M65" s="52">
        <v>19.781230098523583</v>
      </c>
      <c r="N65" s="52">
        <v>29.305375823870964</v>
      </c>
      <c r="O65" s="52">
        <v>26.334553156930941</v>
      </c>
      <c r="P65" s="52">
        <v>24.909364857118415</v>
      </c>
      <c r="Q65" s="52">
        <v>37.477538372623279</v>
      </c>
      <c r="R65" s="52">
        <v>14.439221912305662</v>
      </c>
      <c r="S65" s="52">
        <v>22.406143409122905</v>
      </c>
      <c r="T65" s="52">
        <v>31.4225759865928</v>
      </c>
      <c r="U65" s="52">
        <v>35.258749902389646</v>
      </c>
      <c r="V65" s="52">
        <v>33.408645057087362</v>
      </c>
      <c r="W65" s="52">
        <v>26.552150839774121</v>
      </c>
      <c r="X65" s="52">
        <v>26.254522567306722</v>
      </c>
      <c r="Y65" s="52">
        <v>30.054247912400132</v>
      </c>
      <c r="Z65" s="52">
        <v>24.011662171580177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7.082608684562601E-2</v>
      </c>
      <c r="D2" s="21">
        <f t="shared" ref="D2:X2" si="0">SUM(D3,D17,D22,D25,D26,D51,D52)</f>
        <v>7.4203070968919663E-2</v>
      </c>
      <c r="E2" s="21">
        <f t="shared" si="0"/>
        <v>8.0913542140249442E-2</v>
      </c>
      <c r="F2" s="21">
        <f t="shared" si="0"/>
        <v>8.4619745467051116E-2</v>
      </c>
      <c r="G2" s="21">
        <f t="shared" si="0"/>
        <v>9.1767358076530733E-2</v>
      </c>
      <c r="H2" s="21">
        <f t="shared" si="0"/>
        <v>0.10149721463937079</v>
      </c>
      <c r="I2" s="21">
        <f t="shared" si="0"/>
        <v>0.10836287584577559</v>
      </c>
      <c r="J2" s="21">
        <f t="shared" si="0"/>
        <v>0.11611412948540877</v>
      </c>
      <c r="K2" s="21">
        <f t="shared" si="0"/>
        <v>0.12231418245943414</v>
      </c>
      <c r="L2" s="21">
        <f t="shared" si="0"/>
        <v>0.12684181253230908</v>
      </c>
      <c r="M2" s="21">
        <f t="shared" si="0"/>
        <v>0.13609905278257423</v>
      </c>
      <c r="N2" s="21">
        <f t="shared" si="0"/>
        <v>0.14822863029609676</v>
      </c>
      <c r="O2" s="21">
        <f t="shared" si="0"/>
        <v>0.1694923381478731</v>
      </c>
      <c r="P2" s="21">
        <f t="shared" si="0"/>
        <v>0.20541183500198251</v>
      </c>
      <c r="Q2" s="21">
        <f t="shared" si="0"/>
        <v>0.27307689248493583</v>
      </c>
      <c r="R2" s="21">
        <f t="shared" si="0"/>
        <v>0.37898049822121477</v>
      </c>
      <c r="S2" s="21">
        <f t="shared" si="0"/>
        <v>0.46067834151418852</v>
      </c>
      <c r="T2" s="21">
        <f t="shared" si="0"/>
        <v>0.54670830322762864</v>
      </c>
      <c r="U2" s="21">
        <f t="shared" si="0"/>
        <v>0.61056939267119481</v>
      </c>
      <c r="V2" s="21">
        <f t="shared" si="0"/>
        <v>0.65272672190687053</v>
      </c>
      <c r="W2" s="21">
        <f t="shared" si="0"/>
        <v>0.59435958286535984</v>
      </c>
      <c r="X2" s="21">
        <f t="shared" si="0"/>
        <v>0.58038572290952639</v>
      </c>
      <c r="Y2" s="21">
        <f t="shared" ref="Y2:Z2" si="1">SUM(Y3,Y17,Y22,Y25,Y26,Y51,Y52)</f>
        <v>0.51669324794152593</v>
      </c>
      <c r="Z2" s="21">
        <f t="shared" si="1"/>
        <v>0.50097552528211042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7.082608684562601E-2</v>
      </c>
      <c r="D51" s="27">
        <v>7.4203070968919663E-2</v>
      </c>
      <c r="E51" s="27">
        <v>8.0913542140249442E-2</v>
      </c>
      <c r="F51" s="27">
        <v>8.4619745467051116E-2</v>
      </c>
      <c r="G51" s="27">
        <v>9.1767358076530733E-2</v>
      </c>
      <c r="H51" s="27">
        <v>0.10149721463937079</v>
      </c>
      <c r="I51" s="27">
        <v>0.10836287584577559</v>
      </c>
      <c r="J51" s="27">
        <v>0.11611412948540877</v>
      </c>
      <c r="K51" s="27">
        <v>0.12231418245943414</v>
      </c>
      <c r="L51" s="27">
        <v>0.12684181253230908</v>
      </c>
      <c r="M51" s="27">
        <v>0.13609905278257423</v>
      </c>
      <c r="N51" s="27">
        <v>0.14822863029609676</v>
      </c>
      <c r="O51" s="27">
        <v>0.1694923381478731</v>
      </c>
      <c r="P51" s="27">
        <v>0.20541183500198251</v>
      </c>
      <c r="Q51" s="27">
        <v>0.27307689248493583</v>
      </c>
      <c r="R51" s="27">
        <v>0.37898049822121477</v>
      </c>
      <c r="S51" s="27">
        <v>0.46067834151418852</v>
      </c>
      <c r="T51" s="27">
        <v>0.54670830322762864</v>
      </c>
      <c r="U51" s="27">
        <v>0.61056939267119481</v>
      </c>
      <c r="V51" s="27">
        <v>0.65272672190687053</v>
      </c>
      <c r="W51" s="27">
        <v>0.59435958286535984</v>
      </c>
      <c r="X51" s="27">
        <v>0.58038572290952639</v>
      </c>
      <c r="Y51" s="27">
        <v>0.51669324794152593</v>
      </c>
      <c r="Z51" s="27">
        <v>0.50097552528211042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2.9989729408498459E-3</v>
      </c>
      <c r="D61" s="49">
        <f t="shared" si="22"/>
        <v>3.5522165151668453E-3</v>
      </c>
      <c r="E61" s="49">
        <f t="shared" si="22"/>
        <v>4.4939774685744133E-3</v>
      </c>
      <c r="F61" s="49">
        <f t="shared" si="22"/>
        <v>3.0357843114264234E-3</v>
      </c>
      <c r="G61" s="49">
        <f t="shared" si="22"/>
        <v>4.2823794171637716E-3</v>
      </c>
      <c r="H61" s="49">
        <f t="shared" si="22"/>
        <v>4.7778027166338723E-3</v>
      </c>
      <c r="I61" s="49">
        <f t="shared" si="22"/>
        <v>5.2721053951593367E-3</v>
      </c>
      <c r="J61" s="49">
        <f t="shared" si="22"/>
        <v>4.3229849300428554E-3</v>
      </c>
      <c r="K61" s="49">
        <f t="shared" si="22"/>
        <v>4.6606881327342928E-3</v>
      </c>
      <c r="L61" s="49">
        <f t="shared" si="22"/>
        <v>4.1084473616316026E-3</v>
      </c>
      <c r="M61" s="49">
        <f t="shared" si="22"/>
        <v>5.0277054990046036E-3</v>
      </c>
      <c r="N61" s="49">
        <f t="shared" si="22"/>
        <v>5.6093989982156211E-3</v>
      </c>
      <c r="O61" s="49">
        <f t="shared" si="22"/>
        <v>6.6844588255352347E-3</v>
      </c>
      <c r="P61" s="49">
        <f t="shared" si="22"/>
        <v>1.0642950626795333E-2</v>
      </c>
      <c r="Q61" s="49">
        <f t="shared" si="22"/>
        <v>1.1134117608069842E-2</v>
      </c>
      <c r="R61" s="49">
        <f t="shared" si="22"/>
        <v>1.0930213318300706E-2</v>
      </c>
      <c r="S61" s="49">
        <f t="shared" si="22"/>
        <v>3.2947019879131942E-2</v>
      </c>
      <c r="T61" s="49">
        <f t="shared" si="22"/>
        <v>4.2810545906137219E-2</v>
      </c>
      <c r="U61" s="49">
        <f t="shared" si="22"/>
        <v>6.2612774944534891E-2</v>
      </c>
      <c r="V61" s="49">
        <f t="shared" si="22"/>
        <v>9.0629411603081092E-2</v>
      </c>
      <c r="W61" s="49">
        <f t="shared" si="22"/>
        <v>0.12570251730142573</v>
      </c>
      <c r="X61" s="49">
        <f t="shared" si="22"/>
        <v>0.18002704718594109</v>
      </c>
      <c r="Y61" s="49">
        <f t="shared" ref="Y61:Z61" si="23">SUM(Y62:Y72)</f>
        <v>0.27409803083261686</v>
      </c>
      <c r="Z61" s="49">
        <f t="shared" si="23"/>
        <v>0.31436016247288956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2.9989729408498459E-3</v>
      </c>
      <c r="D64" s="52">
        <v>3.5522165151668453E-3</v>
      </c>
      <c r="E64" s="52">
        <v>4.4939774685744133E-3</v>
      </c>
      <c r="F64" s="52">
        <v>3.0357843114264234E-3</v>
      </c>
      <c r="G64" s="52">
        <v>4.2823794171637716E-3</v>
      </c>
      <c r="H64" s="52">
        <v>4.7778027166338723E-3</v>
      </c>
      <c r="I64" s="52">
        <v>5.2721053951593367E-3</v>
      </c>
      <c r="J64" s="52">
        <v>4.3229849300428554E-3</v>
      </c>
      <c r="K64" s="52">
        <v>4.6606881327342928E-3</v>
      </c>
      <c r="L64" s="52">
        <v>4.1084473616316026E-3</v>
      </c>
      <c r="M64" s="52">
        <v>5.0277054990046036E-3</v>
      </c>
      <c r="N64" s="52">
        <v>5.6093989982156211E-3</v>
      </c>
      <c r="O64" s="52">
        <v>6.6844588255352347E-3</v>
      </c>
      <c r="P64" s="52">
        <v>1.0642950626795333E-2</v>
      </c>
      <c r="Q64" s="52">
        <v>1.1134117608069842E-2</v>
      </c>
      <c r="R64" s="52">
        <v>1.0930213318300706E-2</v>
      </c>
      <c r="S64" s="52">
        <v>3.2947019879131942E-2</v>
      </c>
      <c r="T64" s="52">
        <v>4.2810545906137219E-2</v>
      </c>
      <c r="U64" s="52">
        <v>6.2612774944534891E-2</v>
      </c>
      <c r="V64" s="52">
        <v>9.0629411603081092E-2</v>
      </c>
      <c r="W64" s="52">
        <v>0.12570251730142573</v>
      </c>
      <c r="X64" s="52">
        <v>0.18002704718594109</v>
      </c>
      <c r="Y64" s="52">
        <v>0.27409803083261686</v>
      </c>
      <c r="Z64" s="52">
        <v>0.31436016247288956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77.846865985313642</v>
      </c>
      <c r="D2" s="21">
        <f t="shared" ref="D2:X2" si="0">SUM(D3,D17,D22,D25,D26,D51,D52)</f>
        <v>76.393360711302748</v>
      </c>
      <c r="E2" s="21">
        <f t="shared" si="0"/>
        <v>78.144751482816119</v>
      </c>
      <c r="F2" s="21">
        <f t="shared" si="0"/>
        <v>85.504345278858111</v>
      </c>
      <c r="G2" s="21">
        <f t="shared" si="0"/>
        <v>85.233787367615093</v>
      </c>
      <c r="H2" s="21">
        <f t="shared" si="0"/>
        <v>88.777451340336015</v>
      </c>
      <c r="I2" s="21">
        <f t="shared" si="0"/>
        <v>88.00331478938287</v>
      </c>
      <c r="J2" s="21">
        <f t="shared" si="0"/>
        <v>84.388683421194543</v>
      </c>
      <c r="K2" s="21">
        <f t="shared" si="0"/>
        <v>84.327779179997364</v>
      </c>
      <c r="L2" s="21">
        <f t="shared" si="0"/>
        <v>83.547533897539864</v>
      </c>
      <c r="M2" s="21">
        <f t="shared" si="0"/>
        <v>81.763238298993869</v>
      </c>
      <c r="N2" s="21">
        <f t="shared" si="0"/>
        <v>70.123856039455447</v>
      </c>
      <c r="O2" s="21">
        <f t="shared" si="0"/>
        <v>69.751903324378375</v>
      </c>
      <c r="P2" s="21">
        <f t="shared" si="0"/>
        <v>68.509905165191213</v>
      </c>
      <c r="Q2" s="21">
        <f t="shared" si="0"/>
        <v>64.494729083312649</v>
      </c>
      <c r="R2" s="21">
        <f t="shared" si="0"/>
        <v>69.473088673137866</v>
      </c>
      <c r="S2" s="21">
        <f t="shared" si="0"/>
        <v>68.55539173789262</v>
      </c>
      <c r="T2" s="21">
        <f t="shared" si="0"/>
        <v>68.155697570042548</v>
      </c>
      <c r="U2" s="21">
        <f t="shared" si="0"/>
        <v>65.102592763306944</v>
      </c>
      <c r="V2" s="21">
        <f t="shared" si="0"/>
        <v>56.006311905376208</v>
      </c>
      <c r="W2" s="21">
        <f t="shared" si="0"/>
        <v>38.782548353494661</v>
      </c>
      <c r="X2" s="21">
        <f t="shared" si="0"/>
        <v>41.66349906527693</v>
      </c>
      <c r="Y2" s="21">
        <f t="shared" ref="Y2:Z2" si="1">SUM(Y3,Y17,Y22,Y25,Y26,Y51,Y52)</f>
        <v>33.134923493305031</v>
      </c>
      <c r="Z2" s="21">
        <f t="shared" si="1"/>
        <v>29.243174885773762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41.741257293829165</v>
      </c>
      <c r="D26" s="27">
        <f t="shared" ref="D26:X26" si="21">SUM(D27,D33)</f>
        <v>40.130750172254821</v>
      </c>
      <c r="E26" s="27">
        <f t="shared" si="21"/>
        <v>39.432651807106552</v>
      </c>
      <c r="F26" s="27">
        <f t="shared" si="21"/>
        <v>38.821324588288583</v>
      </c>
      <c r="G26" s="27">
        <f t="shared" si="21"/>
        <v>38.191166159044911</v>
      </c>
      <c r="H26" s="27">
        <f t="shared" si="21"/>
        <v>36.806531219135877</v>
      </c>
      <c r="I26" s="27">
        <f t="shared" si="21"/>
        <v>31.73866200786868</v>
      </c>
      <c r="J26" s="27">
        <f t="shared" si="21"/>
        <v>28.000216711568399</v>
      </c>
      <c r="K26" s="27">
        <f t="shared" si="21"/>
        <v>27.85077854931809</v>
      </c>
      <c r="L26" s="27">
        <f t="shared" si="21"/>
        <v>26.970176004764674</v>
      </c>
      <c r="M26" s="27">
        <f t="shared" si="21"/>
        <v>25.1157397781502</v>
      </c>
      <c r="N26" s="27">
        <f t="shared" si="21"/>
        <v>21.77596860828983</v>
      </c>
      <c r="O26" s="27">
        <f t="shared" si="21"/>
        <v>21.596618725863106</v>
      </c>
      <c r="P26" s="27">
        <f t="shared" si="21"/>
        <v>21.321264161300935</v>
      </c>
      <c r="Q26" s="27">
        <f t="shared" si="21"/>
        <v>20.771537252370315</v>
      </c>
      <c r="R26" s="27">
        <f t="shared" si="21"/>
        <v>19.817369167910854</v>
      </c>
      <c r="S26" s="27">
        <f t="shared" si="21"/>
        <v>19.344912681656098</v>
      </c>
      <c r="T26" s="27">
        <f t="shared" si="21"/>
        <v>16.678533357146247</v>
      </c>
      <c r="U26" s="27">
        <f t="shared" si="21"/>
        <v>16.13380070546199</v>
      </c>
      <c r="V26" s="27">
        <f t="shared" si="21"/>
        <v>7.3009407815633152</v>
      </c>
      <c r="W26" s="27">
        <f t="shared" si="21"/>
        <v>8.3137541383099585</v>
      </c>
      <c r="X26" s="27">
        <f t="shared" si="21"/>
        <v>5.9749966531493239</v>
      </c>
      <c r="Y26" s="27">
        <f t="shared" ref="Y26:Z26" si="22">SUM(Y27,Y33)</f>
        <v>8.2046562173883668</v>
      </c>
      <c r="Z26" s="27">
        <f t="shared" si="22"/>
        <v>7.0124435936746004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41.741257293829165</v>
      </c>
      <c r="D33" s="19">
        <f t="shared" ref="D33:X33" si="27">SUM(D34:D50)</f>
        <v>40.130750172254821</v>
      </c>
      <c r="E33" s="19">
        <f t="shared" si="27"/>
        <v>39.432651807106552</v>
      </c>
      <c r="F33" s="19">
        <f t="shared" si="27"/>
        <v>38.821324588288583</v>
      </c>
      <c r="G33" s="19">
        <f t="shared" si="27"/>
        <v>38.191166159044911</v>
      </c>
      <c r="H33" s="19">
        <f t="shared" si="27"/>
        <v>36.806531219135877</v>
      </c>
      <c r="I33" s="19">
        <f t="shared" si="27"/>
        <v>31.73866200786868</v>
      </c>
      <c r="J33" s="19">
        <f t="shared" si="27"/>
        <v>28.000216711568399</v>
      </c>
      <c r="K33" s="19">
        <f t="shared" si="27"/>
        <v>27.85077854931809</v>
      </c>
      <c r="L33" s="19">
        <f t="shared" si="27"/>
        <v>26.970176004764674</v>
      </c>
      <c r="M33" s="19">
        <f t="shared" si="27"/>
        <v>25.1157397781502</v>
      </c>
      <c r="N33" s="19">
        <f t="shared" si="27"/>
        <v>21.77596860828983</v>
      </c>
      <c r="O33" s="19">
        <f t="shared" si="27"/>
        <v>21.596618725863106</v>
      </c>
      <c r="P33" s="19">
        <f t="shared" si="27"/>
        <v>21.321264161300935</v>
      </c>
      <c r="Q33" s="19">
        <f t="shared" si="27"/>
        <v>20.771537252370315</v>
      </c>
      <c r="R33" s="19">
        <f t="shared" si="27"/>
        <v>19.817369167910854</v>
      </c>
      <c r="S33" s="19">
        <f t="shared" si="27"/>
        <v>19.344912681656098</v>
      </c>
      <c r="T33" s="19">
        <f t="shared" si="27"/>
        <v>16.678533357146247</v>
      </c>
      <c r="U33" s="19">
        <f t="shared" si="27"/>
        <v>16.13380070546199</v>
      </c>
      <c r="V33" s="19">
        <f t="shared" si="27"/>
        <v>7.3009407815633152</v>
      </c>
      <c r="W33" s="19">
        <f t="shared" si="27"/>
        <v>8.3137541383099585</v>
      </c>
      <c r="X33" s="19">
        <f t="shared" si="27"/>
        <v>5.9749966531493239</v>
      </c>
      <c r="Y33" s="19">
        <f t="shared" ref="Y33:Z33" si="28">SUM(Y34:Y50)</f>
        <v>8.2046562173883668</v>
      </c>
      <c r="Z33" s="19">
        <f t="shared" si="28"/>
        <v>7.0124435936746004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0.31999627941625014</v>
      </c>
      <c r="D41" s="8">
        <v>0.33345322868163429</v>
      </c>
      <c r="E41" s="8">
        <v>0.35140006683510844</v>
      </c>
      <c r="F41" s="8">
        <v>0.34895685825909706</v>
      </c>
      <c r="G41" s="8">
        <v>0.66841416258090092</v>
      </c>
      <c r="H41" s="8">
        <v>0.72843042607691788</v>
      </c>
      <c r="I41" s="8">
        <v>0.37821316435354602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3.8845743192460092E-2</v>
      </c>
      <c r="S41" s="8">
        <v>1.1057815904307298E-2</v>
      </c>
      <c r="T41" s="8">
        <v>0</v>
      </c>
      <c r="U41" s="8">
        <v>0.37070447916788596</v>
      </c>
      <c r="V41" s="8">
        <v>0.23392582534614093</v>
      </c>
      <c r="W41" s="8">
        <v>3.3111812019469763E-2</v>
      </c>
      <c r="X41" s="8">
        <v>6.3012396191139505E-2</v>
      </c>
      <c r="Y41" s="8">
        <v>1.263311588679247E-2</v>
      </c>
      <c r="Z41" s="8">
        <v>2.424644439393233E-2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38.524032290640889</v>
      </c>
      <c r="D43" s="8">
        <v>38.120047289158251</v>
      </c>
      <c r="E43" s="8">
        <v>34.839175888525837</v>
      </c>
      <c r="F43" s="8">
        <v>37.068163494679894</v>
      </c>
      <c r="G43" s="8">
        <v>36.514162884744159</v>
      </c>
      <c r="H43" s="8">
        <v>34.265955362236312</v>
      </c>
      <c r="I43" s="8">
        <v>28.697076678423276</v>
      </c>
      <c r="J43" s="8">
        <v>24.956212037805042</v>
      </c>
      <c r="K43" s="8">
        <v>26.004124605214457</v>
      </c>
      <c r="L43" s="8">
        <v>26.578147371769557</v>
      </c>
      <c r="M43" s="8">
        <v>24.733814129223237</v>
      </c>
      <c r="N43" s="8">
        <v>21.353908133622514</v>
      </c>
      <c r="O43" s="8">
        <v>20.195975567686034</v>
      </c>
      <c r="P43" s="8">
        <v>20.568420461629746</v>
      </c>
      <c r="Q43" s="8">
        <v>19.16001786734628</v>
      </c>
      <c r="R43" s="8">
        <v>19.576860139804932</v>
      </c>
      <c r="S43" s="8">
        <v>19.171203963368729</v>
      </c>
      <c r="T43" s="8">
        <v>16.475861801014918</v>
      </c>
      <c r="U43" s="8">
        <v>15.522964298869226</v>
      </c>
      <c r="V43" s="8">
        <v>6.8334633125725759</v>
      </c>
      <c r="W43" s="8">
        <v>8.1180984406291277</v>
      </c>
      <c r="X43" s="8">
        <v>5.6592086544221623</v>
      </c>
      <c r="Y43" s="8">
        <v>7.8699891882064685</v>
      </c>
      <c r="Z43" s="8">
        <v>6.5959247886675687</v>
      </c>
    </row>
    <row r="44" spans="1:26" ht="11.25" customHeight="1" x14ac:dyDescent="0.2">
      <c r="A44" s="28" t="s">
        <v>74</v>
      </c>
      <c r="B44" s="7" t="s">
        <v>75</v>
      </c>
      <c r="C44" s="8">
        <v>2.8972287237720216</v>
      </c>
      <c r="D44" s="8">
        <v>1.6772496544149336</v>
      </c>
      <c r="E44" s="8">
        <v>4.2420758517456001</v>
      </c>
      <c r="F44" s="8">
        <v>1.404204235349588</v>
      </c>
      <c r="G44" s="8">
        <v>1.0085891117198511</v>
      </c>
      <c r="H44" s="8">
        <v>1.0991493560666572</v>
      </c>
      <c r="I44" s="8">
        <v>2.6633721650918569</v>
      </c>
      <c r="J44" s="8">
        <v>2.6725185883349409</v>
      </c>
      <c r="K44" s="8">
        <v>1.1173642402038748</v>
      </c>
      <c r="L44" s="8">
        <v>0.39202863299511892</v>
      </c>
      <c r="M44" s="8">
        <v>0.38192564892696179</v>
      </c>
      <c r="N44" s="8">
        <v>0.42206047466731611</v>
      </c>
      <c r="O44" s="8">
        <v>1.4006431581770704</v>
      </c>
      <c r="P44" s="8">
        <v>0.75284369967118991</v>
      </c>
      <c r="Q44" s="8">
        <v>1.611519385024035</v>
      </c>
      <c r="R44" s="8">
        <v>0.20166328491346022</v>
      </c>
      <c r="S44" s="8">
        <v>0.16265090238306149</v>
      </c>
      <c r="T44" s="8">
        <v>0.20267155613132756</v>
      </c>
      <c r="U44" s="8">
        <v>0.24013192742487952</v>
      </c>
      <c r="V44" s="8">
        <v>0.23355164364459802</v>
      </c>
      <c r="W44" s="8">
        <v>0.16254388566136058</v>
      </c>
      <c r="X44" s="8">
        <v>0.25277560253602244</v>
      </c>
      <c r="Y44" s="8">
        <v>0.32203391329510517</v>
      </c>
      <c r="Z44" s="8">
        <v>0.39227236061309967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0.71299607475599391</v>
      </c>
      <c r="I48" s="8">
        <v>0</v>
      </c>
      <c r="J48" s="8">
        <v>0.37148608542841405</v>
      </c>
      <c r="K48" s="8">
        <v>0.72928970389975722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32.957205060801961</v>
      </c>
      <c r="D51" s="27">
        <v>32.855664756647471</v>
      </c>
      <c r="E51" s="27">
        <v>34.86259541238595</v>
      </c>
      <c r="F51" s="27">
        <v>42.8637149757703</v>
      </c>
      <c r="G51" s="27">
        <v>43.481375182898219</v>
      </c>
      <c r="H51" s="27">
        <v>48.550418427158284</v>
      </c>
      <c r="I51" s="27">
        <v>53.004397872709234</v>
      </c>
      <c r="J51" s="27">
        <v>53.679001228176155</v>
      </c>
      <c r="K51" s="27">
        <v>54.323507370601867</v>
      </c>
      <c r="L51" s="27">
        <v>54.978986486455923</v>
      </c>
      <c r="M51" s="27">
        <v>55.01176477527757</v>
      </c>
      <c r="N51" s="27">
        <v>46.100125833452054</v>
      </c>
      <c r="O51" s="27">
        <v>45.779904547534308</v>
      </c>
      <c r="P51" s="27">
        <v>44.945322458010835</v>
      </c>
      <c r="Q51" s="27">
        <v>41.151677358436864</v>
      </c>
      <c r="R51" s="27">
        <v>48.39128007854454</v>
      </c>
      <c r="S51" s="27">
        <v>47.399859699442544</v>
      </c>
      <c r="T51" s="27">
        <v>49.233886430018075</v>
      </c>
      <c r="U51" s="27">
        <v>46.444432983904036</v>
      </c>
      <c r="V51" s="27">
        <v>46.347331158107487</v>
      </c>
      <c r="W51" s="27">
        <v>28.6265846273885</v>
      </c>
      <c r="X51" s="27">
        <v>33.938369709715325</v>
      </c>
      <c r="Y51" s="27">
        <v>22.707696070750586</v>
      </c>
      <c r="Z51" s="27">
        <v>20.467678792127362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3.1484036306825236</v>
      </c>
      <c r="D52" s="27">
        <f t="shared" ref="D52:X52" si="30">SUM(D53:D54)</f>
        <v>3.4069457824004572</v>
      </c>
      <c r="E52" s="27">
        <f t="shared" si="30"/>
        <v>3.84950426332363</v>
      </c>
      <c r="F52" s="27">
        <f t="shared" si="30"/>
        <v>3.8193057147992331</v>
      </c>
      <c r="G52" s="27">
        <f t="shared" si="30"/>
        <v>3.5612460256719629</v>
      </c>
      <c r="H52" s="27">
        <f t="shared" si="30"/>
        <v>3.4205016940418438</v>
      </c>
      <c r="I52" s="27">
        <f t="shared" si="30"/>
        <v>3.2602549088049573</v>
      </c>
      <c r="J52" s="27">
        <f t="shared" si="30"/>
        <v>2.7094654814499965</v>
      </c>
      <c r="K52" s="27">
        <f t="shared" si="30"/>
        <v>2.1534932600774157</v>
      </c>
      <c r="L52" s="27">
        <f t="shared" si="30"/>
        <v>1.5983714063192718</v>
      </c>
      <c r="M52" s="27">
        <f t="shared" si="30"/>
        <v>1.6357337455660963</v>
      </c>
      <c r="N52" s="27">
        <f t="shared" si="30"/>
        <v>2.247761597713565</v>
      </c>
      <c r="O52" s="27">
        <f t="shared" si="30"/>
        <v>2.3753800509809619</v>
      </c>
      <c r="P52" s="27">
        <f t="shared" si="30"/>
        <v>2.2433185458794473</v>
      </c>
      <c r="Q52" s="27">
        <f t="shared" si="30"/>
        <v>2.5715144725054739</v>
      </c>
      <c r="R52" s="27">
        <f t="shared" si="30"/>
        <v>1.264439426682469</v>
      </c>
      <c r="S52" s="27">
        <f t="shared" si="30"/>
        <v>1.8106193567939808</v>
      </c>
      <c r="T52" s="27">
        <f t="shared" si="30"/>
        <v>2.243277782878224</v>
      </c>
      <c r="U52" s="27">
        <f t="shared" si="30"/>
        <v>2.5243590739409085</v>
      </c>
      <c r="V52" s="27">
        <f t="shared" si="30"/>
        <v>2.3580399657054096</v>
      </c>
      <c r="W52" s="27">
        <f t="shared" si="30"/>
        <v>1.842209587796207</v>
      </c>
      <c r="X52" s="27">
        <f t="shared" si="30"/>
        <v>1.7501327024122777</v>
      </c>
      <c r="Y52" s="27">
        <f t="shared" ref="Y52:Z52" si="31">SUM(Y53:Y54)</f>
        <v>2.2225712051660795</v>
      </c>
      <c r="Z52" s="27">
        <f t="shared" si="31"/>
        <v>1.7630524999717989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3.1484036306825236</v>
      </c>
      <c r="D54" s="45">
        <v>3.4069457824004572</v>
      </c>
      <c r="E54" s="45">
        <v>3.84950426332363</v>
      </c>
      <c r="F54" s="45">
        <v>3.8193057147992331</v>
      </c>
      <c r="G54" s="45">
        <v>3.5612460256719629</v>
      </c>
      <c r="H54" s="45">
        <v>3.4205016940418438</v>
      </c>
      <c r="I54" s="45">
        <v>3.2602549088049573</v>
      </c>
      <c r="J54" s="45">
        <v>2.7094654814499965</v>
      </c>
      <c r="K54" s="45">
        <v>2.1534932600774157</v>
      </c>
      <c r="L54" s="45">
        <v>1.5983714063192718</v>
      </c>
      <c r="M54" s="45">
        <v>1.6357337455660963</v>
      </c>
      <c r="N54" s="45">
        <v>2.247761597713565</v>
      </c>
      <c r="O54" s="45">
        <v>2.3753800509809619</v>
      </c>
      <c r="P54" s="45">
        <v>2.2433185458794473</v>
      </c>
      <c r="Q54" s="45">
        <v>2.5715144725054739</v>
      </c>
      <c r="R54" s="45">
        <v>1.264439426682469</v>
      </c>
      <c r="S54" s="45">
        <v>1.8106193567939808</v>
      </c>
      <c r="T54" s="45">
        <v>2.243277782878224</v>
      </c>
      <c r="U54" s="45">
        <v>2.5243590739409085</v>
      </c>
      <c r="V54" s="45">
        <v>2.3580399657054096</v>
      </c>
      <c r="W54" s="45">
        <v>1.842209587796207</v>
      </c>
      <c r="X54" s="45">
        <v>1.7501327024122777</v>
      </c>
      <c r="Y54" s="45">
        <v>2.2225712051660795</v>
      </c>
      <c r="Z54" s="45">
        <v>1.7630524999717989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11.278227815337768</v>
      </c>
      <c r="D61" s="49">
        <f t="shared" si="32"/>
        <v>12.35293840017022</v>
      </c>
      <c r="E61" s="49">
        <f t="shared" si="32"/>
        <v>12.055794259179773</v>
      </c>
      <c r="F61" s="49">
        <f t="shared" si="32"/>
        <v>11.596205259425613</v>
      </c>
      <c r="G61" s="49">
        <f t="shared" si="32"/>
        <v>12.478875842671497</v>
      </c>
      <c r="H61" s="49">
        <f t="shared" si="32"/>
        <v>13.308361563647749</v>
      </c>
      <c r="I61" s="49">
        <f t="shared" si="32"/>
        <v>13.882487185091559</v>
      </c>
      <c r="J61" s="49">
        <f t="shared" si="32"/>
        <v>14.33373758844753</v>
      </c>
      <c r="K61" s="49">
        <f t="shared" si="32"/>
        <v>15.391252992953005</v>
      </c>
      <c r="L61" s="49">
        <f t="shared" si="32"/>
        <v>16.13679381295481</v>
      </c>
      <c r="M61" s="49">
        <f t="shared" si="32"/>
        <v>16.402553988418724</v>
      </c>
      <c r="N61" s="49">
        <f t="shared" si="32"/>
        <v>15.491194800534178</v>
      </c>
      <c r="O61" s="49">
        <f t="shared" si="32"/>
        <v>15.887060598561568</v>
      </c>
      <c r="P61" s="49">
        <f t="shared" si="32"/>
        <v>16.563142282227009</v>
      </c>
      <c r="Q61" s="49">
        <f t="shared" si="32"/>
        <v>15.206481218912156</v>
      </c>
      <c r="R61" s="49">
        <f t="shared" si="32"/>
        <v>17.057810542056281</v>
      </c>
      <c r="S61" s="49">
        <f t="shared" si="32"/>
        <v>20.668840019614983</v>
      </c>
      <c r="T61" s="49">
        <f t="shared" si="32"/>
        <v>21.559570677402231</v>
      </c>
      <c r="U61" s="49">
        <f t="shared" si="32"/>
        <v>24.64561258433984</v>
      </c>
      <c r="V61" s="49">
        <f t="shared" si="32"/>
        <v>23.503122669031796</v>
      </c>
      <c r="W61" s="49">
        <f t="shared" si="32"/>
        <v>21.477747568037564</v>
      </c>
      <c r="X61" s="49">
        <f t="shared" si="32"/>
        <v>26.85535264490434</v>
      </c>
      <c r="Y61" s="49">
        <f t="shared" ref="Y61:Z61" si="33">SUM(Y62:Y72)</f>
        <v>24.7344470762452</v>
      </c>
      <c r="Z61" s="49">
        <f t="shared" si="33"/>
        <v>25.085382844355948</v>
      </c>
    </row>
    <row r="62" spans="1:26" ht="11.25" customHeight="1" x14ac:dyDescent="0.2">
      <c r="A62" s="50" t="s">
        <v>92</v>
      </c>
      <c r="B62" s="51" t="s">
        <v>93</v>
      </c>
      <c r="C62" s="52">
        <v>5.2147307520000048</v>
      </c>
      <c r="D62" s="52">
        <v>5.7522645689113165</v>
      </c>
      <c r="E62" s="52">
        <v>4.4549495991770831</v>
      </c>
      <c r="F62" s="52">
        <v>4.4224910868691722</v>
      </c>
      <c r="G62" s="52">
        <v>5.2068817045654026</v>
      </c>
      <c r="H62" s="52">
        <v>5.9931935554974931</v>
      </c>
      <c r="I62" s="52">
        <v>6.4754982906369722</v>
      </c>
      <c r="J62" s="52">
        <v>8.3218778515610889</v>
      </c>
      <c r="K62" s="52">
        <v>10.134983476102665</v>
      </c>
      <c r="L62" s="52">
        <v>11.988889071363383</v>
      </c>
      <c r="M62" s="52">
        <v>11.951446032401785</v>
      </c>
      <c r="N62" s="52">
        <v>10.45184886767017</v>
      </c>
      <c r="O62" s="52">
        <v>10.816220479656605</v>
      </c>
      <c r="P62" s="52">
        <v>11.343846695439714</v>
      </c>
      <c r="Q62" s="52">
        <v>10.106189262380989</v>
      </c>
      <c r="R62" s="52">
        <v>14.047894850641686</v>
      </c>
      <c r="S62" s="52">
        <v>14.974616983489886</v>
      </c>
      <c r="T62" s="52">
        <v>14.727397456678572</v>
      </c>
      <c r="U62" s="52">
        <v>16.624450796295495</v>
      </c>
      <c r="V62" s="52">
        <v>14.018281059596752</v>
      </c>
      <c r="W62" s="52">
        <v>13.039514156406705</v>
      </c>
      <c r="X62" s="52">
        <v>13.997256055363914</v>
      </c>
      <c r="Y62" s="52">
        <v>9.9196022585102739</v>
      </c>
      <c r="Z62" s="52">
        <v>10.098217453414359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1.39549946333776</v>
      </c>
      <c r="D64" s="52">
        <v>1.5728518165270167</v>
      </c>
      <c r="E64" s="52">
        <v>1.9362854985105606</v>
      </c>
      <c r="F64" s="52">
        <v>1.5377615795779584</v>
      </c>
      <c r="G64" s="52">
        <v>2.0290847422885552</v>
      </c>
      <c r="H64" s="52">
        <v>2.2854254856074552</v>
      </c>
      <c r="I64" s="52">
        <v>2.5787869674997763</v>
      </c>
      <c r="J64" s="52">
        <v>1.9984950530789443</v>
      </c>
      <c r="K64" s="52">
        <v>2.0699555933723186</v>
      </c>
      <c r="L64" s="52">
        <v>1.7807871668336794</v>
      </c>
      <c r="M64" s="52">
        <v>2.0322180545405213</v>
      </c>
      <c r="N64" s="52">
        <v>1.7445617567349907</v>
      </c>
      <c r="O64" s="52">
        <v>1.8054732758358987</v>
      </c>
      <c r="P64" s="52">
        <v>2.3287404439057178</v>
      </c>
      <c r="Q64" s="52">
        <v>1.6778703291544763</v>
      </c>
      <c r="R64" s="52">
        <v>1.3956576037202506</v>
      </c>
      <c r="S64" s="52">
        <v>3.3899664452480014</v>
      </c>
      <c r="T64" s="52">
        <v>3.8553092073164592</v>
      </c>
      <c r="U64" s="52">
        <v>4.7627916904340246</v>
      </c>
      <c r="V64" s="52">
        <v>6.4352066665224346</v>
      </c>
      <c r="W64" s="52">
        <v>6.0543042514049663</v>
      </c>
      <c r="X64" s="52">
        <v>10.527179156847154</v>
      </c>
      <c r="Y64" s="52">
        <v>12.04609273013506</v>
      </c>
      <c r="Z64" s="52">
        <v>12.843387562521782</v>
      </c>
    </row>
    <row r="65" spans="1:26" ht="11.25" customHeight="1" x14ac:dyDescent="0.2">
      <c r="A65" s="50" t="s">
        <v>98</v>
      </c>
      <c r="B65" s="51" t="s">
        <v>99</v>
      </c>
      <c r="C65" s="52">
        <v>4.6679976000000032</v>
      </c>
      <c r="D65" s="52">
        <v>5.0278220147318864</v>
      </c>
      <c r="E65" s="52">
        <v>5.6645591614921296</v>
      </c>
      <c r="F65" s="52">
        <v>5.6359525929784828</v>
      </c>
      <c r="G65" s="52">
        <v>5.2429093958175397</v>
      </c>
      <c r="H65" s="52">
        <v>5.0297425225428007</v>
      </c>
      <c r="I65" s="52">
        <v>4.8282019269548107</v>
      </c>
      <c r="J65" s="52">
        <v>4.013364683807497</v>
      </c>
      <c r="K65" s="52">
        <v>3.1863139234780209</v>
      </c>
      <c r="L65" s="52">
        <v>2.3671175747577475</v>
      </c>
      <c r="M65" s="52">
        <v>2.4188899014764189</v>
      </c>
      <c r="N65" s="52">
        <v>3.294784176129018</v>
      </c>
      <c r="O65" s="52">
        <v>3.2653668430690637</v>
      </c>
      <c r="P65" s="52">
        <v>2.890555142881579</v>
      </c>
      <c r="Q65" s="52">
        <v>3.4224216273766914</v>
      </c>
      <c r="R65" s="52">
        <v>1.6142580876943453</v>
      </c>
      <c r="S65" s="52">
        <v>2.3042565908770953</v>
      </c>
      <c r="T65" s="52">
        <v>2.9768640134071975</v>
      </c>
      <c r="U65" s="52">
        <v>3.2583700976103214</v>
      </c>
      <c r="V65" s="52">
        <v>3.0496349429126099</v>
      </c>
      <c r="W65" s="52">
        <v>2.3839291602258914</v>
      </c>
      <c r="X65" s="52">
        <v>2.330917432693274</v>
      </c>
      <c r="Y65" s="52">
        <v>2.7687520875998684</v>
      </c>
      <c r="Z65" s="52">
        <v>2.1437778284198092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65.551910394371632</v>
      </c>
      <c r="D2" s="21">
        <f t="shared" ref="D2:X2" si="0">SUM(D3,D17,D22,D25,D26,D51,D52)</f>
        <v>65.703260507752361</v>
      </c>
      <c r="E2" s="21">
        <f t="shared" si="0"/>
        <v>66.493086044661467</v>
      </c>
      <c r="F2" s="21">
        <f t="shared" si="0"/>
        <v>72.536712064726203</v>
      </c>
      <c r="G2" s="21">
        <f t="shared" si="0"/>
        <v>75.831113956203637</v>
      </c>
      <c r="H2" s="21">
        <f t="shared" si="0"/>
        <v>84.785027222193378</v>
      </c>
      <c r="I2" s="21">
        <f t="shared" si="0"/>
        <v>86.693762132491287</v>
      </c>
      <c r="J2" s="21">
        <f t="shared" si="0"/>
        <v>88.43002909544478</v>
      </c>
      <c r="K2" s="21">
        <f t="shared" si="0"/>
        <v>89.264635365032916</v>
      </c>
      <c r="L2" s="21">
        <f t="shared" si="0"/>
        <v>91.461442097231881</v>
      </c>
      <c r="M2" s="21">
        <f t="shared" si="0"/>
        <v>97.124171415744158</v>
      </c>
      <c r="N2" s="21">
        <f t="shared" si="0"/>
        <v>92.809139929963465</v>
      </c>
      <c r="O2" s="21">
        <f t="shared" si="0"/>
        <v>89.05319967838372</v>
      </c>
      <c r="P2" s="21">
        <f t="shared" si="0"/>
        <v>90.263936327372164</v>
      </c>
      <c r="Q2" s="21">
        <f t="shared" si="0"/>
        <v>79.757096730319233</v>
      </c>
      <c r="R2" s="21">
        <f t="shared" si="0"/>
        <v>102.76854789913122</v>
      </c>
      <c r="S2" s="21">
        <f t="shared" si="0"/>
        <v>100.11108222896281</v>
      </c>
      <c r="T2" s="21">
        <f t="shared" si="0"/>
        <v>93.795284531176435</v>
      </c>
      <c r="U2" s="21">
        <f t="shared" si="0"/>
        <v>98.849100433161837</v>
      </c>
      <c r="V2" s="21">
        <f t="shared" si="0"/>
        <v>105.02221504107533</v>
      </c>
      <c r="W2" s="21">
        <f t="shared" si="0"/>
        <v>67.106169066156241</v>
      </c>
      <c r="X2" s="21">
        <f t="shared" si="0"/>
        <v>82.664093555560839</v>
      </c>
      <c r="Y2" s="21">
        <f t="shared" ref="Y2:Z2" si="1">SUM(Y3,Y17,Y22,Y25,Y26,Y51,Y52)</f>
        <v>77.35910799602361</v>
      </c>
      <c r="Z2" s="21">
        <f t="shared" si="1"/>
        <v>89.941518166874019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8.707724279999999</v>
      </c>
      <c r="D26" s="27">
        <f t="shared" si="16"/>
        <v>8.707724279999999</v>
      </c>
      <c r="E26" s="27">
        <f t="shared" si="16"/>
        <v>8.707724279999999</v>
      </c>
      <c r="F26" s="27">
        <f t="shared" si="16"/>
        <v>11.610374759999999</v>
      </c>
      <c r="G26" s="27">
        <f t="shared" si="16"/>
        <v>14.513025239999996</v>
      </c>
      <c r="H26" s="27">
        <f t="shared" si="16"/>
        <v>17.415675720000003</v>
      </c>
      <c r="I26" s="27">
        <f t="shared" si="16"/>
        <v>17.415675720000003</v>
      </c>
      <c r="J26" s="27">
        <f t="shared" si="16"/>
        <v>17.415675720000003</v>
      </c>
      <c r="K26" s="27">
        <f t="shared" si="16"/>
        <v>17.415675719999999</v>
      </c>
      <c r="L26" s="27">
        <f t="shared" si="16"/>
        <v>17.415675719999999</v>
      </c>
      <c r="M26" s="27">
        <f t="shared" si="16"/>
        <v>23.220749519999995</v>
      </c>
      <c r="N26" s="27">
        <f t="shared" si="16"/>
        <v>20.31809904</v>
      </c>
      <c r="O26" s="27">
        <f t="shared" si="16"/>
        <v>17.415675720000017</v>
      </c>
      <c r="P26" s="27">
        <f t="shared" si="16"/>
        <v>20.318099040000014</v>
      </c>
      <c r="Q26" s="27">
        <f t="shared" si="16"/>
        <v>11.610374760000012</v>
      </c>
      <c r="R26" s="27">
        <f t="shared" si="16"/>
        <v>24.079868639999983</v>
      </c>
      <c r="S26" s="27">
        <f t="shared" si="16"/>
        <v>25.438285439999973</v>
      </c>
      <c r="T26" s="27">
        <f t="shared" si="16"/>
        <v>25.243836479999974</v>
      </c>
      <c r="U26" s="27">
        <f t="shared" si="16"/>
        <v>25.902827639999973</v>
      </c>
      <c r="V26" s="27">
        <f t="shared" si="16"/>
        <v>25.426700279999991</v>
      </c>
      <c r="W26" s="27">
        <f t="shared" si="16"/>
        <v>21.485019959999999</v>
      </c>
      <c r="X26" s="27">
        <f t="shared" si="16"/>
        <v>23.12784108000001</v>
      </c>
      <c r="Y26" s="27">
        <f t="shared" ref="Y26:Z26" si="17">SUM(Y27,Y33)</f>
        <v>25.899874559999997</v>
      </c>
      <c r="Z26" s="27">
        <f t="shared" si="17"/>
        <v>27.229214880000072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8.707724279999999</v>
      </c>
      <c r="D33" s="19">
        <f t="shared" si="20"/>
        <v>8.707724279999999</v>
      </c>
      <c r="E33" s="19">
        <f t="shared" si="20"/>
        <v>8.707724279999999</v>
      </c>
      <c r="F33" s="19">
        <f t="shared" si="20"/>
        <v>11.610374759999999</v>
      </c>
      <c r="G33" s="19">
        <f t="shared" si="20"/>
        <v>14.513025239999996</v>
      </c>
      <c r="H33" s="19">
        <f t="shared" si="20"/>
        <v>17.415675720000003</v>
      </c>
      <c r="I33" s="19">
        <f t="shared" si="20"/>
        <v>17.415675720000003</v>
      </c>
      <c r="J33" s="19">
        <f t="shared" si="20"/>
        <v>17.415675720000003</v>
      </c>
      <c r="K33" s="19">
        <f t="shared" si="20"/>
        <v>17.415675719999999</v>
      </c>
      <c r="L33" s="19">
        <f t="shared" si="20"/>
        <v>17.415675719999999</v>
      </c>
      <c r="M33" s="19">
        <f t="shared" si="20"/>
        <v>23.220749519999995</v>
      </c>
      <c r="N33" s="19">
        <f t="shared" si="20"/>
        <v>20.31809904</v>
      </c>
      <c r="O33" s="19">
        <f t="shared" si="20"/>
        <v>17.415675720000017</v>
      </c>
      <c r="P33" s="19">
        <f t="shared" si="20"/>
        <v>20.318099040000014</v>
      </c>
      <c r="Q33" s="19">
        <f t="shared" si="20"/>
        <v>11.610374760000012</v>
      </c>
      <c r="R33" s="19">
        <f t="shared" si="20"/>
        <v>24.079868639999983</v>
      </c>
      <c r="S33" s="19">
        <f t="shared" si="20"/>
        <v>25.438285439999973</v>
      </c>
      <c r="T33" s="19">
        <f t="shared" si="20"/>
        <v>25.243836479999974</v>
      </c>
      <c r="U33" s="19">
        <f t="shared" si="20"/>
        <v>25.902827639999973</v>
      </c>
      <c r="V33" s="19">
        <f t="shared" si="20"/>
        <v>25.426700279999991</v>
      </c>
      <c r="W33" s="19">
        <f t="shared" si="20"/>
        <v>21.485019959999999</v>
      </c>
      <c r="X33" s="19">
        <f t="shared" si="20"/>
        <v>23.12784108000001</v>
      </c>
      <c r="Y33" s="19">
        <f t="shared" ref="Y33:Z33" si="21">SUM(Y34:Y50)</f>
        <v>25.899874559999997</v>
      </c>
      <c r="Z33" s="19">
        <f t="shared" si="21"/>
        <v>27.229214880000072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8.707724279999999</v>
      </c>
      <c r="D36" s="8">
        <v>8.707724279999999</v>
      </c>
      <c r="E36" s="8">
        <v>8.707724279999999</v>
      </c>
      <c r="F36" s="8">
        <v>11.610374759999999</v>
      </c>
      <c r="G36" s="8">
        <v>14.513025239999996</v>
      </c>
      <c r="H36" s="8">
        <v>17.415675720000003</v>
      </c>
      <c r="I36" s="8">
        <v>17.415675720000003</v>
      </c>
      <c r="J36" s="8">
        <v>17.415675720000003</v>
      </c>
      <c r="K36" s="8">
        <v>17.415675719999999</v>
      </c>
      <c r="L36" s="8">
        <v>17.415675719999999</v>
      </c>
      <c r="M36" s="8">
        <v>23.220749519999995</v>
      </c>
      <c r="N36" s="8">
        <v>20.31809904</v>
      </c>
      <c r="O36" s="8">
        <v>17.415675720000017</v>
      </c>
      <c r="P36" s="8">
        <v>20.318099040000014</v>
      </c>
      <c r="Q36" s="8">
        <v>11.610374760000012</v>
      </c>
      <c r="R36" s="8">
        <v>24.079868639999983</v>
      </c>
      <c r="S36" s="8">
        <v>25.438285439999973</v>
      </c>
      <c r="T36" s="8">
        <v>25.243836479999974</v>
      </c>
      <c r="U36" s="8">
        <v>25.902827639999973</v>
      </c>
      <c r="V36" s="8">
        <v>25.426700279999991</v>
      </c>
      <c r="W36" s="8">
        <v>21.485019959999999</v>
      </c>
      <c r="X36" s="8">
        <v>23.12784108000001</v>
      </c>
      <c r="Y36" s="8">
        <v>25.899874559999997</v>
      </c>
      <c r="Z36" s="8">
        <v>27.229214880000072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56.844186114371631</v>
      </c>
      <c r="D51" s="27">
        <v>56.995536227752368</v>
      </c>
      <c r="E51" s="27">
        <v>57.785361764661474</v>
      </c>
      <c r="F51" s="27">
        <v>60.926337304726211</v>
      </c>
      <c r="G51" s="27">
        <v>61.318088716203647</v>
      </c>
      <c r="H51" s="27">
        <v>67.369351502193368</v>
      </c>
      <c r="I51" s="27">
        <v>69.278086412491291</v>
      </c>
      <c r="J51" s="27">
        <v>71.01435337544477</v>
      </c>
      <c r="K51" s="27">
        <v>71.84895964503292</v>
      </c>
      <c r="L51" s="27">
        <v>74.045766377231885</v>
      </c>
      <c r="M51" s="27">
        <v>73.90342189574416</v>
      </c>
      <c r="N51" s="27">
        <v>72.491040889963472</v>
      </c>
      <c r="O51" s="27">
        <v>71.63752395838371</v>
      </c>
      <c r="P51" s="27">
        <v>69.945837287372143</v>
      </c>
      <c r="Q51" s="27">
        <v>68.14672197031922</v>
      </c>
      <c r="R51" s="27">
        <v>78.688679259131234</v>
      </c>
      <c r="S51" s="27">
        <v>74.672796788962842</v>
      </c>
      <c r="T51" s="27">
        <v>68.551448051176465</v>
      </c>
      <c r="U51" s="27">
        <v>72.946272793161867</v>
      </c>
      <c r="V51" s="27">
        <v>79.595514761075336</v>
      </c>
      <c r="W51" s="27">
        <v>45.621149106156246</v>
      </c>
      <c r="X51" s="27">
        <v>59.536252475560829</v>
      </c>
      <c r="Y51" s="27">
        <v>51.459233436023609</v>
      </c>
      <c r="Z51" s="27">
        <v>62.712303286873947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2.4069404875240679</v>
      </c>
      <c r="D61" s="49">
        <f t="shared" si="24"/>
        <v>2.7284650410737563</v>
      </c>
      <c r="E61" s="49">
        <f t="shared" si="24"/>
        <v>3.2094270861815652</v>
      </c>
      <c r="F61" s="49">
        <f t="shared" si="24"/>
        <v>2.1857690296927319</v>
      </c>
      <c r="G61" s="49">
        <f t="shared" si="24"/>
        <v>2.861445796435635</v>
      </c>
      <c r="H61" s="49">
        <f t="shared" si="24"/>
        <v>3.1712936337090909</v>
      </c>
      <c r="I61" s="49">
        <f t="shared" si="24"/>
        <v>3.3705396824409637</v>
      </c>
      <c r="J61" s="49">
        <f t="shared" si="24"/>
        <v>2.643898557559814</v>
      </c>
      <c r="K61" s="49">
        <f t="shared" si="24"/>
        <v>2.7377495138633599</v>
      </c>
      <c r="L61" s="49">
        <f t="shared" si="24"/>
        <v>2.3983663386632808</v>
      </c>
      <c r="M61" s="49">
        <f t="shared" si="24"/>
        <v>2.7301045309557384</v>
      </c>
      <c r="N61" s="49">
        <f t="shared" si="24"/>
        <v>2.7432701181647254</v>
      </c>
      <c r="O61" s="49">
        <f t="shared" si="24"/>
        <v>2.8252491203781225</v>
      </c>
      <c r="P61" s="49">
        <f t="shared" si="24"/>
        <v>3.6240856949268618</v>
      </c>
      <c r="Q61" s="49">
        <f t="shared" si="24"/>
        <v>2.7785346834640263</v>
      </c>
      <c r="R61" s="49">
        <f t="shared" si="24"/>
        <v>2.2694678329743736</v>
      </c>
      <c r="S61" s="49">
        <f t="shared" si="24"/>
        <v>5.3404857544416702</v>
      </c>
      <c r="T61" s="49">
        <f t="shared" si="24"/>
        <v>5.3679903824419561</v>
      </c>
      <c r="U61" s="49">
        <f t="shared" si="24"/>
        <v>7.4805069108672493</v>
      </c>
      <c r="V61" s="49">
        <f t="shared" si="24"/>
        <v>11.051630685452226</v>
      </c>
      <c r="W61" s="49">
        <f t="shared" si="24"/>
        <v>9.6485249841199359</v>
      </c>
      <c r="X61" s="49">
        <f t="shared" si="24"/>
        <v>18.467262909157899</v>
      </c>
      <c r="Y61" s="49">
        <f t="shared" ref="Y61:Z61" si="25">SUM(Y62:Y72)</f>
        <v>27.29835276377808</v>
      </c>
      <c r="Z61" s="49">
        <f t="shared" si="25"/>
        <v>39.351722500234487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2.4069404875240679</v>
      </c>
      <c r="D64" s="52">
        <v>2.7284650410737563</v>
      </c>
      <c r="E64" s="52">
        <v>3.2094270861815652</v>
      </c>
      <c r="F64" s="52">
        <v>2.1857690296927319</v>
      </c>
      <c r="G64" s="52">
        <v>2.861445796435635</v>
      </c>
      <c r="H64" s="52">
        <v>3.1712936337090909</v>
      </c>
      <c r="I64" s="52">
        <v>3.3705396824409637</v>
      </c>
      <c r="J64" s="52">
        <v>2.643898557559814</v>
      </c>
      <c r="K64" s="52">
        <v>2.7377495138633599</v>
      </c>
      <c r="L64" s="52">
        <v>2.3983663386632808</v>
      </c>
      <c r="M64" s="52">
        <v>2.7301045309557384</v>
      </c>
      <c r="N64" s="52">
        <v>2.7432701181647254</v>
      </c>
      <c r="O64" s="52">
        <v>2.8252491203781225</v>
      </c>
      <c r="P64" s="52">
        <v>3.6240856949268618</v>
      </c>
      <c r="Q64" s="52">
        <v>2.7785346834640263</v>
      </c>
      <c r="R64" s="52">
        <v>2.2694678329743736</v>
      </c>
      <c r="S64" s="52">
        <v>5.3404857544416702</v>
      </c>
      <c r="T64" s="52">
        <v>5.3679903824419561</v>
      </c>
      <c r="U64" s="52">
        <v>7.4805069108672493</v>
      </c>
      <c r="V64" s="52">
        <v>11.051630685452226</v>
      </c>
      <c r="W64" s="52">
        <v>9.6485249841199359</v>
      </c>
      <c r="X64" s="52">
        <v>18.467262909157899</v>
      </c>
      <c r="Y64" s="52">
        <v>27.29835276377808</v>
      </c>
      <c r="Z64" s="52">
        <v>39.351722500234487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3939.8702414400004</v>
      </c>
      <c r="D2" s="21">
        <f t="shared" ref="D2:X2" si="0">SUM(D3,D17,D22,D25,D26,D51,D52)</f>
        <v>4126.7508130800006</v>
      </c>
      <c r="E2" s="21">
        <f t="shared" si="0"/>
        <v>3874.350537719999</v>
      </c>
      <c r="F2" s="21">
        <f t="shared" si="0"/>
        <v>3837.3994371600002</v>
      </c>
      <c r="G2" s="21">
        <f t="shared" si="0"/>
        <v>3691.9988712000004</v>
      </c>
      <c r="H2" s="21">
        <f t="shared" si="0"/>
        <v>3581.0277541200012</v>
      </c>
      <c r="I2" s="21">
        <f t="shared" si="0"/>
        <v>3338.333095680001</v>
      </c>
      <c r="J2" s="21">
        <f t="shared" si="0"/>
        <v>3076.789657320001</v>
      </c>
      <c r="K2" s="21">
        <f t="shared" si="0"/>
        <v>2973.5173317600002</v>
      </c>
      <c r="L2" s="21">
        <f t="shared" si="0"/>
        <v>2900.7450759600015</v>
      </c>
      <c r="M2" s="21">
        <f t="shared" si="0"/>
        <v>3232.7312324400027</v>
      </c>
      <c r="N2" s="21">
        <f t="shared" si="0"/>
        <v>2756.1448728000014</v>
      </c>
      <c r="O2" s="21">
        <f t="shared" si="0"/>
        <v>2564.87298336</v>
      </c>
      <c r="P2" s="21">
        <f t="shared" si="0"/>
        <v>2505.8884226399987</v>
      </c>
      <c r="Q2" s="21">
        <f t="shared" si="0"/>
        <v>2045.8685545658175</v>
      </c>
      <c r="R2" s="21">
        <f t="shared" si="0"/>
        <v>2115.7856665347008</v>
      </c>
      <c r="S2" s="21">
        <f t="shared" si="0"/>
        <v>2130.6323507529169</v>
      </c>
      <c r="T2" s="21">
        <f t="shared" si="0"/>
        <v>2051.2205762841595</v>
      </c>
      <c r="U2" s="21">
        <f t="shared" si="0"/>
        <v>2016.1305079371855</v>
      </c>
      <c r="V2" s="21">
        <f t="shared" si="0"/>
        <v>1915.0230737630973</v>
      </c>
      <c r="W2" s="21">
        <f t="shared" si="0"/>
        <v>1685.271912917053</v>
      </c>
      <c r="X2" s="21">
        <f t="shared" si="0"/>
        <v>1542.8293683831193</v>
      </c>
      <c r="Y2" s="21">
        <f t="shared" ref="Y2:Z2" si="1">SUM(Y3,Y17,Y22,Y25,Y26,Y51,Y52)</f>
        <v>1237.4412255931359</v>
      </c>
      <c r="Z2" s="21">
        <f t="shared" si="1"/>
        <v>1110.5431388026745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  <c r="Y5" s="8">
        <f>FC_OTH_HH_SH_E!Y5+FC_OTH_HH_SC_E!Y5+FC_OTH_HH_WH_E!Y5+FC_OTH_HH_CO_E!Y5</f>
        <v>0</v>
      </c>
      <c r="Z5" s="8">
        <f>FC_OTH_HH_SH_E!Z5+FC_OTH_HH_SC_E!Z5+FC_OTH_HH_WH_E!Z5+FC_OTH_HH_CO_E!Z5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  <c r="Y6" s="8">
        <f>FC_OTH_HH_SH_E!Y6+FC_OTH_HH_SC_E!Y6+FC_OTH_HH_WH_E!Y6+FC_OTH_HH_CO_E!Y6</f>
        <v>0</v>
      </c>
      <c r="Z6" s="8">
        <f>FC_OTH_HH_SH_E!Z6+FC_OTH_HH_SC_E!Z6+FC_OTH_HH_WH_E!Z6+FC_OTH_HH_CO_E!Z6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0</v>
      </c>
      <c r="L7" s="8">
        <f>FC_OTH_HH_SH_E!L7+FC_OTH_HH_SC_E!L7+FC_OTH_HH_WH_E!L7+FC_OTH_HH_CO_E!L7</f>
        <v>0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  <c r="Y7" s="8">
        <f>FC_OTH_HH_SH_E!Y7+FC_OTH_HH_SC_E!Y7+FC_OTH_HH_WH_E!Y7+FC_OTH_HH_CO_E!Y7</f>
        <v>0</v>
      </c>
      <c r="Z7" s="8">
        <f>FC_OTH_HH_SH_E!Z7+FC_OTH_HH_SC_E!Z7+FC_OTH_HH_WH_E!Z7+FC_OTH_HH_CO_E!Z7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  <c r="Y9" s="8">
        <f>FC_OTH_HH_SH_E!Y9+FC_OTH_HH_SC_E!Y9+FC_OTH_HH_WH_E!Y9+FC_OTH_HH_CO_E!Y9</f>
        <v>0</v>
      </c>
      <c r="Z9" s="8">
        <f>FC_OTH_HH_SH_E!Z9+FC_OTH_HH_SC_E!Z9+FC_OTH_HH_WH_E!Z9+FC_OTH_HH_CO_E!Z9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  <c r="Y10" s="8">
        <f>FC_OTH_HH_SH_E!Y10+FC_OTH_HH_SC_E!Y10+FC_OTH_HH_WH_E!Y10+FC_OTH_HH_CO_E!Y10</f>
        <v>0</v>
      </c>
      <c r="Z10" s="8">
        <f>FC_OTH_HH_SH_E!Z10+FC_OTH_HH_SC_E!Z10+FC_OTH_HH_WH_E!Z10+FC_OTH_HH_CO_E!Z10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  <c r="Y12" s="8">
        <f>FC_OTH_HH_SH_E!Y12+FC_OTH_HH_SC_E!Y12+FC_OTH_HH_WH_E!Y12+FC_OTH_HH_CO_E!Y12</f>
        <v>0</v>
      </c>
      <c r="Z12" s="8">
        <f>FC_OTH_HH_SH_E!Z12+FC_OTH_HH_SC_E!Z12+FC_OTH_HH_WH_E!Z12+FC_OTH_HH_CO_E!Z12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  <c r="Y13" s="8">
        <f>FC_OTH_HH_SH_E!Y13+FC_OTH_HH_SC_E!Y13+FC_OTH_HH_WH_E!Y13+FC_OTH_HH_CO_E!Y13</f>
        <v>0</v>
      </c>
      <c r="Z13" s="8">
        <f>FC_OTH_HH_SH_E!Z13+FC_OTH_HH_SC_E!Z13+FC_OTH_HH_WH_E!Z13+FC_OTH_HH_CO_E!Z13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  <c r="Y14" s="8">
        <f>FC_OTH_HH_SH_E!Y14+FC_OTH_HH_SC_E!Y14+FC_OTH_HH_WH_E!Y14+FC_OTH_HH_CO_E!Y14</f>
        <v>0</v>
      </c>
      <c r="Z14" s="8">
        <f>FC_OTH_HH_SH_E!Z14+FC_OTH_HH_SC_E!Z14+FC_OTH_HH_WH_E!Z14+FC_OTH_HH_CO_E!Z14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  <c r="Y15" s="8">
        <f>FC_OTH_HH_SH_E!Y15+FC_OTH_HH_SC_E!Y15+FC_OTH_HH_WH_E!Y15+FC_OTH_HH_CO_E!Y15</f>
        <v>0</v>
      </c>
      <c r="Z15" s="8">
        <f>FC_OTH_HH_SH_E!Z15+FC_OTH_HH_SC_E!Z15+FC_OTH_HH_WH_E!Z15+FC_OTH_HH_CO_E!Z15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  <c r="Y16" s="8">
        <f>FC_OTH_HH_SH_E!Y16+FC_OTH_HH_SC_E!Y16+FC_OTH_HH_WH_E!Y16+FC_OTH_HH_CO_E!Y16</f>
        <v>0</v>
      </c>
      <c r="Z16" s="8">
        <f>FC_OTH_HH_SH_E!Z16+FC_OTH_HH_SC_E!Z16+FC_OTH_HH_WH_E!Z16+FC_OTH_HH_CO_E!Z16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  <c r="Y18" s="8">
        <f>FC_OTH_HH_SH_E!Y18+FC_OTH_HH_SC_E!Y18+FC_OTH_HH_WH_E!Y18+FC_OTH_HH_CO_E!Y18</f>
        <v>0</v>
      </c>
      <c r="Z18" s="8">
        <f>FC_OTH_HH_SH_E!Z18+FC_OTH_HH_SC_E!Z18+FC_OTH_HH_WH_E!Z18+FC_OTH_HH_CO_E!Z18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  <c r="Y19" s="8">
        <f>FC_OTH_HH_SH_E!Y19+FC_OTH_HH_SC_E!Y19+FC_OTH_HH_WH_E!Y19+FC_OTH_HH_CO_E!Y19</f>
        <v>0</v>
      </c>
      <c r="Z19" s="8">
        <f>FC_OTH_HH_SH_E!Z19+FC_OTH_HH_SC_E!Z19+FC_OTH_HH_WH_E!Z19+FC_OTH_HH_CO_E!Z19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  <c r="Y20" s="8">
        <f>FC_OTH_HH_SH_E!Y20+FC_OTH_HH_SC_E!Y20+FC_OTH_HH_WH_E!Y20+FC_OTH_HH_CO_E!Y20</f>
        <v>0</v>
      </c>
      <c r="Z20" s="8">
        <f>FC_OTH_HH_SH_E!Z20+FC_OTH_HH_SC_E!Z20+FC_OTH_HH_WH_E!Z20+FC_OTH_HH_CO_E!Z20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  <c r="Y21" s="8">
        <f>FC_OTH_HH_SH_E!Y21+FC_OTH_HH_SC_E!Y21+FC_OTH_HH_WH_E!Y21+FC_OTH_HH_CO_E!Y21</f>
        <v>0</v>
      </c>
      <c r="Z21" s="8">
        <f>FC_OTH_HH_SH_E!Z21+FC_OTH_HH_SC_E!Z21+FC_OTH_HH_WH_E!Z21+FC_OTH_HH_CO_E!Z21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  <c r="Y23" s="8">
        <f>FC_OTH_HH_SH_E!Y23+FC_OTH_HH_SC_E!Y23+FC_OTH_HH_WH_E!Y23+FC_OTH_HH_CO_E!Y23</f>
        <v>0</v>
      </c>
      <c r="Z23" s="8">
        <f>FC_OTH_HH_SH_E!Z23+FC_OTH_HH_SC_E!Z23+FC_OTH_HH_WH_E!Z23+FC_OTH_HH_CO_E!Z23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  <c r="Y24" s="8">
        <f>FC_OTH_HH_SH_E!Y24+FC_OTH_HH_SC_E!Y24+FC_OTH_HH_WH_E!Y24+FC_OTH_HH_CO_E!Y24</f>
        <v>0</v>
      </c>
      <c r="Z24" s="8">
        <f>FC_OTH_HH_SH_E!Z24+FC_OTH_HH_SC_E!Z24+FC_OTH_HH_WH_E!Z24+FC_OTH_HH_CO_E!Z24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  <c r="Y25" s="27">
        <f>FC_OTH_HH_SH_E!Y25+FC_OTH_HH_SC_E!Y25+FC_OTH_HH_WH_E!Y25+FC_OTH_HH_CO_E!Y25</f>
        <v>0</v>
      </c>
      <c r="Z25" s="27">
        <f>FC_OTH_HH_SH_E!Z25+FC_OTH_HH_SC_E!Z25+FC_OTH_HH_WH_E!Z25+FC_OTH_HH_CO_E!Z25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2393.2646006400005</v>
      </c>
      <c r="D26" s="27">
        <f t="shared" si="14"/>
        <v>2485.1147119200004</v>
      </c>
      <c r="E26" s="27">
        <f t="shared" si="14"/>
        <v>2298.9407558399989</v>
      </c>
      <c r="F26" s="27">
        <f t="shared" si="14"/>
        <v>2153.1124133999992</v>
      </c>
      <c r="G26" s="27">
        <f t="shared" si="14"/>
        <v>2016.9975643199996</v>
      </c>
      <c r="H26" s="27">
        <f t="shared" si="14"/>
        <v>1924.7362236000008</v>
      </c>
      <c r="I26" s="27">
        <f t="shared" si="14"/>
        <v>1734.6321511199999</v>
      </c>
      <c r="J26" s="27">
        <f t="shared" si="14"/>
        <v>1586.0724073200001</v>
      </c>
      <c r="K26" s="27">
        <f t="shared" si="14"/>
        <v>1485.7125469199996</v>
      </c>
      <c r="L26" s="27">
        <f t="shared" si="14"/>
        <v>1403.1492703200004</v>
      </c>
      <c r="M26" s="27">
        <f t="shared" si="14"/>
        <v>1468.243065240001</v>
      </c>
      <c r="N26" s="27">
        <f t="shared" si="14"/>
        <v>1230.9730448400007</v>
      </c>
      <c r="O26" s="27">
        <f t="shared" si="14"/>
        <v>1038.4389053999996</v>
      </c>
      <c r="P26" s="27">
        <f t="shared" si="14"/>
        <v>979.39032335999946</v>
      </c>
      <c r="Q26" s="27">
        <f t="shared" si="14"/>
        <v>715.9712115599998</v>
      </c>
      <c r="R26" s="27">
        <f t="shared" si="14"/>
        <v>733.44480911999983</v>
      </c>
      <c r="S26" s="27">
        <f t="shared" si="14"/>
        <v>710.76081168000007</v>
      </c>
      <c r="T26" s="27">
        <f t="shared" si="14"/>
        <v>664.83876059999943</v>
      </c>
      <c r="U26" s="27">
        <f t="shared" si="14"/>
        <v>674.47804751999945</v>
      </c>
      <c r="V26" s="27">
        <f t="shared" si="14"/>
        <v>615.41262180000012</v>
      </c>
      <c r="W26" s="27">
        <f t="shared" si="14"/>
        <v>532.4113202399999</v>
      </c>
      <c r="X26" s="27">
        <f t="shared" si="14"/>
        <v>477.61895339999955</v>
      </c>
      <c r="Y26" s="27">
        <f t="shared" ref="Y26:Z26" si="15">SUM(Y27,Y33)</f>
        <v>491.93715239999977</v>
      </c>
      <c r="Z26" s="27">
        <f t="shared" si="15"/>
        <v>450.64224791999976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  <c r="Y28" s="8">
        <f>FC_OTH_HH_SH_E!Y28+FC_OTH_HH_SC_E!Y28+FC_OTH_HH_WH_E!Y28+FC_OTH_HH_CO_E!Y28</f>
        <v>0</v>
      </c>
      <c r="Z28" s="8">
        <f>FC_OTH_HH_SH_E!Z28+FC_OTH_HH_SC_E!Z28+FC_OTH_HH_WH_E!Z28+FC_OTH_HH_CO_E!Z28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  <c r="Y29" s="8">
        <f>FC_OTH_HH_SH_E!Y29+FC_OTH_HH_SC_E!Y29+FC_OTH_HH_WH_E!Y29+FC_OTH_HH_CO_E!Y29</f>
        <v>0</v>
      </c>
      <c r="Z29" s="8">
        <f>FC_OTH_HH_SH_E!Z29+FC_OTH_HH_SC_E!Z29+FC_OTH_HH_WH_E!Z29+FC_OTH_HH_CO_E!Z29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  <c r="Y30" s="8">
        <f>FC_OTH_HH_SH_E!Y30+FC_OTH_HH_SC_E!Y30+FC_OTH_HH_WH_E!Y30+FC_OTH_HH_CO_E!Y30</f>
        <v>0</v>
      </c>
      <c r="Z30" s="8">
        <f>FC_OTH_HH_SH_E!Z30+FC_OTH_HH_SC_E!Z30+FC_OTH_HH_WH_E!Z30+FC_OTH_HH_CO_E!Z30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  <c r="Y31" s="8">
        <f>FC_OTH_HH_SH_E!Y31+FC_OTH_HH_SC_E!Y31+FC_OTH_HH_WH_E!Y31+FC_OTH_HH_CO_E!Y31</f>
        <v>0</v>
      </c>
      <c r="Z31" s="8">
        <f>FC_OTH_HH_SH_E!Z31+FC_OTH_HH_SC_E!Z31+FC_OTH_HH_WH_E!Z31+FC_OTH_HH_CO_E!Z31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  <c r="Y32" s="8">
        <f>FC_OTH_HH_SH_E!Y32+FC_OTH_HH_SC_E!Y32+FC_OTH_HH_WH_E!Y32+FC_OTH_HH_CO_E!Y32</f>
        <v>0</v>
      </c>
      <c r="Z32" s="8">
        <f>FC_OTH_HH_SH_E!Z32+FC_OTH_HH_SC_E!Z32+FC_OTH_HH_WH_E!Z32+FC_OTH_HH_CO_E!Z32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2393.2646006400005</v>
      </c>
      <c r="D33" s="19">
        <f t="shared" si="18"/>
        <v>2485.1147119200004</v>
      </c>
      <c r="E33" s="19">
        <f t="shared" si="18"/>
        <v>2298.9407558399989</v>
      </c>
      <c r="F33" s="19">
        <f t="shared" si="18"/>
        <v>2153.1124133999992</v>
      </c>
      <c r="G33" s="19">
        <f t="shared" si="18"/>
        <v>2016.9975643199996</v>
      </c>
      <c r="H33" s="19">
        <f t="shared" si="18"/>
        <v>1924.7362236000008</v>
      </c>
      <c r="I33" s="19">
        <f t="shared" si="18"/>
        <v>1734.6321511199999</v>
      </c>
      <c r="J33" s="19">
        <f t="shared" si="18"/>
        <v>1586.0724073200001</v>
      </c>
      <c r="K33" s="19">
        <f t="shared" si="18"/>
        <v>1485.7125469199996</v>
      </c>
      <c r="L33" s="19">
        <f t="shared" si="18"/>
        <v>1403.1492703200004</v>
      </c>
      <c r="M33" s="19">
        <f t="shared" si="18"/>
        <v>1468.243065240001</v>
      </c>
      <c r="N33" s="19">
        <f t="shared" si="18"/>
        <v>1230.9730448400007</v>
      </c>
      <c r="O33" s="19">
        <f t="shared" si="18"/>
        <v>1038.4389053999996</v>
      </c>
      <c r="P33" s="19">
        <f t="shared" si="18"/>
        <v>979.39032335999946</v>
      </c>
      <c r="Q33" s="19">
        <f t="shared" si="18"/>
        <v>715.9712115599998</v>
      </c>
      <c r="R33" s="19">
        <f t="shared" si="18"/>
        <v>733.44480911999983</v>
      </c>
      <c r="S33" s="19">
        <f t="shared" si="18"/>
        <v>710.76081168000007</v>
      </c>
      <c r="T33" s="19">
        <f t="shared" si="18"/>
        <v>664.83876059999943</v>
      </c>
      <c r="U33" s="19">
        <f t="shared" si="18"/>
        <v>674.47804751999945</v>
      </c>
      <c r="V33" s="19">
        <f t="shared" si="18"/>
        <v>615.41262180000012</v>
      </c>
      <c r="W33" s="19">
        <f t="shared" si="18"/>
        <v>532.4113202399999</v>
      </c>
      <c r="X33" s="19">
        <f t="shared" si="18"/>
        <v>477.61895339999955</v>
      </c>
      <c r="Y33" s="19">
        <f t="shared" ref="Y33:Z33" si="19">SUM(Y34:Y50)</f>
        <v>491.93715239999977</v>
      </c>
      <c r="Z33" s="19">
        <f t="shared" si="19"/>
        <v>450.64224791999976</v>
      </c>
    </row>
    <row r="34" spans="1:26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  <c r="Y34" s="8">
        <f>FC_OTH_HH_SH_E!Y34+FC_OTH_HH_SC_E!Y34+FC_OTH_HH_WH_E!Y34+FC_OTH_HH_CO_E!Y34</f>
        <v>0</v>
      </c>
      <c r="Z34" s="8">
        <f>FC_OTH_HH_SH_E!Z34+FC_OTH_HH_SC_E!Z34+FC_OTH_HH_WH_E!Z34+FC_OTH_HH_CO_E!Z34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  <c r="Y35" s="8">
        <f>FC_OTH_HH_SH_E!Y35+FC_OTH_HH_SC_E!Y35+FC_OTH_HH_WH_E!Y35+FC_OTH_HH_CO_E!Y35</f>
        <v>0</v>
      </c>
      <c r="Z35" s="8">
        <f>FC_OTH_HH_SH_E!Z35+FC_OTH_HH_SC_E!Z35+FC_OTH_HH_WH_E!Z35+FC_OTH_HH_CO_E!Z35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46.441499040000004</v>
      </c>
      <c r="D36" s="8">
        <f>FC_OTH_HH_SH_E!D36+FC_OTH_HH_SC_E!D36+FC_OTH_HH_WH_E!D36+FC_OTH_HH_CO_E!D36</f>
        <v>46.441499040000011</v>
      </c>
      <c r="E36" s="8">
        <f>FC_OTH_HH_SH_E!E36+FC_OTH_HH_SC_E!E36+FC_OTH_HH_WH_E!E36+FC_OTH_HH_CO_E!E36</f>
        <v>40.636425239999994</v>
      </c>
      <c r="F36" s="8">
        <f>FC_OTH_HH_SH_E!F36+FC_OTH_HH_SC_E!F36+FC_OTH_HH_WH_E!F36+FC_OTH_HH_CO_E!F36</f>
        <v>43.53907572</v>
      </c>
      <c r="G36" s="8">
        <f>FC_OTH_HH_SH_E!G36+FC_OTH_HH_SC_E!G36+FC_OTH_HH_WH_E!G36+FC_OTH_HH_CO_E!G36</f>
        <v>46.441499040000011</v>
      </c>
      <c r="H36" s="8">
        <f>FC_OTH_HH_SH_E!H36+FC_OTH_HH_SC_E!H36+FC_OTH_HH_WH_E!H36+FC_OTH_HH_CO_E!H36</f>
        <v>49.344149520000002</v>
      </c>
      <c r="I36" s="8">
        <f>FC_OTH_HH_SH_E!I36+FC_OTH_HH_SC_E!I36+FC_OTH_HH_WH_E!I36+FC_OTH_HH_CO_E!I36</f>
        <v>55.149450479999999</v>
      </c>
      <c r="J36" s="8">
        <f>FC_OTH_HH_SH_E!J36+FC_OTH_HH_SC_E!J36+FC_OTH_HH_WH_E!J36+FC_OTH_HH_CO_E!J36</f>
        <v>55.149450479999985</v>
      </c>
      <c r="K36" s="8">
        <f>FC_OTH_HH_SH_E!K36+FC_OTH_HH_SC_E!K36+FC_OTH_HH_WH_E!K36+FC_OTH_HH_CO_E!K36</f>
        <v>49.344149520000002</v>
      </c>
      <c r="L36" s="8">
        <f>FC_OTH_HH_SH_E!L36+FC_OTH_HH_SC_E!L36+FC_OTH_HH_WH_E!L36+FC_OTH_HH_CO_E!L36</f>
        <v>43.539075719999957</v>
      </c>
      <c r="M36" s="8">
        <f>FC_OTH_HH_SH_E!M36+FC_OTH_HH_SC_E!M36+FC_OTH_HH_WH_E!M36+FC_OTH_HH_CO_E!M36</f>
        <v>49.344149520000016</v>
      </c>
      <c r="N36" s="8">
        <f>FC_OTH_HH_SH_E!N36+FC_OTH_HH_SC_E!N36+FC_OTH_HH_WH_E!N36+FC_OTH_HH_CO_E!N36</f>
        <v>49.344149520000016</v>
      </c>
      <c r="O36" s="8">
        <f>FC_OTH_HH_SH_E!O36+FC_OTH_HH_SC_E!O36+FC_OTH_HH_WH_E!O36+FC_OTH_HH_CO_E!O36</f>
        <v>46.441499040000025</v>
      </c>
      <c r="P36" s="8">
        <f>FC_OTH_HH_SH_E!P36+FC_OTH_HH_SC_E!P36+FC_OTH_HH_WH_E!P36+FC_OTH_HH_CO_E!P36</f>
        <v>43.539075720000014</v>
      </c>
      <c r="Q36" s="8">
        <f>FC_OTH_HH_SH_E!Q36+FC_OTH_HH_SC_E!Q36+FC_OTH_HH_WH_E!Q36+FC_OTH_HH_CO_E!Q36</f>
        <v>34.831124280000012</v>
      </c>
      <c r="R36" s="8">
        <f>FC_OTH_HH_SH_E!R36+FC_OTH_HH_SC_E!R36+FC_OTH_HH_WH_E!R36+FC_OTH_HH_CO_E!R36</f>
        <v>47.33560079999998</v>
      </c>
      <c r="S36" s="8">
        <f>FC_OTH_HH_SH_E!S36+FC_OTH_HH_SC_E!S36+FC_OTH_HH_WH_E!S36+FC_OTH_HH_CO_E!S36</f>
        <v>52.174335960000008</v>
      </c>
      <c r="T36" s="8">
        <f>FC_OTH_HH_SH_E!T36+FC_OTH_HH_SC_E!T36+FC_OTH_HH_WH_E!T36+FC_OTH_HH_CO_E!T36</f>
        <v>55.776412080000014</v>
      </c>
      <c r="U36" s="8">
        <f>FC_OTH_HH_SH_E!U36+FC_OTH_HH_SC_E!U36+FC_OTH_HH_WH_E!U36+FC_OTH_HH_CO_E!U36</f>
        <v>55.567424879999969</v>
      </c>
      <c r="V36" s="8">
        <f>FC_OTH_HH_SH_E!V36+FC_OTH_HH_SC_E!V36+FC_OTH_HH_WH_E!V36+FC_OTH_HH_CO_E!V36</f>
        <v>53.251074359999947</v>
      </c>
      <c r="W36" s="8">
        <f>FC_OTH_HH_SH_E!W36+FC_OTH_HH_SC_E!W36+FC_OTH_HH_WH_E!W36+FC_OTH_HH_CO_E!W36</f>
        <v>51.747502319999981</v>
      </c>
      <c r="X36" s="8">
        <f>FC_OTH_HH_SH_E!X36+FC_OTH_HH_SC_E!X36+FC_OTH_HH_WH_E!X36+FC_OTH_HH_CO_E!X36</f>
        <v>54.583367759999994</v>
      </c>
      <c r="Y36" s="8">
        <f>FC_OTH_HH_SH_E!Y36+FC_OTH_HH_SC_E!Y36+FC_OTH_HH_WH_E!Y36+FC_OTH_HH_CO_E!Y36</f>
        <v>55.985399280000024</v>
      </c>
      <c r="Z36" s="8">
        <f>FC_OTH_HH_SH_E!Z36+FC_OTH_HH_SC_E!Z36+FC_OTH_HH_WH_E!Z36+FC_OTH_HH_CO_E!Z36</f>
        <v>56.983767479999997</v>
      </c>
    </row>
    <row r="37" spans="1:26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94.095623160000002</v>
      </c>
      <c r="D37" s="8">
        <f>FC_OTH_HH_SH_E!D37+FC_OTH_HH_SC_E!D37+FC_OTH_HH_WH_E!D37+FC_OTH_HH_CO_E!D37</f>
        <v>91.060200000000009</v>
      </c>
      <c r="E37" s="8">
        <f>FC_OTH_HH_SH_E!E37+FC_OTH_HH_SC_E!E37+FC_OTH_HH_WH_E!E37+FC_OTH_HH_CO_E!E37</f>
        <v>91.060199999999995</v>
      </c>
      <c r="F37" s="8">
        <f>FC_OTH_HH_SH_E!F37+FC_OTH_HH_SC_E!F37+FC_OTH_HH_WH_E!F37+FC_OTH_HH_CO_E!F37</f>
        <v>91.060199999999995</v>
      </c>
      <c r="G37" s="8">
        <f>FC_OTH_HH_SH_E!G37+FC_OTH_HH_SC_E!G37+FC_OTH_HH_WH_E!G37+FC_OTH_HH_CO_E!G37</f>
        <v>88.024776839999973</v>
      </c>
      <c r="H37" s="8">
        <f>FC_OTH_HH_SH_E!H37+FC_OTH_HH_SC_E!H37+FC_OTH_HH_WH_E!H37+FC_OTH_HH_CO_E!H37</f>
        <v>88.024776840000044</v>
      </c>
      <c r="I37" s="8">
        <f>FC_OTH_HH_SH_E!I37+FC_OTH_HH_SC_E!I37+FC_OTH_HH_WH_E!I37+FC_OTH_HH_CO_E!I37</f>
        <v>84.989603159999987</v>
      </c>
      <c r="J37" s="8">
        <f>FC_OTH_HH_SH_E!J37+FC_OTH_HH_SC_E!J37+FC_OTH_HH_WH_E!J37+FC_OTH_HH_CO_E!J37</f>
        <v>81.954180000000022</v>
      </c>
      <c r="K37" s="8">
        <f>FC_OTH_HH_SH_E!K37+FC_OTH_HH_SC_E!K37+FC_OTH_HH_WH_E!K37+FC_OTH_HH_CO_E!K37</f>
        <v>78.918756839999972</v>
      </c>
      <c r="L37" s="8">
        <f>FC_OTH_HH_SH_E!L37+FC_OTH_HH_SC_E!L37+FC_OTH_HH_WH_E!L37+FC_OTH_HH_CO_E!L37</f>
        <v>75.883583160000015</v>
      </c>
      <c r="M37" s="8">
        <f>FC_OTH_HH_SH_E!M37+FC_OTH_HH_SC_E!M37+FC_OTH_HH_WH_E!M37+FC_OTH_HH_CO_E!M37</f>
        <v>72.848160000000036</v>
      </c>
      <c r="N37" s="8">
        <f>FC_OTH_HH_SH_E!N37+FC_OTH_HH_SC_E!N37+FC_OTH_HH_WH_E!N37+FC_OTH_HH_CO_E!N37</f>
        <v>66.777563160000028</v>
      </c>
      <c r="O37" s="8">
        <f>FC_OTH_HH_SH_E!O37+FC_OTH_HH_SC_E!O37+FC_OTH_HH_WH_E!O37+FC_OTH_HH_CO_E!O37</f>
        <v>63.742139999999971</v>
      </c>
      <c r="P37" s="8">
        <f>FC_OTH_HH_SH_E!P37+FC_OTH_HH_SC_E!P37+FC_OTH_HH_WH_E!P37+FC_OTH_HH_CO_E!P37</f>
        <v>60.706716839999963</v>
      </c>
      <c r="Q37" s="8">
        <f>FC_OTH_HH_SH_E!Q37+FC_OTH_HH_SC_E!Q37+FC_OTH_HH_WH_E!Q37+FC_OTH_HH_CO_E!Q37</f>
        <v>60.706716839999991</v>
      </c>
      <c r="R37" s="8">
        <f>FC_OTH_HH_SH_E!R37+FC_OTH_HH_SC_E!R37+FC_OTH_HH_WH_E!R37+FC_OTH_HH_CO_E!R37</f>
        <v>60.618899879999994</v>
      </c>
      <c r="S37" s="8">
        <f>FC_OTH_HH_SH_E!S37+FC_OTH_HH_SC_E!S37+FC_OTH_HH_WH_E!S37+FC_OTH_HH_CO_E!S37</f>
        <v>59.416905239999998</v>
      </c>
      <c r="T37" s="8">
        <f>FC_OTH_HH_SH_E!T37+FC_OTH_HH_SC_E!T37+FC_OTH_HH_WH_E!T37+FC_OTH_HH_CO_E!T37</f>
        <v>59.711291639999942</v>
      </c>
      <c r="U37" s="8">
        <f>FC_OTH_HH_SH_E!U37+FC_OTH_HH_SC_E!U37+FC_OTH_HH_WH_E!U37+FC_OTH_HH_CO_E!U37</f>
        <v>55.847345399999938</v>
      </c>
      <c r="V37" s="8">
        <f>FC_OTH_HH_SH_E!V37+FC_OTH_HH_SC_E!V37+FC_OTH_HH_WH_E!V37+FC_OTH_HH_CO_E!V37</f>
        <v>51.849677880000016</v>
      </c>
      <c r="W37" s="8">
        <f>FC_OTH_HH_SH_E!W37+FC_OTH_HH_SC_E!W37+FC_OTH_HH_WH_E!W37+FC_OTH_HH_CO_E!W37</f>
        <v>42.807524759999993</v>
      </c>
      <c r="X37" s="8">
        <f>FC_OTH_HH_SH_E!X37+FC_OTH_HH_SC_E!X37+FC_OTH_HH_WH_E!X37+FC_OTH_HH_CO_E!X37</f>
        <v>40.190978519999952</v>
      </c>
      <c r="Y37" s="8">
        <f>FC_OTH_HH_SH_E!Y37+FC_OTH_HH_SC_E!Y37+FC_OTH_HH_WH_E!Y37+FC_OTH_HH_CO_E!Y37</f>
        <v>36.065826719999983</v>
      </c>
      <c r="Z37" s="8">
        <f>FC_OTH_HH_SH_E!Z37+FC_OTH_HH_SC_E!Z37+FC_OTH_HH_WH_E!Z37+FC_OTH_HH_CO_E!Z37</f>
        <v>32.778678239999998</v>
      </c>
    </row>
    <row r="38" spans="1:26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  <c r="Y38" s="8">
        <f>FC_OTH_HH_SH_E!Y38+FC_OTH_HH_SC_E!Y38+FC_OTH_HH_WH_E!Y38+FC_OTH_HH_CO_E!Y38</f>
        <v>0</v>
      </c>
      <c r="Z38" s="8">
        <f>FC_OTH_HH_SH_E!Z38+FC_OTH_HH_SC_E!Z38+FC_OTH_HH_WH_E!Z38+FC_OTH_HH_CO_E!Z38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  <c r="Y39" s="8">
        <f>FC_OTH_HH_SH_E!Y39+FC_OTH_HH_SC_E!Y39+FC_OTH_HH_WH_E!Y39+FC_OTH_HH_CO_E!Y39</f>
        <v>0</v>
      </c>
      <c r="Z39" s="8">
        <f>FC_OTH_HH_SH_E!Z39+FC_OTH_HH_SC_E!Z39+FC_OTH_HH_WH_E!Z39+FC_OTH_HH_CO_E!Z39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  <c r="Y40" s="8">
        <f>FC_OTH_HH_SH_E!Y40+FC_OTH_HH_SC_E!Y40+FC_OTH_HH_WH_E!Y40+FC_OTH_HH_CO_E!Y40</f>
        <v>0</v>
      </c>
      <c r="Z40" s="8">
        <f>FC_OTH_HH_SH_E!Z40+FC_OTH_HH_SC_E!Z40+FC_OTH_HH_WH_E!Z40+FC_OTH_HH_CO_E!Z40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6.2553862800000015</v>
      </c>
      <c r="D41" s="8">
        <f>FC_OTH_HH_SH_E!D41+FC_OTH_HH_SC_E!D41+FC_OTH_HH_WH_E!D41+FC_OTH_HH_CO_E!D41</f>
        <v>9.3829500000000028</v>
      </c>
      <c r="E41" s="8">
        <f>FC_OTH_HH_SH_E!E41+FC_OTH_HH_SC_E!E41+FC_OTH_HH_WH_E!E41+FC_OTH_HH_CO_E!E41</f>
        <v>6.2553862799999997</v>
      </c>
      <c r="F41" s="8">
        <f>FC_OTH_HH_SH_E!F41+FC_OTH_HH_SC_E!F41+FC_OTH_HH_WH_E!F41+FC_OTH_HH_CO_E!F41</f>
        <v>12.510513719999999</v>
      </c>
      <c r="G41" s="8">
        <f>FC_OTH_HH_SH_E!G41+FC_OTH_HH_SC_E!G41+FC_OTH_HH_WH_E!G41+FC_OTH_HH_CO_E!G41</f>
        <v>6.2553862799999997</v>
      </c>
      <c r="H41" s="8">
        <f>FC_OTH_HH_SH_E!H41+FC_OTH_HH_SC_E!H41+FC_OTH_HH_WH_E!H41+FC_OTH_HH_CO_E!H41</f>
        <v>9.3829500000000063</v>
      </c>
      <c r="I41" s="8">
        <f>FC_OTH_HH_SH_E!I41+FC_OTH_HH_SC_E!I41+FC_OTH_HH_WH_E!I41+FC_OTH_HH_CO_E!I41</f>
        <v>9.382950000000001</v>
      </c>
      <c r="J41" s="8">
        <f>FC_OTH_HH_SH_E!J41+FC_OTH_HH_SC_E!J41+FC_OTH_HH_WH_E!J41+FC_OTH_HH_CO_E!J41</f>
        <v>6.2553862800000024</v>
      </c>
      <c r="K41" s="8">
        <f>FC_OTH_HH_SH_E!K41+FC_OTH_HH_SC_E!K41+FC_OTH_HH_WH_E!K41+FC_OTH_HH_CO_E!K41</f>
        <v>6.2553862799999989</v>
      </c>
      <c r="L41" s="8">
        <f>FC_OTH_HH_SH_E!L41+FC_OTH_HH_SC_E!L41+FC_OTH_HH_WH_E!L41+FC_OTH_HH_CO_E!L41</f>
        <v>6.2553862800000033</v>
      </c>
      <c r="M41" s="8">
        <f>FC_OTH_HH_SH_E!M41+FC_OTH_HH_SC_E!M41+FC_OTH_HH_WH_E!M41+FC_OTH_HH_CO_E!M41</f>
        <v>3.1275637200000026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0.66625415999999993</v>
      </c>
      <c r="S41" s="8">
        <f>FC_OTH_HH_SH_E!S41+FC_OTH_HH_SC_E!S41+FC_OTH_HH_WH_E!S41+FC_OTH_HH_CO_E!S41</f>
        <v>8.4381840000000027E-2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8.3038460399999927</v>
      </c>
      <c r="V41" s="8">
        <f>FC_OTH_HH_SH_E!V41+FC_OTH_HH_SC_E!V41+FC_OTH_HH_WH_E!V41+FC_OTH_HH_CO_E!V41</f>
        <v>11.325285360000002</v>
      </c>
      <c r="W41" s="8">
        <f>FC_OTH_HH_SH_E!W41+FC_OTH_HH_SC_E!W41+FC_OTH_HH_WH_E!W41+FC_OTH_HH_CO_E!W41</f>
        <v>2.2863337200000005</v>
      </c>
      <c r="X41" s="8">
        <f>FC_OTH_HH_SH_E!X41+FC_OTH_HH_SC_E!X41+FC_OTH_HH_WH_E!X41+FC_OTH_HH_CO_E!X41</f>
        <v>0.65046491999999922</v>
      </c>
      <c r="Y41" s="8">
        <f>FC_OTH_HH_SH_E!Y41+FC_OTH_HH_SC_E!Y41+FC_OTH_HH_WH_E!Y41+FC_OTH_HH_CO_E!Y41</f>
        <v>0.13149071999999995</v>
      </c>
      <c r="Z41" s="8">
        <f>FC_OTH_HH_SH_E!Z41+FC_OTH_HH_SC_E!Z41+FC_OTH_HH_WH_E!Z41+FC_OTH_HH_CO_E!Z41</f>
        <v>0.23140295999999991</v>
      </c>
    </row>
    <row r="42" spans="1:26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  <c r="Y42" s="8">
        <f>FC_OTH_HH_SH_E!Y42+FC_OTH_HH_SC_E!Y42+FC_OTH_HH_WH_E!Y42+FC_OTH_HH_CO_E!Y42</f>
        <v>0</v>
      </c>
      <c r="Z42" s="8">
        <f>FC_OTH_HH_SH_E!Z42+FC_OTH_HH_SC_E!Z42+FC_OTH_HH_WH_E!Z42+FC_OTH_HH_CO_E!Z42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2243.3256892800005</v>
      </c>
      <c r="D43" s="8">
        <f>FC_OTH_HH_SH_E!D43+FC_OTH_HH_SC_E!D43+FC_OTH_HH_WH_E!D43+FC_OTH_HH_CO_E!D43</f>
        <v>2335.0836600000002</v>
      </c>
      <c r="E43" s="8">
        <f>FC_OTH_HH_SH_E!E43+FC_OTH_HH_SC_E!E43+FC_OTH_HH_WH_E!E43+FC_OTH_HH_CO_E!E43</f>
        <v>2148.4034114399992</v>
      </c>
      <c r="F43" s="8">
        <f>FC_OTH_HH_SH_E!F43+FC_OTH_HH_SC_E!F43+FC_OTH_HH_WH_E!F43+FC_OTH_HH_CO_E!F43</f>
        <v>2002.8562210799994</v>
      </c>
      <c r="G43" s="8">
        <f>FC_OTH_HH_SH_E!G43+FC_OTH_HH_SC_E!G43+FC_OTH_HH_WH_E!G43+FC_OTH_HH_CO_E!G43</f>
        <v>1873.1294992799994</v>
      </c>
      <c r="H43" s="8">
        <f>FC_OTH_HH_SH_E!H43+FC_OTH_HH_SC_E!H43+FC_OTH_HH_WH_E!H43+FC_OTH_HH_CO_E!H43</f>
        <v>1768.7151003600006</v>
      </c>
      <c r="I43" s="8">
        <f>FC_OTH_HH_SH_E!I43+FC_OTH_HH_SC_E!I43+FC_OTH_HH_WH_E!I43+FC_OTH_HH_CO_E!I43</f>
        <v>1569.3786903600001</v>
      </c>
      <c r="J43" s="8">
        <f>FC_OTH_HH_SH_E!J43+FC_OTH_HH_SC_E!J43+FC_OTH_HH_WH_E!J43+FC_OTH_HH_CO_E!J43</f>
        <v>1439.6519685600001</v>
      </c>
      <c r="K43" s="8">
        <f>FC_OTH_HH_SH_E!K43+FC_OTH_HH_SC_E!K43+FC_OTH_HH_WH_E!K43+FC_OTH_HH_CO_E!K43</f>
        <v>1345.0714102799996</v>
      </c>
      <c r="L43" s="8">
        <f>FC_OTH_HH_SH_E!L43+FC_OTH_HH_SC_E!L43+FC_OTH_HH_WH_E!L43+FC_OTH_HH_CO_E!L43</f>
        <v>1277.4712251600004</v>
      </c>
      <c r="M43" s="8">
        <f>FC_OTH_HH_SH_E!M43+FC_OTH_HH_SC_E!M43+FC_OTH_HH_WH_E!M43+FC_OTH_HH_CO_E!M43</f>
        <v>1342.9231920000009</v>
      </c>
      <c r="N43" s="8">
        <f>FC_OTH_HH_SH_E!N43+FC_OTH_HH_SC_E!N43+FC_OTH_HH_WH_E!N43+FC_OTH_HH_CO_E!N43</f>
        <v>1111.7244340800007</v>
      </c>
      <c r="O43" s="8">
        <f>FC_OTH_HH_SH_E!O43+FC_OTH_HH_SC_E!O43+FC_OTH_HH_WH_E!O43+FC_OTH_HH_CO_E!O43</f>
        <v>918.87429347999966</v>
      </c>
      <c r="P43" s="8">
        <f>FC_OTH_HH_SH_E!P43+FC_OTH_HH_SC_E!P43+FC_OTH_HH_WH_E!P43+FC_OTH_HH_CO_E!P43</f>
        <v>872.01763271999937</v>
      </c>
      <c r="Q43" s="8">
        <f>FC_OTH_HH_SH_E!Q43+FC_OTH_HH_SC_E!Q43+FC_OTH_HH_WH_E!Q43+FC_OTH_HH_CO_E!Q43</f>
        <v>607.92549947999987</v>
      </c>
      <c r="R43" s="8">
        <f>FC_OTH_HH_SH_E!R43+FC_OTH_HH_SC_E!R43+FC_OTH_HH_WH_E!R43+FC_OTH_HH_CO_E!R43</f>
        <v>623.69528363999984</v>
      </c>
      <c r="S43" s="8">
        <f>FC_OTH_HH_SH_E!S43+FC_OTH_HH_SC_E!S43+FC_OTH_HH_WH_E!S43+FC_OTH_HH_CO_E!S43</f>
        <v>598.29412968000008</v>
      </c>
      <c r="T43" s="8">
        <f>FC_OTH_HH_SH_E!T43+FC_OTH_HH_SC_E!T43+FC_OTH_HH_WH_E!T43+FC_OTH_HH_CO_E!T43</f>
        <v>548.58340367999949</v>
      </c>
      <c r="U43" s="8">
        <f>FC_OTH_HH_SH_E!U43+FC_OTH_HH_SC_E!U43+FC_OTH_HH_WH_E!U43+FC_OTH_HH_CO_E!U43</f>
        <v>554.75943119999954</v>
      </c>
      <c r="V43" s="8">
        <f>FC_OTH_HH_SH_E!V43+FC_OTH_HH_SC_E!V43+FC_OTH_HH_WH_E!V43+FC_OTH_HH_CO_E!V43</f>
        <v>498.98658420000021</v>
      </c>
      <c r="W43" s="8">
        <f>FC_OTH_HH_SH_E!W43+FC_OTH_HH_SC_E!W43+FC_OTH_HH_WH_E!W43+FC_OTH_HH_CO_E!W43</f>
        <v>434.61979703999998</v>
      </c>
      <c r="X43" s="8">
        <f>FC_OTH_HH_SH_E!X43+FC_OTH_HH_SC_E!X43+FC_OTH_HH_WH_E!X43+FC_OTH_HH_CO_E!X43</f>
        <v>380.46991787999957</v>
      </c>
      <c r="Y43" s="8">
        <f>FC_OTH_HH_SH_E!Y43+FC_OTH_HH_SC_E!Y43+FC_OTH_HH_WH_E!Y43+FC_OTH_HH_CO_E!Y43</f>
        <v>397.97977751999974</v>
      </c>
      <c r="Z43" s="8">
        <f>FC_OTH_HH_SH_E!Z43+FC_OTH_HH_SC_E!Z43+FC_OTH_HH_WH_E!Z43+FC_OTH_HH_CO_E!Z43</f>
        <v>358.65055043999979</v>
      </c>
    </row>
    <row r="44" spans="1:26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3.1464028800000006</v>
      </c>
      <c r="D44" s="8">
        <f>FC_OTH_HH_SH_E!D44+FC_OTH_HH_SC_E!D44+FC_OTH_HH_WH_E!D44+FC_OTH_HH_CO_E!D44</f>
        <v>3.1464028800000001</v>
      </c>
      <c r="E44" s="8">
        <f>FC_OTH_HH_SH_E!E44+FC_OTH_HH_SC_E!E44+FC_OTH_HH_WH_E!E44+FC_OTH_HH_CO_E!E44</f>
        <v>12.585332879999998</v>
      </c>
      <c r="F44" s="8">
        <f>FC_OTH_HH_SH_E!F44+FC_OTH_HH_SC_E!F44+FC_OTH_HH_WH_E!F44+FC_OTH_HH_CO_E!F44</f>
        <v>3.1464028799999992</v>
      </c>
      <c r="G44" s="8">
        <f>FC_OTH_HH_SH_E!G44+FC_OTH_HH_SC_E!G44+FC_OTH_HH_WH_E!G44+FC_OTH_HH_CO_E!G44</f>
        <v>3.1464028799999997</v>
      </c>
      <c r="H44" s="8">
        <f>FC_OTH_HH_SH_E!H44+FC_OTH_HH_SC_E!H44+FC_OTH_HH_WH_E!H44+FC_OTH_HH_CO_E!H44</f>
        <v>3.1464028800000015</v>
      </c>
      <c r="I44" s="8">
        <f>FC_OTH_HH_SH_E!I44+FC_OTH_HH_SC_E!I44+FC_OTH_HH_WH_E!I44+FC_OTH_HH_CO_E!I44</f>
        <v>15.731457120000002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3.1268980800000024</v>
      </c>
      <c r="O44" s="8">
        <f>FC_OTH_HH_SH_E!O44+FC_OTH_HH_SC_E!O44+FC_OTH_HH_WH_E!O44+FC_OTH_HH_CO_E!O44</f>
        <v>9.3809728799999998</v>
      </c>
      <c r="P44" s="8">
        <f>FC_OTH_HH_SH_E!P44+FC_OTH_HH_SC_E!P44+FC_OTH_HH_WH_E!P44+FC_OTH_HH_CO_E!P44</f>
        <v>3.1268980799999979</v>
      </c>
      <c r="Q44" s="8">
        <f>FC_OTH_HH_SH_E!Q44+FC_OTH_HH_SC_E!Q44+FC_OTH_HH_WH_E!Q44+FC_OTH_HH_CO_E!Q44</f>
        <v>12.507870960000002</v>
      </c>
      <c r="R44" s="8">
        <f>FC_OTH_HH_SH_E!R44+FC_OTH_HH_SC_E!R44+FC_OTH_HH_WH_E!R44+FC_OTH_HH_CO_E!R44</f>
        <v>1.1287706399999997</v>
      </c>
      <c r="S44" s="8">
        <f>FC_OTH_HH_SH_E!S44+FC_OTH_HH_SC_E!S44+FC_OTH_HH_WH_E!S44+FC_OTH_HH_CO_E!S44</f>
        <v>0.79105896000000009</v>
      </c>
      <c r="T44" s="8">
        <f>FC_OTH_HH_SH_E!T44+FC_OTH_HH_SC_E!T44+FC_OTH_HH_WH_E!T44+FC_OTH_HH_CO_E!T44</f>
        <v>0.76765319999999926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0.9501624000000003</v>
      </c>
      <c r="X44" s="8">
        <f>FC_OTH_HH_SH_E!X44+FC_OTH_HH_SC_E!X44+FC_OTH_HH_WH_E!X44+FC_OTH_HH_CO_E!X44</f>
        <v>1.724224319999998</v>
      </c>
      <c r="Y44" s="8">
        <f>FC_OTH_HH_SH_E!Y44+FC_OTH_HH_SC_E!Y44+FC_OTH_HH_WH_E!Y44+FC_OTH_HH_CO_E!Y44</f>
        <v>1.7746581599999989</v>
      </c>
      <c r="Z44" s="8">
        <f>FC_OTH_HH_SH_E!Z44+FC_OTH_HH_SC_E!Z44+FC_OTH_HH_WH_E!Z44+FC_OTH_HH_CO_E!Z44</f>
        <v>1.9978487999999994</v>
      </c>
    </row>
    <row r="45" spans="1:26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  <c r="Y45" s="8">
        <f>FC_OTH_HH_SH_E!Y45+FC_OTH_HH_SC_E!Y45+FC_OTH_HH_WH_E!Y45+FC_OTH_HH_CO_E!Y45</f>
        <v>0</v>
      </c>
      <c r="Z45" s="8">
        <f>FC_OTH_HH_SH_E!Z45+FC_OTH_HH_SC_E!Z45+FC_OTH_HH_WH_E!Z45+FC_OTH_HH_CO_E!Z45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  <c r="Y46" s="8">
        <f>FC_OTH_HH_SH_E!Y46+FC_OTH_HH_SC_E!Y46+FC_OTH_HH_WH_E!Y46+FC_OTH_HH_CO_E!Y46</f>
        <v>0</v>
      </c>
      <c r="Z46" s="8">
        <f>FC_OTH_HH_SH_E!Z46+FC_OTH_HH_SC_E!Z46+FC_OTH_HH_WH_E!Z46+FC_OTH_HH_CO_E!Z46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  <c r="Y47" s="8">
        <f>FC_OTH_HH_SH_E!Y47+FC_OTH_HH_SC_E!Y47+FC_OTH_HH_WH_E!Y47+FC_OTH_HH_CO_E!Y47</f>
        <v>0</v>
      </c>
      <c r="Z47" s="8">
        <f>FC_OTH_HH_SH_E!Z47+FC_OTH_HH_SC_E!Z47+FC_OTH_HH_WH_E!Z47+FC_OTH_HH_CO_E!Z47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6.1228440000000015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3.0614220000000003</v>
      </c>
      <c r="K48" s="8">
        <f>FC_OTH_HH_SH_E!K48+FC_OTH_HH_SC_E!K48+FC_OTH_HH_WH_E!K48+FC_OTH_HH_CO_E!K48</f>
        <v>6.122843999999998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  <c r="Y48" s="8">
        <f>FC_OTH_HH_SH_E!Y48+FC_OTH_HH_SC_E!Y48+FC_OTH_HH_WH_E!Y48+FC_OTH_HH_CO_E!Y48</f>
        <v>0</v>
      </c>
      <c r="Z48" s="8">
        <f>FC_OTH_HH_SH_E!Z48+FC_OTH_HH_SC_E!Z48+FC_OTH_HH_WH_E!Z48+FC_OTH_HH_CO_E!Z48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  <c r="Y49" s="8">
        <f>FC_OTH_HH_SH_E!Y49+FC_OTH_HH_SC_E!Y49+FC_OTH_HH_WH_E!Y49+FC_OTH_HH_CO_E!Y49</f>
        <v>0</v>
      </c>
      <c r="Z49" s="8">
        <f>FC_OTH_HH_SH_E!Z49+FC_OTH_HH_SC_E!Z49+FC_OTH_HH_WH_E!Z49+FC_OTH_HH_CO_E!Z49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  <c r="Y50" s="8">
        <f>FC_OTH_HH_SH_E!Y50+FC_OTH_HH_SC_E!Y50+FC_OTH_HH_WH_E!Y50+FC_OTH_HH_CO_E!Y50</f>
        <v>0</v>
      </c>
      <c r="Z50" s="8">
        <f>FC_OTH_HH_SH_E!Z50+FC_OTH_HH_SC_E!Z50+FC_OTH_HH_WH_E!Z50+FC_OTH_HH_CO_E!Z50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1546.6056408000002</v>
      </c>
      <c r="D51" s="27">
        <f>FC_OTH_HH_SH_E!D51+FC_OTH_HH_SC_E!D51+FC_OTH_HH_WH_E!D51+FC_OTH_HH_CO_E!D51</f>
        <v>1641.63610116</v>
      </c>
      <c r="E51" s="27">
        <f>FC_OTH_HH_SH_E!E51+FC_OTH_HH_SC_E!E51+FC_OTH_HH_WH_E!E51+FC_OTH_HH_CO_E!E51</f>
        <v>1575.4097818800003</v>
      </c>
      <c r="F51" s="27">
        <f>FC_OTH_HH_SH_E!F51+FC_OTH_HH_SC_E!F51+FC_OTH_HH_WH_E!F51+FC_OTH_HH_CO_E!F51</f>
        <v>1684.2870237600007</v>
      </c>
      <c r="G51" s="27">
        <f>FC_OTH_HH_SH_E!G51+FC_OTH_HH_SC_E!G51+FC_OTH_HH_WH_E!G51+FC_OTH_HH_CO_E!G51</f>
        <v>1675.0013068800006</v>
      </c>
      <c r="H51" s="27">
        <f>FC_OTH_HH_SH_E!H51+FC_OTH_HH_SC_E!H51+FC_OTH_HH_WH_E!H51+FC_OTH_HH_CO_E!H51</f>
        <v>1656.2915305200004</v>
      </c>
      <c r="I51" s="27">
        <f>FC_OTH_HH_SH_E!I51+FC_OTH_HH_SC_E!I51+FC_OTH_HH_WH_E!I51+FC_OTH_HH_CO_E!I51</f>
        <v>1603.7009445600013</v>
      </c>
      <c r="J51" s="27">
        <f>FC_OTH_HH_SH_E!J51+FC_OTH_HH_SC_E!J51+FC_OTH_HH_WH_E!J51+FC_OTH_HH_CO_E!J51</f>
        <v>1490.7172500000008</v>
      </c>
      <c r="K51" s="27">
        <f>FC_OTH_HH_SH_E!K51+FC_OTH_HH_SC_E!K51+FC_OTH_HH_WH_E!K51+FC_OTH_HH_CO_E!K51</f>
        <v>1487.8047848400004</v>
      </c>
      <c r="L51" s="27">
        <f>FC_OTH_HH_SH_E!L51+FC_OTH_HH_SC_E!L51+FC_OTH_HH_WH_E!L51+FC_OTH_HH_CO_E!L51</f>
        <v>1497.5958056400009</v>
      </c>
      <c r="M51" s="27">
        <f>FC_OTH_HH_SH_E!M51+FC_OTH_HH_SC_E!M51+FC_OTH_HH_WH_E!M51+FC_OTH_HH_CO_E!M51</f>
        <v>1764.4881672000015</v>
      </c>
      <c r="N51" s="27">
        <f>FC_OTH_HH_SH_E!N51+FC_OTH_HH_SC_E!N51+FC_OTH_HH_WH_E!N51+FC_OTH_HH_CO_E!N51</f>
        <v>1525.1718279600009</v>
      </c>
      <c r="O51" s="27">
        <f>FC_OTH_HH_SH_E!O51+FC_OTH_HH_SC_E!O51+FC_OTH_HH_WH_E!O51+FC_OTH_HH_CO_E!O51</f>
        <v>1526.4340779600002</v>
      </c>
      <c r="P51" s="27">
        <f>FC_OTH_HH_SH_E!P51+FC_OTH_HH_SC_E!P51+FC_OTH_HH_WH_E!P51+FC_OTH_HH_CO_E!P51</f>
        <v>1526.4980992799995</v>
      </c>
      <c r="Q51" s="27">
        <f>FC_OTH_HH_SH_E!Q51+FC_OTH_HH_SC_E!Q51+FC_OTH_HH_WH_E!Q51+FC_OTH_HH_CO_E!Q51</f>
        <v>1329.8973430058177</v>
      </c>
      <c r="R51" s="27">
        <f>FC_OTH_HH_SH_E!R51+FC_OTH_HH_SC_E!R51+FC_OTH_HH_WH_E!R51+FC_OTH_HH_CO_E!R51</f>
        <v>1382.3408574147011</v>
      </c>
      <c r="S51" s="27">
        <f>FC_OTH_HH_SH_E!S51+FC_OTH_HH_SC_E!S51+FC_OTH_HH_WH_E!S51+FC_OTH_HH_CO_E!S51</f>
        <v>1419.8715390729169</v>
      </c>
      <c r="T51" s="27">
        <f>FC_OTH_HH_SH_E!T51+FC_OTH_HH_SC_E!T51+FC_OTH_HH_WH_E!T51+FC_OTH_HH_CO_E!T51</f>
        <v>1386.3818156841603</v>
      </c>
      <c r="U51" s="27">
        <f>FC_OTH_HH_SH_E!U51+FC_OTH_HH_SC_E!U51+FC_OTH_HH_WH_E!U51+FC_OTH_HH_CO_E!U51</f>
        <v>1341.6524604171861</v>
      </c>
      <c r="V51" s="27">
        <f>FC_OTH_HH_SH_E!V51+FC_OTH_HH_SC_E!V51+FC_OTH_HH_WH_E!V51+FC_OTH_HH_CO_E!V51</f>
        <v>1299.6104519630971</v>
      </c>
      <c r="W51" s="27">
        <f>FC_OTH_HH_SH_E!W51+FC_OTH_HH_SC_E!W51+FC_OTH_HH_WH_E!W51+FC_OTH_HH_CO_E!W51</f>
        <v>1152.8605926770531</v>
      </c>
      <c r="X51" s="27">
        <f>FC_OTH_HH_SH_E!X51+FC_OTH_HH_SC_E!X51+FC_OTH_HH_WH_E!X51+FC_OTH_HH_CO_E!X51</f>
        <v>1065.2104149831198</v>
      </c>
      <c r="Y51" s="27">
        <f>FC_OTH_HH_SH_E!Y51+FC_OTH_HH_SC_E!Y51+FC_OTH_HH_WH_E!Y51+FC_OTH_HH_CO_E!Y51</f>
        <v>745.50407319313615</v>
      </c>
      <c r="Z51" s="27">
        <f>FC_OTH_HH_SH_E!Z51+FC_OTH_HH_SC_E!Z51+FC_OTH_HH_WH_E!Z51+FC_OTH_HH_CO_E!Z51</f>
        <v>659.90089088267484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  <c r="Y53" s="8">
        <f>FC_OTH_HH_SH_E!Y53+FC_OTH_HH_SC_E!Y53+FC_OTH_HH_WH_E!Y53+FC_OTH_HH_CO_E!Y53</f>
        <v>0</v>
      </c>
      <c r="Z53" s="8">
        <f>FC_OTH_HH_SH_E!Z53+FC_OTH_HH_SC_E!Z53+FC_OTH_HH_WH_E!Z53+FC_OTH_HH_CO_E!Z53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  <c r="Y54" s="45">
        <f>FC_OTH_HH_SH_E!Y54+FC_OTH_HH_SC_E!Y54+FC_OTH_HH_WH_E!Y54+FC_OTH_HH_CO_E!Y54</f>
        <v>0</v>
      </c>
      <c r="Z54" s="45">
        <f>FC_OTH_HH_SH_E!Z54+FC_OTH_HH_SC_E!Z54+FC_OTH_HH_WH_E!Z54+FC_OTH_HH_CO_E!Z54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1986.4321344000002</v>
      </c>
      <c r="D61" s="49">
        <f t="shared" si="22"/>
        <v>2283.1200000000003</v>
      </c>
      <c r="E61" s="49">
        <f t="shared" si="22"/>
        <v>2348.5279104000001</v>
      </c>
      <c r="F61" s="49">
        <f t="shared" si="22"/>
        <v>2660.6720448000001</v>
      </c>
      <c r="G61" s="49">
        <f t="shared" si="22"/>
        <v>2819.7118655999989</v>
      </c>
      <c r="H61" s="49">
        <f t="shared" si="22"/>
        <v>3281.7121344000007</v>
      </c>
      <c r="I61" s="49">
        <f t="shared" si="22"/>
        <v>3620.8480896000015</v>
      </c>
      <c r="J61" s="49">
        <f t="shared" si="22"/>
        <v>4302.4819708800014</v>
      </c>
      <c r="K61" s="49">
        <f t="shared" si="22"/>
        <v>4189.6953691199997</v>
      </c>
      <c r="L61" s="49">
        <f t="shared" si="22"/>
        <v>4174.1274139199986</v>
      </c>
      <c r="M61" s="49">
        <f t="shared" si="22"/>
        <v>4462.9114723200018</v>
      </c>
      <c r="N61" s="49">
        <f t="shared" si="22"/>
        <v>4017.7140724800001</v>
      </c>
      <c r="O61" s="49">
        <f t="shared" si="22"/>
        <v>3891.5958931200012</v>
      </c>
      <c r="P61" s="49">
        <f t="shared" si="22"/>
        <v>4025.7994262399984</v>
      </c>
      <c r="Q61" s="49">
        <f t="shared" si="22"/>
        <v>3923.6877555609663</v>
      </c>
      <c r="R61" s="49">
        <f t="shared" si="22"/>
        <v>4553.0586212776698</v>
      </c>
      <c r="S61" s="49">
        <f t="shared" si="22"/>
        <v>4833.3447797014387</v>
      </c>
      <c r="T61" s="49">
        <f t="shared" si="22"/>
        <v>4630.788966820769</v>
      </c>
      <c r="U61" s="49">
        <f t="shared" si="22"/>
        <v>4404.4074936217739</v>
      </c>
      <c r="V61" s="49">
        <f t="shared" si="22"/>
        <v>4100.381222122759</v>
      </c>
      <c r="W61" s="49">
        <f t="shared" si="22"/>
        <v>3953.580976859766</v>
      </c>
      <c r="X61" s="49">
        <f t="shared" si="22"/>
        <v>4116.6700129148248</v>
      </c>
      <c r="Y61" s="49">
        <f t="shared" ref="Y61:Z61" si="23">SUM(Y62:Y72)</f>
        <v>3425.1829257559843</v>
      </c>
      <c r="Z61" s="49">
        <f t="shared" si="23"/>
        <v>3674.9827766044555</v>
      </c>
    </row>
    <row r="62" spans="1:26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1986.4321344000002</v>
      </c>
      <c r="D62" s="52">
        <f>FC_OTH_HH_SH_E!D62+FC_OTH_HH_SC_E!D62+FC_OTH_HH_WH_E!D62+FC_OTH_HH_CO_E!D62</f>
        <v>2283.1200000000003</v>
      </c>
      <c r="E62" s="52">
        <f>FC_OTH_HH_SH_E!E62+FC_OTH_HH_SC_E!E62+FC_OTH_HH_WH_E!E62+FC_OTH_HH_CO_E!E62</f>
        <v>2348.5279104000001</v>
      </c>
      <c r="F62" s="52">
        <f>FC_OTH_HH_SH_E!F62+FC_OTH_HH_SC_E!F62+FC_OTH_HH_WH_E!F62+FC_OTH_HH_CO_E!F62</f>
        <v>2660.6720448000001</v>
      </c>
      <c r="G62" s="52">
        <f>FC_OTH_HH_SH_E!G62+FC_OTH_HH_SC_E!G62+FC_OTH_HH_WH_E!G62+FC_OTH_HH_CO_E!G62</f>
        <v>2819.7118655999989</v>
      </c>
      <c r="H62" s="52">
        <f>FC_OTH_HH_SH_E!H62+FC_OTH_HH_SC_E!H62+FC_OTH_HH_WH_E!H62+FC_OTH_HH_CO_E!H62</f>
        <v>3281.7121344000007</v>
      </c>
      <c r="I62" s="52">
        <f>FC_OTH_HH_SH_E!I62+FC_OTH_HH_SC_E!I62+FC_OTH_HH_WH_E!I62+FC_OTH_HH_CO_E!I62</f>
        <v>3620.8480896000015</v>
      </c>
      <c r="J62" s="52">
        <f>FC_OTH_HH_SH_E!J62+FC_OTH_HH_SC_E!J62+FC_OTH_HH_WH_E!J62+FC_OTH_HH_CO_E!J62</f>
        <v>4302.1440000000011</v>
      </c>
      <c r="K62" s="52">
        <f>FC_OTH_HH_SH_E!K62+FC_OTH_HH_SC_E!K62+FC_OTH_HH_WH_E!K62+FC_OTH_HH_CO_E!K62</f>
        <v>4184.0959103999994</v>
      </c>
      <c r="L62" s="52">
        <f>FC_OTH_HH_SH_E!L62+FC_OTH_HH_SC_E!L62+FC_OTH_HH_WH_E!L62+FC_OTH_HH_CO_E!L62</f>
        <v>4168.5279551999984</v>
      </c>
      <c r="M62" s="52">
        <f>FC_OTH_HH_SH_E!M62+FC_OTH_HH_SC_E!M62+FC_OTH_HH_WH_E!M62+FC_OTH_HH_CO_E!M62</f>
        <v>4458.5545536000018</v>
      </c>
      <c r="N62" s="52">
        <f>FC_OTH_HH_SH_E!N62+FC_OTH_HH_SC_E!N62+FC_OTH_HH_WH_E!N62+FC_OTH_HH_CO_E!N62</f>
        <v>4017.07152</v>
      </c>
      <c r="O62" s="52">
        <f>FC_OTH_HH_SH_E!O62+FC_OTH_HH_SC_E!O62+FC_OTH_HH_WH_E!O62+FC_OTH_HH_CO_E!O62</f>
        <v>3872.9682432000009</v>
      </c>
      <c r="P62" s="52">
        <f>FC_OTH_HH_SH_E!P62+FC_OTH_HH_SC_E!P62+FC_OTH_HH_WH_E!P62+FC_OTH_HH_CO_E!P62</f>
        <v>4019.0609087999987</v>
      </c>
      <c r="Q62" s="52">
        <f>FC_OTH_HH_SH_E!Q62+FC_OTH_HH_SC_E!Q62+FC_OTH_HH_WH_E!Q62+FC_OTH_HH_CO_E!Q62</f>
        <v>3917.9198015999987</v>
      </c>
      <c r="R62" s="52">
        <f>FC_OTH_HH_SH_E!R62+FC_OTH_HH_SC_E!R62+FC_OTH_HH_WH_E!R62+FC_OTH_HH_CO_E!R62</f>
        <v>4538.0651903999969</v>
      </c>
      <c r="S62" s="52">
        <f>FC_OTH_HH_SH_E!S62+FC_OTH_HH_SC_E!S62+FC_OTH_HH_WH_E!S62+FC_OTH_HH_CO_E!S62</f>
        <v>4790.0571263999982</v>
      </c>
      <c r="T62" s="52">
        <f>FC_OTH_HH_SH_E!T62+FC_OTH_HH_SC_E!T62+FC_OTH_HH_WH_E!T62+FC_OTH_HH_CO_E!T62</f>
        <v>4557.9203712000062</v>
      </c>
      <c r="U62" s="52">
        <f>FC_OTH_HH_SH_E!U62+FC_OTH_HH_SC_E!U62+FC_OTH_HH_WH_E!U62+FC_OTH_HH_CO_E!U62</f>
        <v>4304.1676607999971</v>
      </c>
      <c r="V62" s="52">
        <f>FC_OTH_HH_SH_E!V62+FC_OTH_HH_SC_E!V62+FC_OTH_HH_WH_E!V62+FC_OTH_HH_CO_E!V62</f>
        <v>3957.5208959999982</v>
      </c>
      <c r="W62" s="52">
        <f>FC_OTH_HH_SH_E!W62+FC_OTH_HH_SC_E!W62+FC_OTH_HH_WH_E!W62+FC_OTH_HH_CO_E!W62</f>
        <v>3721.6541375999996</v>
      </c>
      <c r="X62" s="52">
        <f>FC_OTH_HH_SH_E!X62+FC_OTH_HH_SC_E!X62+FC_OTH_HH_WH_E!X62+FC_OTH_HH_CO_E!X62</f>
        <v>3829.3972416000001</v>
      </c>
      <c r="Y62" s="52">
        <f>FC_OTH_HH_SH_E!Y62+FC_OTH_HH_SC_E!Y62+FC_OTH_HH_WH_E!Y62+FC_OTH_HH_CO_E!Y62</f>
        <v>3072.6396287999996</v>
      </c>
      <c r="Z62" s="52">
        <f>FC_OTH_HH_SH_E!Z62+FC_OTH_HH_SC_E!Z62+FC_OTH_HH_WH_E!Z62+FC_OTH_HH_CO_E!Z62</f>
        <v>3304.4542271999994</v>
      </c>
    </row>
    <row r="63" spans="1:26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  <c r="Y63" s="52">
        <f>FC_OTH_HH_SH_E!Y63+FC_OTH_HH_SC_E!Y63+FC_OTH_HH_WH_E!Y63+FC_OTH_HH_CO_E!Y63</f>
        <v>0</v>
      </c>
      <c r="Z63" s="52">
        <f>FC_OTH_HH_SH_E!Z63+FC_OTH_HH_SC_E!Z63+FC_OTH_HH_WH_E!Z63+FC_OTH_HH_CO_E!Z63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4.520061480967807</v>
      </c>
      <c r="R64" s="52">
        <f>FC_OTH_HH_SH_E!R64+FC_OTH_HH_SC_E!R64+FC_OTH_HH_WH_E!R64+FC_OTH_HH_CO_E!R64</f>
        <v>14.026925917671914</v>
      </c>
      <c r="S64" s="52">
        <f>FC_OTH_HH_SH_E!S64+FC_OTH_HH_SC_E!S64+FC_OTH_HH_WH_E!S64+FC_OTH_HH_CO_E!S64</f>
        <v>43.160213301440102</v>
      </c>
      <c r="T64" s="52">
        <f>FC_OTH_HH_SH_E!T64+FC_OTH_HH_SC_E!T64+FC_OTH_HH_WH_E!T64+FC_OTH_HH_CO_E!T64</f>
        <v>72.868595620763216</v>
      </c>
      <c r="U64" s="52">
        <f>FC_OTH_HH_SH_E!U64+FC_OTH_HH_SC_E!U64+FC_OTH_HH_WH_E!U64+FC_OTH_HH_CO_E!U64</f>
        <v>100.23983282177682</v>
      </c>
      <c r="V64" s="52">
        <f>FC_OTH_HH_SH_E!V64+FC_OTH_HH_SC_E!V64+FC_OTH_HH_WH_E!V64+FC_OTH_HH_CO_E!V64</f>
        <v>142.86032612276114</v>
      </c>
      <c r="W64" s="52">
        <f>FC_OTH_HH_SH_E!W64+FC_OTH_HH_SC_E!W64+FC_OTH_HH_WH_E!W64+FC_OTH_HH_CO_E!W64</f>
        <v>231.92683925976638</v>
      </c>
      <c r="X64" s="52">
        <f>FC_OTH_HH_SH_E!X64+FC_OTH_HH_SC_E!X64+FC_OTH_HH_WH_E!X64+FC_OTH_HH_CO_E!X64</f>
        <v>287.27277131482447</v>
      </c>
      <c r="Y64" s="52">
        <f>FC_OTH_HH_SH_E!Y64+FC_OTH_HH_SC_E!Y64+FC_OTH_HH_WH_E!Y64+FC_OTH_HH_CO_E!Y64</f>
        <v>352.5432969559846</v>
      </c>
      <c r="Z64" s="52">
        <f>FC_OTH_HH_SH_E!Z64+FC_OTH_HH_SC_E!Z64+FC_OTH_HH_WH_E!Z64+FC_OTH_HH_CO_E!Z64</f>
        <v>370.52854940445582</v>
      </c>
    </row>
    <row r="65" spans="1:26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  <c r="Y65" s="52">
        <f>FC_OTH_HH_SH_E!Y65+FC_OTH_HH_SC_E!Y65+FC_OTH_HH_WH_E!Y65+FC_OTH_HH_CO_E!Y65</f>
        <v>0</v>
      </c>
      <c r="Z65" s="52">
        <f>FC_OTH_HH_SH_E!Z65+FC_OTH_HH_SC_E!Z65+FC_OTH_HH_WH_E!Z65+FC_OTH_HH_CO_E!Z65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  <c r="Y66" s="52">
        <f>FC_OTH_HH_SH_E!Y66+FC_OTH_HH_SC_E!Y66+FC_OTH_HH_WH_E!Y66+FC_OTH_HH_CO_E!Y66</f>
        <v>0</v>
      </c>
      <c r="Z66" s="52">
        <f>FC_OTH_HH_SH_E!Z66+FC_OTH_HH_SC_E!Z66+FC_OTH_HH_WH_E!Z66+FC_OTH_HH_CO_E!Z66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  <c r="Y67" s="52">
        <f>FC_OTH_HH_SH_E!Y67+FC_OTH_HH_SC_E!Y67+FC_OTH_HH_WH_E!Y67+FC_OTH_HH_CO_E!Y67</f>
        <v>0</v>
      </c>
      <c r="Z67" s="52">
        <f>FC_OTH_HH_SH_E!Z67+FC_OTH_HH_SC_E!Z67+FC_OTH_HH_WH_E!Z67+FC_OTH_HH_CO_E!Z67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0.33797088000000025</v>
      </c>
      <c r="K68" s="52">
        <f>FC_OTH_HH_SH_E!K68+FC_OTH_HH_SC_E!K68+FC_OTH_HH_WH_E!K68+FC_OTH_HH_CO_E!K68</f>
        <v>2.9443737599999986</v>
      </c>
      <c r="L68" s="52">
        <f>FC_OTH_HH_SH_E!L68+FC_OTH_HH_SC_E!L68+FC_OTH_HH_WH_E!L68+FC_OTH_HH_CO_E!L68</f>
        <v>2.9443737600000008</v>
      </c>
      <c r="M68" s="52">
        <f>FC_OTH_HH_SH_E!M68+FC_OTH_HH_SC_E!M68+FC_OTH_HH_WH_E!M68+FC_OTH_HH_CO_E!M68</f>
        <v>1.7018337600000013</v>
      </c>
      <c r="N68" s="52">
        <f>FC_OTH_HH_SH_E!N68+FC_OTH_HH_SC_E!N68+FC_OTH_HH_WH_E!N68+FC_OTH_HH_CO_E!N68</f>
        <v>0.64255248000000031</v>
      </c>
      <c r="O68" s="52">
        <f>FC_OTH_HH_SH_E!O68+FC_OTH_HH_SC_E!O68+FC_OTH_HH_WH_E!O68+FC_OTH_HH_CO_E!O68</f>
        <v>9.313824959999998</v>
      </c>
      <c r="P68" s="52">
        <f>FC_OTH_HH_SH_E!P68+FC_OTH_HH_SC_E!P68+FC_OTH_HH_WH_E!P68+FC_OTH_HH_CO_E!P68</f>
        <v>3.3692587199999986</v>
      </c>
      <c r="Q68" s="52">
        <f>FC_OTH_HH_SH_E!Q68+FC_OTH_HH_SC_E!Q68+FC_OTH_HH_WH_E!Q68+FC_OTH_HH_CO_E!Q68</f>
        <v>0.62394623999999999</v>
      </c>
      <c r="R68" s="52">
        <f>FC_OTH_HH_SH_E!R68+FC_OTH_HH_SC_E!R68+FC_OTH_HH_WH_E!R68+FC_OTH_HH_CO_E!R68</f>
        <v>0.48325247999999998</v>
      </c>
      <c r="S68" s="52">
        <f>FC_OTH_HH_SH_E!S68+FC_OTH_HH_SC_E!S68+FC_OTH_HH_WH_E!S68+FC_OTH_HH_CO_E!S68</f>
        <v>6.3719999999999999E-2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  <c r="Y68" s="52">
        <f>FC_OTH_HH_SH_E!Y68+FC_OTH_HH_SC_E!Y68+FC_OTH_HH_WH_E!Y68+FC_OTH_HH_CO_E!Y68</f>
        <v>0</v>
      </c>
      <c r="Z68" s="52">
        <f>FC_OTH_HH_SH_E!Z68+FC_OTH_HH_SC_E!Z68+FC_OTH_HH_WH_E!Z68+FC_OTH_HH_CO_E!Z68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2.6550849599999991</v>
      </c>
      <c r="L69" s="52">
        <f>FC_OTH_HH_SH_E!L69+FC_OTH_HH_SC_E!L69+FC_OTH_HH_WH_E!L69+FC_OTH_HH_CO_E!L69</f>
        <v>2.6550849600000013</v>
      </c>
      <c r="M69" s="52">
        <f>FC_OTH_HH_SH_E!M69+FC_OTH_HH_SC_E!M69+FC_OTH_HH_WH_E!M69+FC_OTH_HH_CO_E!M69</f>
        <v>2.6550849600000017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9.313824959999998</v>
      </c>
      <c r="P69" s="52">
        <f>FC_OTH_HH_SH_E!P69+FC_OTH_HH_SC_E!P69+FC_OTH_HH_WH_E!P69+FC_OTH_HH_CO_E!P69</f>
        <v>3.3692587199999986</v>
      </c>
      <c r="Q69" s="52">
        <f>FC_OTH_HH_SH_E!Q69+FC_OTH_HH_SC_E!Q69+FC_OTH_HH_WH_E!Q69+FC_OTH_HH_CO_E!Q69</f>
        <v>0.62394623999999999</v>
      </c>
      <c r="R69" s="52">
        <f>FC_OTH_HH_SH_E!R69+FC_OTH_HH_SC_E!R69+FC_OTH_HH_WH_E!R69+FC_OTH_HH_CO_E!R69</f>
        <v>0.48325247999999998</v>
      </c>
      <c r="S69" s="52">
        <f>FC_OTH_HH_SH_E!S69+FC_OTH_HH_SC_E!S69+FC_OTH_HH_WH_E!S69+FC_OTH_HH_CO_E!S69</f>
        <v>6.3719999999999999E-2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  <c r="Y69" s="52">
        <f>FC_OTH_HH_SH_E!Y69+FC_OTH_HH_SC_E!Y69+FC_OTH_HH_WH_E!Y69+FC_OTH_HH_CO_E!Y69</f>
        <v>0</v>
      </c>
      <c r="Z69" s="52">
        <f>FC_OTH_HH_SH_E!Z69+FC_OTH_HH_SC_E!Z69+FC_OTH_HH_WH_E!Z69+FC_OTH_HH_CO_E!Z69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  <c r="Y70" s="52">
        <f>FC_OTH_HH_SH_E!Y70+FC_OTH_HH_SC_E!Y70+FC_OTH_HH_WH_E!Y70+FC_OTH_HH_CO_E!Y70</f>
        <v>0</v>
      </c>
      <c r="Z70" s="52">
        <f>FC_OTH_HH_SH_E!Z70+FC_OTH_HH_SC_E!Z70+FC_OTH_HH_WH_E!Z70+FC_OTH_HH_CO_E!Z70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  <c r="Y71" s="52">
        <f>FC_OTH_HH_SH_E!Y71+FC_OTH_HH_SC_E!Y71+FC_OTH_HH_WH_E!Y71+FC_OTH_HH_CO_E!Y71</f>
        <v>0</v>
      </c>
      <c r="Z71" s="52">
        <f>FC_OTH_HH_SH_E!Z71+FC_OTH_HH_SC_E!Z71+FC_OTH_HH_WH_E!Z71+FC_OTH_HH_CO_E!Z71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  <c r="Y72" s="55">
        <f>FC_OTH_HH_SH_E!Y72+FC_OTH_HH_SC_E!Y72+FC_OTH_HH_WH_E!Y72+FC_OTH_HH_CO_E!Y72</f>
        <v>0</v>
      </c>
      <c r="Z72" s="55">
        <f>FC_OTH_HH_SH_E!Z72+FC_OTH_HH_SC_E!Z72+FC_OTH_HH_WH_E!Z72+FC_OTH_HH_CO_E!Z72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3691.3471689086928</v>
      </c>
      <c r="D2" s="21">
        <f t="shared" ref="D2:X2" si="0">SUM(D3,D17,D22,D25,D26,D51,D52)</f>
        <v>3884.4216712537827</v>
      </c>
      <c r="E2" s="21">
        <f t="shared" si="0"/>
        <v>3633.1696373052209</v>
      </c>
      <c r="F2" s="21">
        <f t="shared" si="0"/>
        <v>3596.309148751227</v>
      </c>
      <c r="G2" s="21">
        <f t="shared" si="0"/>
        <v>3444.3644406457347</v>
      </c>
      <c r="H2" s="21">
        <f t="shared" si="0"/>
        <v>3336.7137723575338</v>
      </c>
      <c r="I2" s="21">
        <f t="shared" si="0"/>
        <v>3101.1603961040705</v>
      </c>
      <c r="J2" s="21">
        <f t="shared" si="0"/>
        <v>2865.6291110475772</v>
      </c>
      <c r="K2" s="21">
        <f t="shared" si="0"/>
        <v>2758.0501964146997</v>
      </c>
      <c r="L2" s="21">
        <f t="shared" si="0"/>
        <v>2690.3390593037675</v>
      </c>
      <c r="M2" s="21">
        <f t="shared" si="0"/>
        <v>2984.73128898604</v>
      </c>
      <c r="N2" s="21">
        <f t="shared" si="0"/>
        <v>2506.5914164513115</v>
      </c>
      <c r="O2" s="21">
        <f t="shared" si="0"/>
        <v>2328.5111499147624</v>
      </c>
      <c r="P2" s="21">
        <f t="shared" si="0"/>
        <v>2268.0872616704182</v>
      </c>
      <c r="Q2" s="21">
        <f t="shared" si="0"/>
        <v>1837.9915997147227</v>
      </c>
      <c r="R2" s="21">
        <f t="shared" si="0"/>
        <v>1914.4269298206027</v>
      </c>
      <c r="S2" s="21">
        <f t="shared" si="0"/>
        <v>1931.8649919276163</v>
      </c>
      <c r="T2" s="21">
        <f t="shared" si="0"/>
        <v>1860.7908840311618</v>
      </c>
      <c r="U2" s="21">
        <f t="shared" si="0"/>
        <v>1831.4275968384068</v>
      </c>
      <c r="V2" s="21">
        <f t="shared" si="0"/>
        <v>1730.9684241734249</v>
      </c>
      <c r="W2" s="21">
        <f t="shared" si="0"/>
        <v>1516.9055226084502</v>
      </c>
      <c r="X2" s="21">
        <f t="shared" si="0"/>
        <v>1394.4051251617125</v>
      </c>
      <c r="Y2" s="21">
        <f t="shared" ref="Y2:Z2" si="1">SUM(Y3,Y17,Y22,Y25,Y26,Y51,Y52)</f>
        <v>1145.8531289736459</v>
      </c>
      <c r="Z2" s="21">
        <f t="shared" si="1"/>
        <v>1034.2533822656812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2274.8350160156019</v>
      </c>
      <c r="D26" s="27">
        <f t="shared" si="16"/>
        <v>2368.4569562114266</v>
      </c>
      <c r="E26" s="27">
        <f t="shared" si="16"/>
        <v>2182.6157028387756</v>
      </c>
      <c r="F26" s="27">
        <f t="shared" si="16"/>
        <v>2041.241930868307</v>
      </c>
      <c r="G26" s="27">
        <f t="shared" si="16"/>
        <v>1902.2856936411119</v>
      </c>
      <c r="H26" s="27">
        <f t="shared" si="16"/>
        <v>1810.3399975352065</v>
      </c>
      <c r="I26" s="27">
        <f t="shared" si="16"/>
        <v>1623.8579321110187</v>
      </c>
      <c r="J26" s="27">
        <f t="shared" si="16"/>
        <v>1484.9058764369342</v>
      </c>
      <c r="K26" s="27">
        <f t="shared" si="16"/>
        <v>1383.7406660305041</v>
      </c>
      <c r="L26" s="27">
        <f t="shared" si="16"/>
        <v>1304.0901498408336</v>
      </c>
      <c r="M26" s="27">
        <f t="shared" si="16"/>
        <v>1356.3108491413907</v>
      </c>
      <c r="N26" s="27">
        <f t="shared" si="16"/>
        <v>1117.1291451466579</v>
      </c>
      <c r="O26" s="27">
        <f t="shared" si="16"/>
        <v>939.1495373150708</v>
      </c>
      <c r="P26" s="27">
        <f t="shared" si="16"/>
        <v>882.38294196754066</v>
      </c>
      <c r="Q26" s="27">
        <f t="shared" si="16"/>
        <v>639.76921096420847</v>
      </c>
      <c r="R26" s="27">
        <f t="shared" si="16"/>
        <v>659.15297844578765</v>
      </c>
      <c r="S26" s="27">
        <f t="shared" si="16"/>
        <v>639.49194068392626</v>
      </c>
      <c r="T26" s="27">
        <f t="shared" si="16"/>
        <v>597.69596997169901</v>
      </c>
      <c r="U26" s="27">
        <f t="shared" si="16"/>
        <v>607.69184302682095</v>
      </c>
      <c r="V26" s="27">
        <f t="shared" si="16"/>
        <v>550.33170806772239</v>
      </c>
      <c r="W26" s="27">
        <f t="shared" si="16"/>
        <v>472.86103149694839</v>
      </c>
      <c r="X26" s="27">
        <f t="shared" si="16"/>
        <v>423.50472678763492</v>
      </c>
      <c r="Y26" s="27">
        <f t="shared" ref="Y26:Z26" si="17">SUM(Y27,Y33)</f>
        <v>448.73749708477891</v>
      </c>
      <c r="Z26" s="27">
        <f t="shared" si="17"/>
        <v>414.10387710842451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2274.8350160156019</v>
      </c>
      <c r="D33" s="19">
        <f t="shared" si="20"/>
        <v>2368.4569562114266</v>
      </c>
      <c r="E33" s="19">
        <f t="shared" si="20"/>
        <v>2182.6157028387756</v>
      </c>
      <c r="F33" s="19">
        <f t="shared" si="20"/>
        <v>2041.241930868307</v>
      </c>
      <c r="G33" s="19">
        <f t="shared" si="20"/>
        <v>1902.2856936411119</v>
      </c>
      <c r="H33" s="19">
        <f t="shared" si="20"/>
        <v>1810.3399975352065</v>
      </c>
      <c r="I33" s="19">
        <f t="shared" si="20"/>
        <v>1623.8579321110187</v>
      </c>
      <c r="J33" s="19">
        <f t="shared" si="20"/>
        <v>1484.9058764369342</v>
      </c>
      <c r="K33" s="19">
        <f t="shared" si="20"/>
        <v>1383.7406660305041</v>
      </c>
      <c r="L33" s="19">
        <f t="shared" si="20"/>
        <v>1304.0901498408336</v>
      </c>
      <c r="M33" s="19">
        <f t="shared" si="20"/>
        <v>1356.3108491413907</v>
      </c>
      <c r="N33" s="19">
        <f t="shared" si="20"/>
        <v>1117.1291451466579</v>
      </c>
      <c r="O33" s="19">
        <f t="shared" si="20"/>
        <v>939.1495373150708</v>
      </c>
      <c r="P33" s="19">
        <f t="shared" si="20"/>
        <v>882.38294196754066</v>
      </c>
      <c r="Q33" s="19">
        <f t="shared" si="20"/>
        <v>639.76921096420847</v>
      </c>
      <c r="R33" s="19">
        <f t="shared" si="20"/>
        <v>659.15297844578765</v>
      </c>
      <c r="S33" s="19">
        <f t="shared" si="20"/>
        <v>639.49194068392626</v>
      </c>
      <c r="T33" s="19">
        <f t="shared" si="20"/>
        <v>597.69596997169901</v>
      </c>
      <c r="U33" s="19">
        <f t="shared" si="20"/>
        <v>607.69184302682095</v>
      </c>
      <c r="V33" s="19">
        <f t="shared" si="20"/>
        <v>550.33170806772239</v>
      </c>
      <c r="W33" s="19">
        <f t="shared" si="20"/>
        <v>472.86103149694839</v>
      </c>
      <c r="X33" s="19">
        <f t="shared" si="20"/>
        <v>423.50472678763492</v>
      </c>
      <c r="Y33" s="19">
        <f t="shared" ref="Y33:Z33" si="21">SUM(Y34:Y50)</f>
        <v>448.73749708477891</v>
      </c>
      <c r="Z33" s="19">
        <f t="shared" si="21"/>
        <v>414.10387710842451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32.28516552114597</v>
      </c>
      <c r="D36" s="8">
        <v>33.026533825349937</v>
      </c>
      <c r="E36" s="8">
        <v>28.554064316072338</v>
      </c>
      <c r="F36" s="8">
        <v>30.80338357651781</v>
      </c>
      <c r="G36" s="8">
        <v>32.790014339408899</v>
      </c>
      <c r="H36" s="8">
        <v>34.911348570986121</v>
      </c>
      <c r="I36" s="8">
        <v>39.004333762212887</v>
      </c>
      <c r="J36" s="8">
        <v>38.925463394031098</v>
      </c>
      <c r="K36" s="8">
        <v>34.611925330926049</v>
      </c>
      <c r="L36" s="8">
        <v>30.544136122790377</v>
      </c>
      <c r="M36" s="8">
        <v>36.076007002822081</v>
      </c>
      <c r="N36" s="8">
        <v>34.77752840666551</v>
      </c>
      <c r="O36" s="8">
        <v>32.557040831281476</v>
      </c>
      <c r="P36" s="8">
        <v>30.336508565680003</v>
      </c>
      <c r="Q36" s="8">
        <v>23.28001803511766</v>
      </c>
      <c r="R36" s="8">
        <v>32.676975337929861</v>
      </c>
      <c r="S36" s="8">
        <v>36.086439649827796</v>
      </c>
      <c r="T36" s="8">
        <v>38.686473838042538</v>
      </c>
      <c r="U36" s="8">
        <v>38.709124079999967</v>
      </c>
      <c r="V36" s="8">
        <v>34.961791759999947</v>
      </c>
      <c r="W36" s="8">
        <v>32.990901119999975</v>
      </c>
      <c r="X36" s="8">
        <v>33.65271915999999</v>
      </c>
      <c r="Y36" s="8">
        <v>37.144622680000019</v>
      </c>
      <c r="Z36" s="8">
        <v>39.414329679999994</v>
      </c>
    </row>
    <row r="37" spans="1:26" ht="11.25" customHeight="1" x14ac:dyDescent="0.2">
      <c r="A37" s="28" t="s">
        <v>60</v>
      </c>
      <c r="B37" s="7" t="s">
        <v>61</v>
      </c>
      <c r="C37" s="8">
        <v>89.914798224790346</v>
      </c>
      <c r="D37" s="8">
        <v>87.205108181513964</v>
      </c>
      <c r="E37" s="8">
        <v>86.856886805903144</v>
      </c>
      <c r="F37" s="8">
        <v>86.781024832932246</v>
      </c>
      <c r="G37" s="8">
        <v>83.51040748008036</v>
      </c>
      <c r="H37" s="8">
        <v>83.332820256843846</v>
      </c>
      <c r="I37" s="8">
        <v>80.200932310308659</v>
      </c>
      <c r="J37" s="8">
        <v>77.406990676786592</v>
      </c>
      <c r="K37" s="8">
        <v>74.125526032076294</v>
      </c>
      <c r="L37" s="8">
        <v>71.080104594605274</v>
      </c>
      <c r="M37" s="8">
        <v>67.782615063090446</v>
      </c>
      <c r="N37" s="8">
        <v>61.167092083178524</v>
      </c>
      <c r="O37" s="8">
        <v>58.254331577201363</v>
      </c>
      <c r="P37" s="8">
        <v>55.270473483362863</v>
      </c>
      <c r="Q37" s="8">
        <v>54.94469576664622</v>
      </c>
      <c r="R37" s="8">
        <v>55.350206132061899</v>
      </c>
      <c r="S37" s="8">
        <v>54.438541934894722</v>
      </c>
      <c r="T37" s="8">
        <v>54.804207047564901</v>
      </c>
      <c r="U37" s="8">
        <v>51.342105417598212</v>
      </c>
      <c r="V37" s="8">
        <v>47.533959359698116</v>
      </c>
      <c r="W37" s="8">
        <v>39.174472459313762</v>
      </c>
      <c r="X37" s="8">
        <v>37.038334826694587</v>
      </c>
      <c r="Y37" s="8">
        <v>34.050642487916328</v>
      </c>
      <c r="Z37" s="8">
        <v>31.199196067921378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5.9774490703773768</v>
      </c>
      <c r="D41" s="8">
        <v>8.9857168094484372</v>
      </c>
      <c r="E41" s="8">
        <v>5.9666394105126015</v>
      </c>
      <c r="F41" s="8">
        <v>11.922609458446823</v>
      </c>
      <c r="G41" s="8">
        <v>5.9345774671787757</v>
      </c>
      <c r="H41" s="8">
        <v>8.8828136111063731</v>
      </c>
      <c r="I41" s="8">
        <v>8.8542752271042708</v>
      </c>
      <c r="J41" s="8">
        <v>5.9083090997391325</v>
      </c>
      <c r="K41" s="8">
        <v>5.8754574591045081</v>
      </c>
      <c r="L41" s="8">
        <v>5.8594163921404752</v>
      </c>
      <c r="M41" s="8">
        <v>2.9100865103256868</v>
      </c>
      <c r="N41" s="8">
        <v>0</v>
      </c>
      <c r="O41" s="8">
        <v>0</v>
      </c>
      <c r="P41" s="8">
        <v>0</v>
      </c>
      <c r="Q41" s="8">
        <v>0</v>
      </c>
      <c r="R41" s="8">
        <v>0.60834665698891521</v>
      </c>
      <c r="S41" s="8">
        <v>7.7311740098693474E-2</v>
      </c>
      <c r="T41" s="8">
        <v>0</v>
      </c>
      <c r="U41" s="8">
        <v>7.6339696310289726</v>
      </c>
      <c r="V41" s="8">
        <v>10.382622921691794</v>
      </c>
      <c r="W41" s="8">
        <v>2.0922937695905315</v>
      </c>
      <c r="X41" s="8">
        <v>0.59944142658756816</v>
      </c>
      <c r="Y41" s="8">
        <v>0.12414365354658116</v>
      </c>
      <c r="Z41" s="8">
        <v>0.22025251496954093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2143.6510002289456</v>
      </c>
      <c r="D43" s="8">
        <v>2236.2263994938025</v>
      </c>
      <c r="E43" s="8">
        <v>2049.2337148486408</v>
      </c>
      <c r="F43" s="8">
        <v>1908.7363684500613</v>
      </c>
      <c r="G43" s="8">
        <v>1777.0656554138409</v>
      </c>
      <c r="H43" s="8">
        <v>1674.4378439240515</v>
      </c>
      <c r="I43" s="8">
        <v>1480.9533099931141</v>
      </c>
      <c r="J43" s="8">
        <v>1359.7735528333194</v>
      </c>
      <c r="K43" s="8">
        <v>1263.3767919057823</v>
      </c>
      <c r="L43" s="8">
        <v>1196.6064927312975</v>
      </c>
      <c r="M43" s="8">
        <v>1249.5421405651525</v>
      </c>
      <c r="N43" s="8">
        <v>1018.3203401351984</v>
      </c>
      <c r="O43" s="8">
        <v>839.76483641984032</v>
      </c>
      <c r="P43" s="8">
        <v>793.92907333968105</v>
      </c>
      <c r="Q43" s="8">
        <v>550.22381964339877</v>
      </c>
      <c r="R43" s="8">
        <v>569.48678681743195</v>
      </c>
      <c r="S43" s="8">
        <v>548.16486884374842</v>
      </c>
      <c r="T43" s="8">
        <v>503.5007217629265</v>
      </c>
      <c r="U43" s="8">
        <v>510.00664389819377</v>
      </c>
      <c r="V43" s="8">
        <v>457.45333402633253</v>
      </c>
      <c r="W43" s="8">
        <v>397.73384153538757</v>
      </c>
      <c r="X43" s="8">
        <v>350.6252579272716</v>
      </c>
      <c r="Y43" s="8">
        <v>375.74258943131741</v>
      </c>
      <c r="Z43" s="8">
        <v>341.36851892309494</v>
      </c>
    </row>
    <row r="44" spans="1:26" ht="11.25" customHeight="1" x14ac:dyDescent="0.2">
      <c r="A44" s="28" t="s">
        <v>74</v>
      </c>
      <c r="B44" s="7" t="s">
        <v>75</v>
      </c>
      <c r="C44" s="8">
        <v>3.0066029703426564</v>
      </c>
      <c r="D44" s="8">
        <v>3.0131979013117376</v>
      </c>
      <c r="E44" s="8">
        <v>12.00439745764638</v>
      </c>
      <c r="F44" s="8">
        <v>2.9985445503489943</v>
      </c>
      <c r="G44" s="8">
        <v>2.9850389406031059</v>
      </c>
      <c r="H44" s="8">
        <v>2.9786911715919073</v>
      </c>
      <c r="I44" s="8">
        <v>14.845080818278802</v>
      </c>
      <c r="J44" s="8">
        <v>0</v>
      </c>
      <c r="K44" s="8">
        <v>0</v>
      </c>
      <c r="L44" s="8">
        <v>0</v>
      </c>
      <c r="M44" s="8">
        <v>0</v>
      </c>
      <c r="N44" s="8">
        <v>2.8641845216155111</v>
      </c>
      <c r="O44" s="8">
        <v>8.5733284867476023</v>
      </c>
      <c r="P44" s="8">
        <v>2.8468865788166422</v>
      </c>
      <c r="Q44" s="8">
        <v>11.320677519045837</v>
      </c>
      <c r="R44" s="8">
        <v>1.0306635013749681</v>
      </c>
      <c r="S44" s="8">
        <v>0.72477851535665427</v>
      </c>
      <c r="T44" s="8">
        <v>0.70456732316510562</v>
      </c>
      <c r="U44" s="8">
        <v>0</v>
      </c>
      <c r="V44" s="8">
        <v>0</v>
      </c>
      <c r="W44" s="8">
        <v>0.86952261265655773</v>
      </c>
      <c r="X44" s="8">
        <v>1.5889734470811734</v>
      </c>
      <c r="Y44" s="8">
        <v>1.6754988319985862</v>
      </c>
      <c r="Z44" s="8">
        <v>1.9015799224386734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5.7964800006267723</v>
      </c>
      <c r="I48" s="8">
        <v>0</v>
      </c>
      <c r="J48" s="8">
        <v>2.8915604330579519</v>
      </c>
      <c r="K48" s="8">
        <v>5.7509653026148975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1416.5121528930911</v>
      </c>
      <c r="D51" s="27">
        <v>1515.9647150423559</v>
      </c>
      <c r="E51" s="27">
        <v>1450.5539344664451</v>
      </c>
      <c r="F51" s="27">
        <v>1555.06721788292</v>
      </c>
      <c r="G51" s="27">
        <v>1542.0787470046228</v>
      </c>
      <c r="H51" s="27">
        <v>1526.3737748223273</v>
      </c>
      <c r="I51" s="27">
        <v>1477.3024639930518</v>
      </c>
      <c r="J51" s="27">
        <v>1380.723234610643</v>
      </c>
      <c r="K51" s="27">
        <v>1374.3095303841958</v>
      </c>
      <c r="L51" s="27">
        <v>1386.2489094629339</v>
      </c>
      <c r="M51" s="27">
        <v>1628.4204398446493</v>
      </c>
      <c r="N51" s="27">
        <v>1389.4622713046535</v>
      </c>
      <c r="O51" s="27">
        <v>1389.3616125996914</v>
      </c>
      <c r="P51" s="27">
        <v>1385.7043197028777</v>
      </c>
      <c r="Q51" s="27">
        <v>1198.2223887505143</v>
      </c>
      <c r="R51" s="27">
        <v>1255.2739513748152</v>
      </c>
      <c r="S51" s="27">
        <v>1292.37305124369</v>
      </c>
      <c r="T51" s="27">
        <v>1263.0949140594628</v>
      </c>
      <c r="U51" s="27">
        <v>1223.7357538115859</v>
      </c>
      <c r="V51" s="27">
        <v>1180.6367161057026</v>
      </c>
      <c r="W51" s="27">
        <v>1044.0444911115017</v>
      </c>
      <c r="X51" s="27">
        <v>970.90039837407744</v>
      </c>
      <c r="Y51" s="27">
        <v>697.11563188886691</v>
      </c>
      <c r="Z51" s="27">
        <v>620.14950515725673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1924.3262284046073</v>
      </c>
      <c r="D61" s="49">
        <f t="shared" si="24"/>
        <v>2215.8075404372462</v>
      </c>
      <c r="E61" s="49">
        <f t="shared" si="24"/>
        <v>2273.5651867760348</v>
      </c>
      <c r="F61" s="49">
        <f t="shared" si="24"/>
        <v>2574.6255639992373</v>
      </c>
      <c r="G61" s="49">
        <f t="shared" si="24"/>
        <v>2720.4202477319186</v>
      </c>
      <c r="H61" s="49">
        <f t="shared" si="24"/>
        <v>3161.8145108003291</v>
      </c>
      <c r="I61" s="49">
        <f t="shared" si="24"/>
        <v>3481.1990902272114</v>
      </c>
      <c r="J61" s="49">
        <f t="shared" si="24"/>
        <v>4139.9407775430464</v>
      </c>
      <c r="K61" s="49">
        <f t="shared" si="24"/>
        <v>4018.1708271499342</v>
      </c>
      <c r="L61" s="49">
        <f t="shared" si="24"/>
        <v>3998.3841447361433</v>
      </c>
      <c r="M61" s="49">
        <f t="shared" si="24"/>
        <v>4259.4578110986477</v>
      </c>
      <c r="N61" s="49">
        <f t="shared" si="24"/>
        <v>3794.3486522790522</v>
      </c>
      <c r="O61" s="49">
        <f t="shared" si="24"/>
        <v>3670.9989905524722</v>
      </c>
      <c r="P61" s="49">
        <f t="shared" si="24"/>
        <v>3793.5540899518255</v>
      </c>
      <c r="Q61" s="49">
        <f t="shared" si="24"/>
        <v>3667.7325795277479</v>
      </c>
      <c r="R61" s="49">
        <f t="shared" si="24"/>
        <v>4282.5611652133412</v>
      </c>
      <c r="S61" s="49">
        <f t="shared" si="24"/>
        <v>4547.0447934977983</v>
      </c>
      <c r="T61" s="49">
        <f t="shared" si="24"/>
        <v>4357.8862797366037</v>
      </c>
      <c r="U61" s="49">
        <f t="shared" si="24"/>
        <v>4147.357563002628</v>
      </c>
      <c r="V61" s="49">
        <f t="shared" si="24"/>
        <v>3823.463342961114</v>
      </c>
      <c r="W61" s="49">
        <f t="shared" si="24"/>
        <v>3661.5941592892013</v>
      </c>
      <c r="X61" s="49">
        <f t="shared" si="24"/>
        <v>3812.1580912321401</v>
      </c>
      <c r="Y61" s="49">
        <f t="shared" ref="Y61:Z61" si="25">SUM(Y62:Y72)</f>
        <v>3243.5822146253749</v>
      </c>
      <c r="Z61" s="49">
        <f t="shared" si="25"/>
        <v>3480.2653632157385</v>
      </c>
    </row>
    <row r="62" spans="1:26" ht="11.25" customHeight="1" x14ac:dyDescent="0.2">
      <c r="A62" s="50" t="s">
        <v>92</v>
      </c>
      <c r="B62" s="51" t="s">
        <v>93</v>
      </c>
      <c r="C62" s="52">
        <v>1924.3262284046073</v>
      </c>
      <c r="D62" s="52">
        <v>2215.8075404372462</v>
      </c>
      <c r="E62" s="52">
        <v>2273.5651867760348</v>
      </c>
      <c r="F62" s="52">
        <v>2574.6255639992373</v>
      </c>
      <c r="G62" s="52">
        <v>2720.4202477319186</v>
      </c>
      <c r="H62" s="52">
        <v>3161.8145108003291</v>
      </c>
      <c r="I62" s="52">
        <v>3481.1990902272114</v>
      </c>
      <c r="J62" s="52">
        <v>4139.6215588191544</v>
      </c>
      <c r="K62" s="52">
        <v>4012.9114586584055</v>
      </c>
      <c r="L62" s="52">
        <v>3993.1391352766982</v>
      </c>
      <c r="M62" s="52">
        <v>4255.4038536004909</v>
      </c>
      <c r="N62" s="52">
        <v>3793.7600853285294</v>
      </c>
      <c r="O62" s="52">
        <v>3653.9750673684734</v>
      </c>
      <c r="P62" s="52">
        <v>3787.4190019603875</v>
      </c>
      <c r="Q62" s="52">
        <v>3662.5306076337051</v>
      </c>
      <c r="R62" s="52">
        <v>4268.9411148360505</v>
      </c>
      <c r="S62" s="52">
        <v>4507.6434234985036</v>
      </c>
      <c r="T62" s="52">
        <v>4291.4976763360164</v>
      </c>
      <c r="U62" s="52">
        <v>4055.9277247999971</v>
      </c>
      <c r="V62" s="52">
        <v>3693.681263999998</v>
      </c>
      <c r="W62" s="52">
        <v>3451.5584095999998</v>
      </c>
      <c r="X62" s="52">
        <v>3550.3194496000001</v>
      </c>
      <c r="Y62" s="52">
        <v>2913.9214494292787</v>
      </c>
      <c r="Z62" s="52">
        <v>3132.0568674635133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4.0725240136078229</v>
      </c>
      <c r="R64" s="52">
        <v>12.737549228811918</v>
      </c>
      <c r="S64" s="52">
        <v>39.284607812570663</v>
      </c>
      <c r="T64" s="52">
        <v>66.388603400587172</v>
      </c>
      <c r="U64" s="52">
        <v>91.429838202630464</v>
      </c>
      <c r="V64" s="52">
        <v>129.78207896111607</v>
      </c>
      <c r="W64" s="52">
        <v>210.03574968920134</v>
      </c>
      <c r="X64" s="52">
        <v>261.83864163214008</v>
      </c>
      <c r="Y64" s="52">
        <v>329.66076519609607</v>
      </c>
      <c r="Z64" s="52">
        <v>348.20849575222508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0.31921872389163519</v>
      </c>
      <c r="K68" s="52">
        <v>2.7655434846436986</v>
      </c>
      <c r="L68" s="52">
        <v>2.7579930481818753</v>
      </c>
      <c r="M68" s="52">
        <v>1.5834956250844481</v>
      </c>
      <c r="N68" s="52">
        <v>0.58856695052294761</v>
      </c>
      <c r="O68" s="52">
        <v>8.5119615919994889</v>
      </c>
      <c r="P68" s="52">
        <v>3.067543995718895</v>
      </c>
      <c r="Q68" s="52">
        <v>0.56472394021733474</v>
      </c>
      <c r="R68" s="52">
        <v>0.44125057423972047</v>
      </c>
      <c r="S68" s="52">
        <v>5.8381093361898097E-2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2.4938250068848173</v>
      </c>
      <c r="L69" s="52">
        <v>2.4870164112630366</v>
      </c>
      <c r="M69" s="52">
        <v>2.4704618730724417</v>
      </c>
      <c r="N69" s="52">
        <v>0</v>
      </c>
      <c r="O69" s="52">
        <v>8.5119615919994889</v>
      </c>
      <c r="P69" s="52">
        <v>3.067543995718895</v>
      </c>
      <c r="Q69" s="52">
        <v>0.56472394021733474</v>
      </c>
      <c r="R69" s="52">
        <v>0.44125057423972047</v>
      </c>
      <c r="S69" s="52">
        <v>5.8381093361898097E-2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243.93668877575885</v>
      </c>
      <c r="D2" s="21">
        <f t="shared" ref="D2:X2" si="0">SUM(D3,D17,D22,D25,D26,D51,D52)</f>
        <v>237.77942569477807</v>
      </c>
      <c r="E2" s="21">
        <f t="shared" si="0"/>
        <v>236.52839776711744</v>
      </c>
      <c r="F2" s="21">
        <f t="shared" si="0"/>
        <v>236.17434051861886</v>
      </c>
      <c r="G2" s="21">
        <f t="shared" si="0"/>
        <v>242.64000539115858</v>
      </c>
      <c r="H2" s="21">
        <f t="shared" si="0"/>
        <v>239.29940450755069</v>
      </c>
      <c r="I2" s="21">
        <f t="shared" si="0"/>
        <v>232.1456408841857</v>
      </c>
      <c r="J2" s="21">
        <f t="shared" si="0"/>
        <v>206.50053506070964</v>
      </c>
      <c r="K2" s="21">
        <f t="shared" si="0"/>
        <v>210.65549055501856</v>
      </c>
      <c r="L2" s="21">
        <f t="shared" si="0"/>
        <v>205.48817954330457</v>
      </c>
      <c r="M2" s="21">
        <f t="shared" si="0"/>
        <v>242.41006611318204</v>
      </c>
      <c r="N2" s="21">
        <f t="shared" si="0"/>
        <v>244.12466680064682</v>
      </c>
      <c r="O2" s="21">
        <f t="shared" si="0"/>
        <v>230.87306409491302</v>
      </c>
      <c r="P2" s="21">
        <f t="shared" si="0"/>
        <v>232.00951522924129</v>
      </c>
      <c r="Q2" s="21">
        <f t="shared" si="0"/>
        <v>202.32105946578963</v>
      </c>
      <c r="R2" s="21">
        <f t="shared" si="0"/>
        <v>195.89006147117658</v>
      </c>
      <c r="S2" s="21">
        <f t="shared" si="0"/>
        <v>193.26521918468626</v>
      </c>
      <c r="T2" s="21">
        <f t="shared" si="0"/>
        <v>185.13976978078551</v>
      </c>
      <c r="U2" s="21">
        <f t="shared" si="0"/>
        <v>179.68407546272425</v>
      </c>
      <c r="V2" s="21">
        <f t="shared" si="0"/>
        <v>179.44494918104624</v>
      </c>
      <c r="W2" s="21">
        <f t="shared" si="0"/>
        <v>164.33251510939601</v>
      </c>
      <c r="X2" s="21">
        <f t="shared" si="0"/>
        <v>144.59022417148515</v>
      </c>
      <c r="Y2" s="21">
        <f t="shared" ref="Y2:Z2" si="1">SUM(Y3,Y17,Y22,Y25,Y26,Y51,Y52)</f>
        <v>88.348389766728388</v>
      </c>
      <c r="Z2" s="21">
        <f t="shared" si="1"/>
        <v>73.736342545943444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118.42958462439833</v>
      </c>
      <c r="D26" s="27">
        <f t="shared" si="16"/>
        <v>116.65775570857342</v>
      </c>
      <c r="E26" s="27">
        <f t="shared" si="16"/>
        <v>116.32505300122406</v>
      </c>
      <c r="F26" s="27">
        <f t="shared" si="16"/>
        <v>111.87048253169226</v>
      </c>
      <c r="G26" s="27">
        <f t="shared" si="16"/>
        <v>114.71187067888735</v>
      </c>
      <c r="H26" s="27">
        <f t="shared" si="16"/>
        <v>114.39622606479415</v>
      </c>
      <c r="I26" s="27">
        <f t="shared" si="16"/>
        <v>110.77421900898126</v>
      </c>
      <c r="J26" s="27">
        <f t="shared" si="16"/>
        <v>101.16653088306602</v>
      </c>
      <c r="K26" s="27">
        <f t="shared" si="16"/>
        <v>101.97188088949552</v>
      </c>
      <c r="L26" s="27">
        <f t="shared" si="16"/>
        <v>99.05912047916668</v>
      </c>
      <c r="M26" s="27">
        <f t="shared" si="16"/>
        <v>111.93221609861018</v>
      </c>
      <c r="N26" s="27">
        <f t="shared" si="16"/>
        <v>113.84389969334269</v>
      </c>
      <c r="O26" s="27">
        <f t="shared" si="16"/>
        <v>99.289368084928924</v>
      </c>
      <c r="P26" s="27">
        <f t="shared" si="16"/>
        <v>97.007381392458811</v>
      </c>
      <c r="Q26" s="27">
        <f t="shared" si="16"/>
        <v>76.202000595791347</v>
      </c>
      <c r="R26" s="27">
        <f t="shared" si="16"/>
        <v>74.29183067421225</v>
      </c>
      <c r="S26" s="27">
        <f t="shared" si="16"/>
        <v>71.268870996073815</v>
      </c>
      <c r="T26" s="27">
        <f t="shared" si="16"/>
        <v>67.142790628300432</v>
      </c>
      <c r="U26" s="27">
        <f t="shared" si="16"/>
        <v>66.786204493178474</v>
      </c>
      <c r="V26" s="27">
        <f t="shared" si="16"/>
        <v>65.080913732277821</v>
      </c>
      <c r="W26" s="27">
        <f t="shared" si="16"/>
        <v>59.550288743051581</v>
      </c>
      <c r="X26" s="27">
        <f t="shared" si="16"/>
        <v>54.114226612364568</v>
      </c>
      <c r="Y26" s="27">
        <f t="shared" ref="Y26:Z26" si="17">SUM(Y27,Y33)</f>
        <v>43.199655315220838</v>
      </c>
      <c r="Z26" s="27">
        <f t="shared" si="17"/>
        <v>36.538370811575255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118.42958462439833</v>
      </c>
      <c r="D33" s="19">
        <f t="shared" si="20"/>
        <v>116.65775570857342</v>
      </c>
      <c r="E33" s="19">
        <f t="shared" si="20"/>
        <v>116.32505300122406</v>
      </c>
      <c r="F33" s="19">
        <f t="shared" si="20"/>
        <v>111.87048253169226</v>
      </c>
      <c r="G33" s="19">
        <f t="shared" si="20"/>
        <v>114.71187067888735</v>
      </c>
      <c r="H33" s="19">
        <f t="shared" si="20"/>
        <v>114.39622606479415</v>
      </c>
      <c r="I33" s="19">
        <f t="shared" si="20"/>
        <v>110.77421900898126</v>
      </c>
      <c r="J33" s="19">
        <f t="shared" si="20"/>
        <v>101.16653088306602</v>
      </c>
      <c r="K33" s="19">
        <f t="shared" si="20"/>
        <v>101.97188088949552</v>
      </c>
      <c r="L33" s="19">
        <f t="shared" si="20"/>
        <v>99.05912047916668</v>
      </c>
      <c r="M33" s="19">
        <f t="shared" si="20"/>
        <v>111.93221609861018</v>
      </c>
      <c r="N33" s="19">
        <f t="shared" si="20"/>
        <v>113.84389969334269</v>
      </c>
      <c r="O33" s="19">
        <f t="shared" si="20"/>
        <v>99.289368084928924</v>
      </c>
      <c r="P33" s="19">
        <f t="shared" si="20"/>
        <v>97.007381392458811</v>
      </c>
      <c r="Q33" s="19">
        <f t="shared" si="20"/>
        <v>76.202000595791347</v>
      </c>
      <c r="R33" s="19">
        <f t="shared" si="20"/>
        <v>74.29183067421225</v>
      </c>
      <c r="S33" s="19">
        <f t="shared" si="20"/>
        <v>71.268870996073815</v>
      </c>
      <c r="T33" s="19">
        <f t="shared" si="20"/>
        <v>67.142790628300432</v>
      </c>
      <c r="U33" s="19">
        <f t="shared" si="20"/>
        <v>66.786204493178474</v>
      </c>
      <c r="V33" s="19">
        <f t="shared" si="20"/>
        <v>65.080913732277821</v>
      </c>
      <c r="W33" s="19">
        <f t="shared" si="20"/>
        <v>59.550288743051581</v>
      </c>
      <c r="X33" s="19">
        <f t="shared" si="20"/>
        <v>54.114226612364568</v>
      </c>
      <c r="Y33" s="19">
        <f t="shared" ref="Y33:Z33" si="21">SUM(Y34:Y50)</f>
        <v>43.199655315220838</v>
      </c>
      <c r="Z33" s="19">
        <f t="shared" si="21"/>
        <v>36.538370811575255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14.156333518854032</v>
      </c>
      <c r="D36" s="8">
        <v>13.414965214650071</v>
      </c>
      <c r="E36" s="8">
        <v>12.082360923927657</v>
      </c>
      <c r="F36" s="8">
        <v>12.735692143482186</v>
      </c>
      <c r="G36" s="8">
        <v>13.651484700591112</v>
      </c>
      <c r="H36" s="8">
        <v>14.432800949013879</v>
      </c>
      <c r="I36" s="8">
        <v>16.145116717787108</v>
      </c>
      <c r="J36" s="8">
        <v>16.223987085968886</v>
      </c>
      <c r="K36" s="8">
        <v>14.732224189073957</v>
      </c>
      <c r="L36" s="8">
        <v>12.994939597209584</v>
      </c>
      <c r="M36" s="8">
        <v>13.268142517177933</v>
      </c>
      <c r="N36" s="8">
        <v>14.566621113334509</v>
      </c>
      <c r="O36" s="8">
        <v>13.88445820871855</v>
      </c>
      <c r="P36" s="8">
        <v>13.202567154320013</v>
      </c>
      <c r="Q36" s="8">
        <v>11.55110624488235</v>
      </c>
      <c r="R36" s="8">
        <v>14.658625462070118</v>
      </c>
      <c r="S36" s="8">
        <v>16.087896310172216</v>
      </c>
      <c r="T36" s="8">
        <v>17.089938241957473</v>
      </c>
      <c r="U36" s="8">
        <v>16.858300800000002</v>
      </c>
      <c r="V36" s="8">
        <v>18.289282600000003</v>
      </c>
      <c r="W36" s="8">
        <v>18.756601200000002</v>
      </c>
      <c r="X36" s="8">
        <v>20.930648600000005</v>
      </c>
      <c r="Y36" s="8">
        <v>18.840776600000005</v>
      </c>
      <c r="Z36" s="8">
        <v>17.569437800000003</v>
      </c>
    </row>
    <row r="37" spans="1:26" ht="11.25" customHeight="1" x14ac:dyDescent="0.2">
      <c r="A37" s="28" t="s">
        <v>60</v>
      </c>
      <c r="B37" s="7" t="s">
        <v>61</v>
      </c>
      <c r="C37" s="8">
        <v>4.1808249352096585</v>
      </c>
      <c r="D37" s="8">
        <v>3.8550918184860432</v>
      </c>
      <c r="E37" s="8">
        <v>4.2033131940968467</v>
      </c>
      <c r="F37" s="8">
        <v>4.279175167067752</v>
      </c>
      <c r="G37" s="8">
        <v>4.5143693599196171</v>
      </c>
      <c r="H37" s="8">
        <v>4.6919565831561973</v>
      </c>
      <c r="I37" s="8">
        <v>4.7886708496913286</v>
      </c>
      <c r="J37" s="8">
        <v>4.5471893232134297</v>
      </c>
      <c r="K37" s="8">
        <v>4.7932308079236829</v>
      </c>
      <c r="L37" s="8">
        <v>4.8034785653947418</v>
      </c>
      <c r="M37" s="8">
        <v>5.0655449369095864</v>
      </c>
      <c r="N37" s="8">
        <v>5.6104710768215096</v>
      </c>
      <c r="O37" s="8">
        <v>5.4878084227986088</v>
      </c>
      <c r="P37" s="8">
        <v>5.4362433566371022</v>
      </c>
      <c r="Q37" s="8">
        <v>5.7620210733537744</v>
      </c>
      <c r="R37" s="8">
        <v>5.2686937479380926</v>
      </c>
      <c r="S37" s="8">
        <v>4.9783633051052751</v>
      </c>
      <c r="T37" s="8">
        <v>4.9070845924350435</v>
      </c>
      <c r="U37" s="8">
        <v>4.505239982401724</v>
      </c>
      <c r="V37" s="8">
        <v>4.3157185203019015</v>
      </c>
      <c r="W37" s="8">
        <v>3.6330523006862316</v>
      </c>
      <c r="X37" s="8">
        <v>3.1526436933053672</v>
      </c>
      <c r="Y37" s="8">
        <v>2.0151842320836564</v>
      </c>
      <c r="Z37" s="8">
        <v>1.5794821720786187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0.27793720962262436</v>
      </c>
      <c r="D41" s="8">
        <v>0.39723319055156503</v>
      </c>
      <c r="E41" s="8">
        <v>0.28874686948739836</v>
      </c>
      <c r="F41" s="8">
        <v>0.58790426155317477</v>
      </c>
      <c r="G41" s="8">
        <v>0.32080881282122381</v>
      </c>
      <c r="H41" s="8">
        <v>0.50013638889363243</v>
      </c>
      <c r="I41" s="8">
        <v>0.52867477289573062</v>
      </c>
      <c r="J41" s="8">
        <v>0.34707718026086992</v>
      </c>
      <c r="K41" s="8">
        <v>0.37992882089549052</v>
      </c>
      <c r="L41" s="8">
        <v>0.39596988785952786</v>
      </c>
      <c r="M41" s="8">
        <v>0.21747720967431594</v>
      </c>
      <c r="N41" s="8">
        <v>0</v>
      </c>
      <c r="O41" s="8">
        <v>0</v>
      </c>
      <c r="P41" s="8">
        <v>0</v>
      </c>
      <c r="Q41" s="8">
        <v>0</v>
      </c>
      <c r="R41" s="8">
        <v>5.7907503011084757E-2</v>
      </c>
      <c r="S41" s="8">
        <v>7.0700999013065492E-3</v>
      </c>
      <c r="T41" s="8">
        <v>0</v>
      </c>
      <c r="U41" s="8">
        <v>0.66987640897102041</v>
      </c>
      <c r="V41" s="8">
        <v>0.94266243830820839</v>
      </c>
      <c r="W41" s="8">
        <v>0.19403995040946889</v>
      </c>
      <c r="X41" s="8">
        <v>5.1023493412431099E-2</v>
      </c>
      <c r="Y41" s="8">
        <v>7.3470664534187914E-3</v>
      </c>
      <c r="Z41" s="8">
        <v>1.1150445030458971E-2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99.674689051054671</v>
      </c>
      <c r="D43" s="8">
        <v>98.857260506197477</v>
      </c>
      <c r="E43" s="8">
        <v>99.169696591358544</v>
      </c>
      <c r="F43" s="8">
        <v>94.119852629938151</v>
      </c>
      <c r="G43" s="8">
        <v>96.063843866158507</v>
      </c>
      <c r="H43" s="8">
        <v>94.277256435949127</v>
      </c>
      <c r="I43" s="8">
        <v>88.425380366885889</v>
      </c>
      <c r="J43" s="8">
        <v>79.878415726680785</v>
      </c>
      <c r="K43" s="8">
        <v>81.694618374217299</v>
      </c>
      <c r="L43" s="8">
        <v>80.864732428702823</v>
      </c>
      <c r="M43" s="8">
        <v>93.381051434848345</v>
      </c>
      <c r="N43" s="8">
        <v>93.404093944802185</v>
      </c>
      <c r="O43" s="8">
        <v>79.109457060159357</v>
      </c>
      <c r="P43" s="8">
        <v>78.088559380318344</v>
      </c>
      <c r="Q43" s="8">
        <v>57.701679836601059</v>
      </c>
      <c r="R43" s="8">
        <v>54.208496822567923</v>
      </c>
      <c r="S43" s="8">
        <v>50.129260836251682</v>
      </c>
      <c r="T43" s="8">
        <v>45.082681917073025</v>
      </c>
      <c r="U43" s="8">
        <v>44.752787301805732</v>
      </c>
      <c r="V43" s="8">
        <v>41.533250173667703</v>
      </c>
      <c r="W43" s="8">
        <v>36.885955504612433</v>
      </c>
      <c r="X43" s="8">
        <v>29.844659952727937</v>
      </c>
      <c r="Y43" s="8">
        <v>22.237188088682345</v>
      </c>
      <c r="Z43" s="8">
        <v>17.282031516904844</v>
      </c>
    </row>
    <row r="44" spans="1:26" ht="11.25" customHeight="1" x14ac:dyDescent="0.2">
      <c r="A44" s="28" t="s">
        <v>74</v>
      </c>
      <c r="B44" s="7" t="s">
        <v>75</v>
      </c>
      <c r="C44" s="8">
        <v>0.13979990965734396</v>
      </c>
      <c r="D44" s="8">
        <v>0.13320497868826253</v>
      </c>
      <c r="E44" s="8">
        <v>0.58093542235361728</v>
      </c>
      <c r="F44" s="8">
        <v>0.14785832965100512</v>
      </c>
      <c r="G44" s="8">
        <v>0.16136393939689356</v>
      </c>
      <c r="H44" s="8">
        <v>0.16771170840809393</v>
      </c>
      <c r="I44" s="8">
        <v>0.88637630172119897</v>
      </c>
      <c r="J44" s="8">
        <v>0</v>
      </c>
      <c r="K44" s="8">
        <v>0</v>
      </c>
      <c r="L44" s="8">
        <v>0</v>
      </c>
      <c r="M44" s="8">
        <v>0</v>
      </c>
      <c r="N44" s="8">
        <v>0.26271355838449134</v>
      </c>
      <c r="O44" s="8">
        <v>0.8076443932523969</v>
      </c>
      <c r="P44" s="8">
        <v>0.28001150118335588</v>
      </c>
      <c r="Q44" s="8">
        <v>1.1871934409541645</v>
      </c>
      <c r="R44" s="8">
        <v>9.8107138625031717E-2</v>
      </c>
      <c r="S44" s="8">
        <v>6.6280444643345773E-2</v>
      </c>
      <c r="T44" s="8">
        <v>6.3085876834893681E-2</v>
      </c>
      <c r="U44" s="8">
        <v>0</v>
      </c>
      <c r="V44" s="8">
        <v>0</v>
      </c>
      <c r="W44" s="8">
        <v>8.0639787343442584E-2</v>
      </c>
      <c r="X44" s="8">
        <v>0.13525087291882473</v>
      </c>
      <c r="Y44" s="8">
        <v>9.915932800141268E-2</v>
      </c>
      <c r="Z44" s="8">
        <v>9.6268877561326016E-2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0.32636399937322946</v>
      </c>
      <c r="I48" s="8">
        <v>0</v>
      </c>
      <c r="J48" s="8">
        <v>0.16986156694204865</v>
      </c>
      <c r="K48" s="8">
        <v>0.37187869738510027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125.50710415136054</v>
      </c>
      <c r="D51" s="27">
        <v>121.12166998620465</v>
      </c>
      <c r="E51" s="27">
        <v>120.20334476589336</v>
      </c>
      <c r="F51" s="27">
        <v>124.3038579869266</v>
      </c>
      <c r="G51" s="27">
        <v>127.92813471227122</v>
      </c>
      <c r="H51" s="27">
        <v>124.90317844275654</v>
      </c>
      <c r="I51" s="27">
        <v>121.37142187520442</v>
      </c>
      <c r="J51" s="27">
        <v>105.33400417764361</v>
      </c>
      <c r="K51" s="27">
        <v>108.68360966552302</v>
      </c>
      <c r="L51" s="27">
        <v>106.4290590641379</v>
      </c>
      <c r="M51" s="27">
        <v>130.47785001457186</v>
      </c>
      <c r="N51" s="27">
        <v>130.28076710730411</v>
      </c>
      <c r="O51" s="27">
        <v>131.5836960099841</v>
      </c>
      <c r="P51" s="27">
        <v>135.00213383678249</v>
      </c>
      <c r="Q51" s="27">
        <v>126.11905886999828</v>
      </c>
      <c r="R51" s="27">
        <v>121.59823079696432</v>
      </c>
      <c r="S51" s="27">
        <v>121.99634818861244</v>
      </c>
      <c r="T51" s="27">
        <v>117.99697915248508</v>
      </c>
      <c r="U51" s="27">
        <v>112.89787096954578</v>
      </c>
      <c r="V51" s="27">
        <v>114.3640354487684</v>
      </c>
      <c r="W51" s="27">
        <v>104.78222636634443</v>
      </c>
      <c r="X51" s="27">
        <v>90.475997559120572</v>
      </c>
      <c r="Y51" s="27">
        <v>45.148734451507543</v>
      </c>
      <c r="Z51" s="27">
        <v>37.197971734368188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62.105905995392909</v>
      </c>
      <c r="D61" s="49">
        <f t="shared" si="24"/>
        <v>67.312459562754043</v>
      </c>
      <c r="E61" s="49">
        <f t="shared" si="24"/>
        <v>74.962723623965275</v>
      </c>
      <c r="F61" s="49">
        <f t="shared" si="24"/>
        <v>86.046480800762637</v>
      </c>
      <c r="G61" s="49">
        <f t="shared" si="24"/>
        <v>99.291617868080422</v>
      </c>
      <c r="H61" s="49">
        <f t="shared" si="24"/>
        <v>119.89762359967141</v>
      </c>
      <c r="I61" s="49">
        <f t="shared" si="24"/>
        <v>139.64899937278986</v>
      </c>
      <c r="J61" s="49">
        <f t="shared" si="24"/>
        <v>162.54119333695476</v>
      </c>
      <c r="K61" s="49">
        <f t="shared" si="24"/>
        <v>171.52454197006489</v>
      </c>
      <c r="L61" s="49">
        <f t="shared" si="24"/>
        <v>175.74326918385506</v>
      </c>
      <c r="M61" s="49">
        <f t="shared" si="24"/>
        <v>203.45366122135368</v>
      </c>
      <c r="N61" s="49">
        <f t="shared" si="24"/>
        <v>223.36542020094777</v>
      </c>
      <c r="O61" s="49">
        <f t="shared" si="24"/>
        <v>220.59690256752836</v>
      </c>
      <c r="P61" s="49">
        <f t="shared" si="24"/>
        <v>232.24533628817329</v>
      </c>
      <c r="Q61" s="49">
        <f t="shared" si="24"/>
        <v>255.93629262928144</v>
      </c>
      <c r="R61" s="49">
        <f t="shared" si="24"/>
        <v>270.44196417743865</v>
      </c>
      <c r="S61" s="49">
        <f t="shared" si="24"/>
        <v>286.13273619970107</v>
      </c>
      <c r="T61" s="49">
        <f t="shared" si="24"/>
        <v>272.6246473572071</v>
      </c>
      <c r="U61" s="49">
        <f t="shared" si="24"/>
        <v>256.67495478899605</v>
      </c>
      <c r="V61" s="49">
        <f t="shared" si="24"/>
        <v>276.41115554865024</v>
      </c>
      <c r="W61" s="49">
        <f t="shared" si="24"/>
        <v>291.17530234412465</v>
      </c>
      <c r="X61" s="49">
        <f t="shared" si="24"/>
        <v>303.47793885426614</v>
      </c>
      <c r="Y61" s="49">
        <f t="shared" ref="Y61:Z61" si="25">SUM(Y62:Y72)</f>
        <v>180.06867800548986</v>
      </c>
      <c r="Z61" s="49">
        <f t="shared" si="25"/>
        <v>193.283693878402</v>
      </c>
    </row>
    <row r="62" spans="1:26" ht="11.25" customHeight="1" x14ac:dyDescent="0.2">
      <c r="A62" s="50" t="s">
        <v>92</v>
      </c>
      <c r="B62" s="51" t="s">
        <v>93</v>
      </c>
      <c r="C62" s="52">
        <v>62.105905995392909</v>
      </c>
      <c r="D62" s="52">
        <v>67.312459562754043</v>
      </c>
      <c r="E62" s="52">
        <v>74.962723623965275</v>
      </c>
      <c r="F62" s="52">
        <v>86.046480800762637</v>
      </c>
      <c r="G62" s="52">
        <v>99.291617868080422</v>
      </c>
      <c r="H62" s="52">
        <v>119.89762359967141</v>
      </c>
      <c r="I62" s="52">
        <v>139.64899937278986</v>
      </c>
      <c r="J62" s="52">
        <v>162.52244118084639</v>
      </c>
      <c r="K62" s="52">
        <v>171.18445174159342</v>
      </c>
      <c r="L62" s="52">
        <v>175.38881992329999</v>
      </c>
      <c r="M62" s="52">
        <v>203.15069999951058</v>
      </c>
      <c r="N62" s="52">
        <v>223.31143467147072</v>
      </c>
      <c r="O62" s="52">
        <v>218.99317583152734</v>
      </c>
      <c r="P62" s="52">
        <v>231.64190683961107</v>
      </c>
      <c r="Q62" s="52">
        <v>255.38919396629362</v>
      </c>
      <c r="R62" s="52">
        <v>269.12407556394606</v>
      </c>
      <c r="S62" s="52">
        <v>282.41370290149473</v>
      </c>
      <c r="T62" s="52">
        <v>266.42269486398942</v>
      </c>
      <c r="U62" s="52">
        <v>248.23993599999997</v>
      </c>
      <c r="V62" s="52">
        <v>263.83963199999999</v>
      </c>
      <c r="W62" s="52">
        <v>270.09572799999995</v>
      </c>
      <c r="X62" s="52">
        <v>279.07779200000004</v>
      </c>
      <c r="Y62" s="52">
        <v>158.71817937072095</v>
      </c>
      <c r="Z62" s="52">
        <v>172.39735973648629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0.42865406342247031</v>
      </c>
      <c r="R64" s="52">
        <v>1.2338848019720341</v>
      </c>
      <c r="S64" s="52">
        <v>3.7083554849301525</v>
      </c>
      <c r="T64" s="52">
        <v>6.2019524932177017</v>
      </c>
      <c r="U64" s="52">
        <v>8.435018788996091</v>
      </c>
      <c r="V64" s="52">
        <v>12.571523548650248</v>
      </c>
      <c r="W64" s="52">
        <v>21.079574344124712</v>
      </c>
      <c r="X64" s="52">
        <v>24.400146854266104</v>
      </c>
      <c r="Y64" s="52">
        <v>21.350498634768908</v>
      </c>
      <c r="Z64" s="52">
        <v>20.886334141915697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1.8752156108365042E-2</v>
      </c>
      <c r="K68" s="52">
        <v>0.17883027535630008</v>
      </c>
      <c r="L68" s="52">
        <v>0.18638071181812549</v>
      </c>
      <c r="M68" s="52">
        <v>0.11833813491555317</v>
      </c>
      <c r="N68" s="52">
        <v>5.3985529477052756E-2</v>
      </c>
      <c r="O68" s="52">
        <v>0.80186336800050828</v>
      </c>
      <c r="P68" s="52">
        <v>0.30171472428110363</v>
      </c>
      <c r="Q68" s="52">
        <v>5.9222299782665223E-2</v>
      </c>
      <c r="R68" s="52">
        <v>4.2001905760279491E-2</v>
      </c>
      <c r="S68" s="52">
        <v>5.338906638101909E-3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0.16125995311518163</v>
      </c>
      <c r="L69" s="52">
        <v>0.16806854873696445</v>
      </c>
      <c r="M69" s="52">
        <v>0.18462308692755991</v>
      </c>
      <c r="N69" s="52">
        <v>0</v>
      </c>
      <c r="O69" s="52">
        <v>0.80186336800050828</v>
      </c>
      <c r="P69" s="52">
        <v>0.30171472428110363</v>
      </c>
      <c r="Q69" s="52">
        <v>5.9222299782665223E-2</v>
      </c>
      <c r="R69" s="52">
        <v>4.2001905760279491E-2</v>
      </c>
      <c r="S69" s="52">
        <v>5.338906638101909E-3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4.5863837555484741</v>
      </c>
      <c r="D2" s="21">
        <f t="shared" ref="D2:X2" si="0">SUM(D3,D17,D22,D25,D26,D51,D52)</f>
        <v>4.5497161314393981</v>
      </c>
      <c r="E2" s="21">
        <f t="shared" si="0"/>
        <v>4.6525026476617715</v>
      </c>
      <c r="F2" s="21">
        <f t="shared" si="0"/>
        <v>4.9159478901539755</v>
      </c>
      <c r="G2" s="21">
        <f t="shared" si="0"/>
        <v>4.9944251631064853</v>
      </c>
      <c r="H2" s="21">
        <f t="shared" si="0"/>
        <v>5.0145772549166168</v>
      </c>
      <c r="I2" s="21">
        <f t="shared" si="0"/>
        <v>5.0270586917453013</v>
      </c>
      <c r="J2" s="21">
        <f t="shared" si="0"/>
        <v>4.6600112117141004</v>
      </c>
      <c r="K2" s="21">
        <f t="shared" si="0"/>
        <v>4.8116447902814929</v>
      </c>
      <c r="L2" s="21">
        <f t="shared" si="0"/>
        <v>4.9178371129291953</v>
      </c>
      <c r="M2" s="21">
        <f t="shared" si="0"/>
        <v>5.5898773407802258</v>
      </c>
      <c r="N2" s="21">
        <f t="shared" si="0"/>
        <v>5.4287895480431256</v>
      </c>
      <c r="O2" s="21">
        <f t="shared" si="0"/>
        <v>5.4887693503247359</v>
      </c>
      <c r="P2" s="21">
        <f t="shared" si="0"/>
        <v>5.7916457403392387</v>
      </c>
      <c r="Q2" s="21">
        <f t="shared" si="0"/>
        <v>5.5558953853052255</v>
      </c>
      <c r="R2" s="21">
        <f t="shared" si="0"/>
        <v>5.4686752429214653</v>
      </c>
      <c r="S2" s="21">
        <f t="shared" si="0"/>
        <v>5.5021396406143701</v>
      </c>
      <c r="T2" s="21">
        <f t="shared" si="0"/>
        <v>5.2899224722125098</v>
      </c>
      <c r="U2" s="21">
        <f t="shared" si="0"/>
        <v>5.0188356360544075</v>
      </c>
      <c r="V2" s="21">
        <f t="shared" si="0"/>
        <v>4.6097004086262068</v>
      </c>
      <c r="W2" s="21">
        <f t="shared" si="0"/>
        <v>4.0338751992069373</v>
      </c>
      <c r="X2" s="21">
        <f t="shared" si="0"/>
        <v>3.8340190499218525</v>
      </c>
      <c r="Y2" s="21">
        <f t="shared" ref="Y2:Z2" si="1">SUM(Y3,Y17,Y22,Y25,Y26,Y51,Y52)</f>
        <v>3.2397068527616883</v>
      </c>
      <c r="Z2" s="21">
        <f t="shared" si="1"/>
        <v>2.5534139910499261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4.5863837555484741</v>
      </c>
      <c r="D51" s="27">
        <v>4.5497161314393981</v>
      </c>
      <c r="E51" s="27">
        <v>4.6525026476617715</v>
      </c>
      <c r="F51" s="27">
        <v>4.9159478901539755</v>
      </c>
      <c r="G51" s="27">
        <v>4.9944251631064853</v>
      </c>
      <c r="H51" s="27">
        <v>5.0145772549166168</v>
      </c>
      <c r="I51" s="27">
        <v>5.0270586917453013</v>
      </c>
      <c r="J51" s="27">
        <v>4.6600112117141004</v>
      </c>
      <c r="K51" s="27">
        <v>4.8116447902814929</v>
      </c>
      <c r="L51" s="27">
        <v>4.9178371129291953</v>
      </c>
      <c r="M51" s="27">
        <v>5.5898773407802258</v>
      </c>
      <c r="N51" s="27">
        <v>5.4287895480431256</v>
      </c>
      <c r="O51" s="27">
        <v>5.4887693503247359</v>
      </c>
      <c r="P51" s="27">
        <v>5.7916457403392387</v>
      </c>
      <c r="Q51" s="27">
        <v>5.5558953853052255</v>
      </c>
      <c r="R51" s="27">
        <v>5.4686752429214653</v>
      </c>
      <c r="S51" s="27">
        <v>5.5021396406143701</v>
      </c>
      <c r="T51" s="27">
        <v>5.2899224722125098</v>
      </c>
      <c r="U51" s="27">
        <v>5.0188356360544075</v>
      </c>
      <c r="V51" s="27">
        <v>4.6097004086262068</v>
      </c>
      <c r="W51" s="27">
        <v>4.0338751992069373</v>
      </c>
      <c r="X51" s="27">
        <v>3.8340190499218525</v>
      </c>
      <c r="Y51" s="27">
        <v>3.2397068527616883</v>
      </c>
      <c r="Z51" s="27">
        <v>2.5534139910499261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1.8883403937513612E-2</v>
      </c>
      <c r="R61" s="49">
        <f t="shared" si="24"/>
        <v>5.5491886887962631E-2</v>
      </c>
      <c r="S61" s="49">
        <f t="shared" si="24"/>
        <v>0.16725000393928585</v>
      </c>
      <c r="T61" s="49">
        <f t="shared" si="24"/>
        <v>0.27803972695834711</v>
      </c>
      <c r="U61" s="49">
        <f t="shared" si="24"/>
        <v>0.37497583015025743</v>
      </c>
      <c r="V61" s="49">
        <f t="shared" si="24"/>
        <v>0.50672361299481505</v>
      </c>
      <c r="W61" s="49">
        <f t="shared" si="24"/>
        <v>0.81151522644030716</v>
      </c>
      <c r="X61" s="49">
        <f t="shared" si="24"/>
        <v>1.0339828284183035</v>
      </c>
      <c r="Y61" s="49">
        <f t="shared" ref="Y61:Z61" si="25">SUM(Y62:Y72)</f>
        <v>1.5320331251196413</v>
      </c>
      <c r="Z61" s="49">
        <f t="shared" si="25"/>
        <v>1.4337195103150462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1.8883403937513612E-2</v>
      </c>
      <c r="R64" s="52">
        <v>5.5491886887962631E-2</v>
      </c>
      <c r="S64" s="52">
        <v>0.16725000393928585</v>
      </c>
      <c r="T64" s="52">
        <v>0.27803972695834711</v>
      </c>
      <c r="U64" s="52">
        <v>0.37497583015025743</v>
      </c>
      <c r="V64" s="52">
        <v>0.50672361299481505</v>
      </c>
      <c r="W64" s="52">
        <v>0.81151522644030716</v>
      </c>
      <c r="X64" s="52">
        <v>1.0339828284183035</v>
      </c>
      <c r="Y64" s="52">
        <v>1.5320331251196413</v>
      </c>
      <c r="Z64" s="52">
        <v>1.4337195103150462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2230.7753282386093</v>
      </c>
      <c r="D2" s="21">
        <f t="shared" ref="D2:X2" si="0">SUM(D3,D17,D22,D25,D26,D51,D52)</f>
        <v>2141.7588557984445</v>
      </c>
      <c r="E2" s="21">
        <f t="shared" si="0"/>
        <v>2112.4232585988957</v>
      </c>
      <c r="F2" s="21">
        <f t="shared" si="0"/>
        <v>2036.3260759185323</v>
      </c>
      <c r="G2" s="21">
        <f t="shared" si="0"/>
        <v>1999.1190229182389</v>
      </c>
      <c r="H2" s="21">
        <f t="shared" si="0"/>
        <v>2033.4694381178069</v>
      </c>
      <c r="I2" s="21">
        <f t="shared" si="0"/>
        <v>2010.356532356848</v>
      </c>
      <c r="J2" s="21">
        <f t="shared" si="0"/>
        <v>1931.8433104787409</v>
      </c>
      <c r="K2" s="21">
        <f t="shared" si="0"/>
        <v>1886.2228796377301</v>
      </c>
      <c r="L2" s="21">
        <f t="shared" si="0"/>
        <v>1899.1374073187758</v>
      </c>
      <c r="M2" s="21">
        <f t="shared" si="0"/>
        <v>1942.3435575586861</v>
      </c>
      <c r="N2" s="21">
        <f t="shared" si="0"/>
        <v>1902.3401922100152</v>
      </c>
      <c r="O2" s="21">
        <f t="shared" si="0"/>
        <v>1710.7517032219446</v>
      </c>
      <c r="P2" s="21">
        <f t="shared" si="0"/>
        <v>1752.2289028815251</v>
      </c>
      <c r="Q2" s="21">
        <f t="shared" si="0"/>
        <v>1605.2122602170471</v>
      </c>
      <c r="R2" s="21">
        <f t="shared" si="0"/>
        <v>1628.955134027485</v>
      </c>
      <c r="S2" s="21">
        <f t="shared" si="0"/>
        <v>1609.8094284997351</v>
      </c>
      <c r="T2" s="21">
        <f t="shared" si="0"/>
        <v>1542.700886321071</v>
      </c>
      <c r="U2" s="21">
        <f t="shared" si="0"/>
        <v>1458.3375775601532</v>
      </c>
      <c r="V2" s="21">
        <f t="shared" si="0"/>
        <v>1419.5337484633003</v>
      </c>
      <c r="W2" s="21">
        <f t="shared" si="0"/>
        <v>1409.8080532400959</v>
      </c>
      <c r="X2" s="21">
        <f t="shared" si="0"/>
        <v>1377.0609334908877</v>
      </c>
      <c r="Y2" s="21">
        <f t="shared" ref="Y2:Z2" si="1">SUM(Y3,Y17,Y22,Y25,Y26,Y51,Y52)</f>
        <v>1435.5423024658951</v>
      </c>
      <c r="Z2" s="21">
        <f t="shared" si="1"/>
        <v>1487.7900363848391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100.27511459860909</v>
      </c>
      <c r="D3" s="24">
        <f t="shared" ref="D3:W3" si="3">SUM(D4,D8,D11)</f>
        <v>114.08498099844458</v>
      </c>
      <c r="E3" s="24">
        <f t="shared" si="3"/>
        <v>80.056729798895844</v>
      </c>
      <c r="F3" s="24">
        <f t="shared" si="3"/>
        <v>108.005302798532</v>
      </c>
      <c r="G3" s="24">
        <f t="shared" si="3"/>
        <v>128.6900027982386</v>
      </c>
      <c r="H3" s="24">
        <f t="shared" si="3"/>
        <v>154.62849599780665</v>
      </c>
      <c r="I3" s="24">
        <f t="shared" si="3"/>
        <v>178.54208063684777</v>
      </c>
      <c r="J3" s="24">
        <f t="shared" si="3"/>
        <v>178.04945195874129</v>
      </c>
      <c r="K3" s="24">
        <f t="shared" si="3"/>
        <v>162.24393779773007</v>
      </c>
      <c r="L3" s="24">
        <f t="shared" si="3"/>
        <v>116.98233299877533</v>
      </c>
      <c r="M3" s="24">
        <f t="shared" si="3"/>
        <v>125.31366899868634</v>
      </c>
      <c r="N3" s="24">
        <f t="shared" si="3"/>
        <v>114.95052349001503</v>
      </c>
      <c r="O3" s="24">
        <f t="shared" si="3"/>
        <v>111.40076610194448</v>
      </c>
      <c r="P3" s="24">
        <f t="shared" si="3"/>
        <v>144.43585884152446</v>
      </c>
      <c r="Q3" s="24">
        <f t="shared" si="3"/>
        <v>97.692071005037391</v>
      </c>
      <c r="R3" s="24">
        <f t="shared" si="3"/>
        <v>69.692436864491867</v>
      </c>
      <c r="S3" s="24">
        <f t="shared" si="3"/>
        <v>58.954772158966847</v>
      </c>
      <c r="T3" s="24">
        <f t="shared" si="3"/>
        <v>42.027566255554667</v>
      </c>
      <c r="U3" s="24">
        <f t="shared" si="3"/>
        <v>33.941405807639079</v>
      </c>
      <c r="V3" s="24">
        <f t="shared" si="3"/>
        <v>20.762781228147048</v>
      </c>
      <c r="W3" s="24">
        <f t="shared" si="3"/>
        <v>12.668166720044828</v>
      </c>
      <c r="X3" s="24">
        <f t="shared" ref="X3:Z3" si="4">SUM(X4,X8,X11)</f>
        <v>11.956495319999997</v>
      </c>
      <c r="Y3" s="24">
        <f t="shared" si="4"/>
        <v>12.470670107780082</v>
      </c>
      <c r="Z3" s="24">
        <f t="shared" si="4"/>
        <v>7.1608699439749035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98.490981598603</v>
      </c>
      <c r="D4" s="19">
        <f t="shared" ref="D4:W4" si="6">SUM(D5:D7)</f>
        <v>110.51636399843238</v>
      </c>
      <c r="E4" s="19">
        <f t="shared" si="6"/>
        <v>78.272596798889751</v>
      </c>
      <c r="F4" s="19">
        <f t="shared" si="6"/>
        <v>104.87015999851246</v>
      </c>
      <c r="G4" s="19">
        <f t="shared" si="6"/>
        <v>125.55485999821907</v>
      </c>
      <c r="H4" s="19">
        <f t="shared" si="6"/>
        <v>154.62849599780665</v>
      </c>
      <c r="I4" s="19">
        <f t="shared" si="6"/>
        <v>178.54208063684777</v>
      </c>
      <c r="J4" s="19">
        <f t="shared" si="6"/>
        <v>178.04945195874129</v>
      </c>
      <c r="K4" s="19">
        <f t="shared" si="6"/>
        <v>160.45980479772396</v>
      </c>
      <c r="L4" s="19">
        <f t="shared" si="6"/>
        <v>115.19819999876924</v>
      </c>
      <c r="M4" s="19">
        <f t="shared" si="6"/>
        <v>123.52953599868025</v>
      </c>
      <c r="N4" s="19">
        <f t="shared" si="6"/>
        <v>113.16639049000894</v>
      </c>
      <c r="O4" s="19">
        <f t="shared" si="6"/>
        <v>109.61663310193839</v>
      </c>
      <c r="P4" s="19">
        <f t="shared" si="6"/>
        <v>142.65172584151836</v>
      </c>
      <c r="Q4" s="19">
        <f t="shared" si="6"/>
        <v>97.692071005037391</v>
      </c>
      <c r="R4" s="19">
        <f t="shared" si="6"/>
        <v>69.692436864491867</v>
      </c>
      <c r="S4" s="19">
        <f t="shared" si="6"/>
        <v>58.874393158966569</v>
      </c>
      <c r="T4" s="19">
        <f t="shared" si="6"/>
        <v>42.027566255554667</v>
      </c>
      <c r="U4" s="19">
        <f t="shared" si="6"/>
        <v>33.941405807639079</v>
      </c>
      <c r="V4" s="19">
        <f t="shared" si="6"/>
        <v>20.762781228147048</v>
      </c>
      <c r="W4" s="19">
        <f t="shared" si="6"/>
        <v>12.668166720044828</v>
      </c>
      <c r="X4" s="19">
        <f t="shared" ref="X4:Z4" si="7">SUM(X5:X7)</f>
        <v>11.956495319999997</v>
      </c>
      <c r="Y4" s="19">
        <f t="shared" si="7"/>
        <v>12.470670107780082</v>
      </c>
      <c r="Z4" s="19">
        <f t="shared" si="7"/>
        <v>7.1608699439749035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98.490981598603</v>
      </c>
      <c r="D7" s="8">
        <v>110.51636399843238</v>
      </c>
      <c r="E7" s="8">
        <v>78.272596798889751</v>
      </c>
      <c r="F7" s="8">
        <v>104.87015999851246</v>
      </c>
      <c r="G7" s="8">
        <v>125.55485999821907</v>
      </c>
      <c r="H7" s="8">
        <v>154.62849599780665</v>
      </c>
      <c r="I7" s="8">
        <v>178.54208063684777</v>
      </c>
      <c r="J7" s="8">
        <v>178.04945195874129</v>
      </c>
      <c r="K7" s="8">
        <v>160.45980479772396</v>
      </c>
      <c r="L7" s="8">
        <v>115.19819999876924</v>
      </c>
      <c r="M7" s="8">
        <v>123.52953599868025</v>
      </c>
      <c r="N7" s="8">
        <v>113.16639049000894</v>
      </c>
      <c r="O7" s="8">
        <v>109.61663310193839</v>
      </c>
      <c r="P7" s="8">
        <v>142.65172584151836</v>
      </c>
      <c r="Q7" s="8">
        <v>97.692071005037391</v>
      </c>
      <c r="R7" s="8">
        <v>69.692436864491867</v>
      </c>
      <c r="S7" s="8">
        <v>58.874393158966569</v>
      </c>
      <c r="T7" s="8">
        <v>42.027566255554667</v>
      </c>
      <c r="U7" s="8">
        <v>33.941405807639079</v>
      </c>
      <c r="V7" s="8">
        <v>20.762781228147048</v>
      </c>
      <c r="W7" s="8">
        <v>12.668166720044828</v>
      </c>
      <c r="X7" s="8">
        <v>11.956495319999997</v>
      </c>
      <c r="Y7" s="8">
        <v>12.470670107780082</v>
      </c>
      <c r="Z7" s="8">
        <v>7.1608699439749035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1.7841330000060998</v>
      </c>
      <c r="D11" s="19">
        <f t="shared" si="10"/>
        <v>3.5686170000122006</v>
      </c>
      <c r="E11" s="19">
        <f t="shared" si="10"/>
        <v>1.7841330000060998</v>
      </c>
      <c r="F11" s="19">
        <f t="shared" si="10"/>
        <v>3.1351428000195334</v>
      </c>
      <c r="G11" s="19">
        <f t="shared" si="10"/>
        <v>3.1351428000195334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1.7841330000060998</v>
      </c>
      <c r="L11" s="19">
        <f t="shared" si="10"/>
        <v>1.7841330000060998</v>
      </c>
      <c r="M11" s="19">
        <f t="shared" si="10"/>
        <v>1.7841330000060998</v>
      </c>
      <c r="N11" s="19">
        <f t="shared" si="10"/>
        <v>1.7841330000060998</v>
      </c>
      <c r="O11" s="19">
        <f t="shared" si="10"/>
        <v>1.7841330000060998</v>
      </c>
      <c r="P11" s="19">
        <f t="shared" si="10"/>
        <v>1.7841330000060998</v>
      </c>
      <c r="Q11" s="19">
        <f t="shared" si="10"/>
        <v>0</v>
      </c>
      <c r="R11" s="19">
        <f t="shared" si="10"/>
        <v>0</v>
      </c>
      <c r="S11" s="19">
        <f t="shared" si="10"/>
        <v>8.0379000000274814E-2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3.1351428000195334</v>
      </c>
      <c r="G13" s="8">
        <v>3.1351428000195334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1.7841330000060998</v>
      </c>
      <c r="D16" s="8">
        <v>3.5686170000122006</v>
      </c>
      <c r="E16" s="8">
        <v>1.7841330000060998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1.7841330000060998</v>
      </c>
      <c r="L16" s="8">
        <v>1.7841330000060998</v>
      </c>
      <c r="M16" s="8">
        <v>1.7841330000060998</v>
      </c>
      <c r="N16" s="8">
        <v>1.7841330000060998</v>
      </c>
      <c r="O16" s="8">
        <v>1.7841330000060998</v>
      </c>
      <c r="P16" s="8">
        <v>1.7841330000060998</v>
      </c>
      <c r="Q16" s="8">
        <v>0</v>
      </c>
      <c r="R16" s="8">
        <v>0</v>
      </c>
      <c r="S16" s="8">
        <v>8.0379000000274814E-2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1996.7526075600003</v>
      </c>
      <c r="D26" s="27">
        <f t="shared" si="16"/>
        <v>1876.9103308800002</v>
      </c>
      <c r="E26" s="27">
        <f t="shared" si="16"/>
        <v>1889.6799711599999</v>
      </c>
      <c r="F26" s="27">
        <f t="shared" si="16"/>
        <v>1798.2086490000002</v>
      </c>
      <c r="G26" s="27">
        <f t="shared" si="16"/>
        <v>1743.7500140400005</v>
      </c>
      <c r="H26" s="27">
        <f t="shared" si="16"/>
        <v>1752.7155084000003</v>
      </c>
      <c r="I26" s="27">
        <f t="shared" si="16"/>
        <v>1706.3478115200003</v>
      </c>
      <c r="J26" s="27">
        <f t="shared" si="16"/>
        <v>1649.0271085199997</v>
      </c>
      <c r="K26" s="27">
        <f t="shared" si="16"/>
        <v>1630.72290204</v>
      </c>
      <c r="L26" s="27">
        <f t="shared" si="16"/>
        <v>1687.2330664800004</v>
      </c>
      <c r="M26" s="27">
        <f t="shared" si="16"/>
        <v>1718.5735807199999</v>
      </c>
      <c r="N26" s="27">
        <f t="shared" si="16"/>
        <v>1696.1025369600002</v>
      </c>
      <c r="O26" s="27">
        <f t="shared" si="16"/>
        <v>1510.3358553600001</v>
      </c>
      <c r="P26" s="27">
        <f t="shared" si="16"/>
        <v>1523.0718338400004</v>
      </c>
      <c r="Q26" s="27">
        <f t="shared" si="16"/>
        <v>1428.3339440399998</v>
      </c>
      <c r="R26" s="27">
        <f t="shared" si="16"/>
        <v>1477.2899138400003</v>
      </c>
      <c r="S26" s="27">
        <f t="shared" si="16"/>
        <v>1459.45280196</v>
      </c>
      <c r="T26" s="27">
        <f t="shared" si="16"/>
        <v>1405.5039799200001</v>
      </c>
      <c r="U26" s="27">
        <f t="shared" si="16"/>
        <v>1344.8698685999996</v>
      </c>
      <c r="V26" s="27">
        <f t="shared" si="16"/>
        <v>1324.2794587200001</v>
      </c>
      <c r="W26" s="27">
        <f t="shared" si="16"/>
        <v>1327.2031238400002</v>
      </c>
      <c r="X26" s="27">
        <f t="shared" si="16"/>
        <v>1299.3113534399999</v>
      </c>
      <c r="Y26" s="27">
        <f t="shared" ref="Y26:Z26" si="17">SUM(Y27,Y33)</f>
        <v>1398.5508783600001</v>
      </c>
      <c r="Z26" s="27">
        <f t="shared" si="17"/>
        <v>1457.2923984000001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1996.7526075600003</v>
      </c>
      <c r="D33" s="19">
        <f t="shared" si="20"/>
        <v>1876.9103308800002</v>
      </c>
      <c r="E33" s="19">
        <f t="shared" si="20"/>
        <v>1889.6799711599999</v>
      </c>
      <c r="F33" s="19">
        <f t="shared" si="20"/>
        <v>1798.2086490000002</v>
      </c>
      <c r="G33" s="19">
        <f t="shared" si="20"/>
        <v>1743.7500140400005</v>
      </c>
      <c r="H33" s="19">
        <f t="shared" si="20"/>
        <v>1752.7155084000003</v>
      </c>
      <c r="I33" s="19">
        <f t="shared" si="20"/>
        <v>1706.3478115200003</v>
      </c>
      <c r="J33" s="19">
        <f t="shared" si="20"/>
        <v>1649.0271085199997</v>
      </c>
      <c r="K33" s="19">
        <f t="shared" si="20"/>
        <v>1630.72290204</v>
      </c>
      <c r="L33" s="19">
        <f t="shared" si="20"/>
        <v>1687.2330664800004</v>
      </c>
      <c r="M33" s="19">
        <f t="shared" si="20"/>
        <v>1718.5735807199999</v>
      </c>
      <c r="N33" s="19">
        <f t="shared" si="20"/>
        <v>1696.1025369600002</v>
      </c>
      <c r="O33" s="19">
        <f t="shared" si="20"/>
        <v>1510.3358553600001</v>
      </c>
      <c r="P33" s="19">
        <f t="shared" si="20"/>
        <v>1523.0718338400004</v>
      </c>
      <c r="Q33" s="19">
        <f t="shared" si="20"/>
        <v>1428.3339440399998</v>
      </c>
      <c r="R33" s="19">
        <f t="shared" si="20"/>
        <v>1477.2899138400003</v>
      </c>
      <c r="S33" s="19">
        <f t="shared" si="20"/>
        <v>1459.45280196</v>
      </c>
      <c r="T33" s="19">
        <f t="shared" si="20"/>
        <v>1405.5039799200001</v>
      </c>
      <c r="U33" s="19">
        <f t="shared" si="20"/>
        <v>1344.8698685999996</v>
      </c>
      <c r="V33" s="19">
        <f t="shared" si="20"/>
        <v>1324.2794587200001</v>
      </c>
      <c r="W33" s="19">
        <f t="shared" si="20"/>
        <v>1327.2031238400002</v>
      </c>
      <c r="X33" s="19">
        <f t="shared" si="20"/>
        <v>1299.3113534399999</v>
      </c>
      <c r="Y33" s="19">
        <f t="shared" ref="Y33:Z33" si="21">SUM(Y34:Y50)</f>
        <v>1398.5508783600001</v>
      </c>
      <c r="Z33" s="19">
        <f t="shared" si="21"/>
        <v>1457.2923984000001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11.610374759999999</v>
      </c>
      <c r="D36" s="8">
        <v>14.513025240000001</v>
      </c>
      <c r="E36" s="8">
        <v>11.610374759999999</v>
      </c>
      <c r="F36" s="8">
        <v>11.610374759999999</v>
      </c>
      <c r="G36" s="8">
        <v>8.707724279999999</v>
      </c>
      <c r="H36" s="8">
        <v>8.707724279999999</v>
      </c>
      <c r="I36" s="8">
        <v>8.707724279999999</v>
      </c>
      <c r="J36" s="8">
        <v>8.707724279999999</v>
      </c>
      <c r="K36" s="8">
        <v>5.8053009600000003</v>
      </c>
      <c r="L36" s="8">
        <v>8.707724279999999</v>
      </c>
      <c r="M36" s="8">
        <v>8.707724279999999</v>
      </c>
      <c r="N36" s="8">
        <v>8.707724279999999</v>
      </c>
      <c r="O36" s="8">
        <v>8.707724279999999</v>
      </c>
      <c r="P36" s="8">
        <v>8.707724279999999</v>
      </c>
      <c r="Q36" s="8">
        <v>8.707724279999999</v>
      </c>
      <c r="R36" s="8">
        <v>12.115578600000001</v>
      </c>
      <c r="S36" s="8">
        <v>11.903411160000001</v>
      </c>
      <c r="T36" s="8">
        <v>16.498176480000001</v>
      </c>
      <c r="U36" s="8">
        <v>12.823636320000002</v>
      </c>
      <c r="V36" s="8">
        <v>15.743778120000002</v>
      </c>
      <c r="W36" s="8">
        <v>15.232668120000001</v>
      </c>
      <c r="X36" s="8">
        <v>15.891659280000001</v>
      </c>
      <c r="Y36" s="8">
        <v>17.131044239999998</v>
      </c>
      <c r="Z36" s="8">
        <v>21.351449880000001</v>
      </c>
    </row>
    <row r="37" spans="1:26" ht="11.25" customHeight="1" x14ac:dyDescent="0.2">
      <c r="A37" s="28" t="s">
        <v>60</v>
      </c>
      <c r="B37" s="7" t="s">
        <v>61</v>
      </c>
      <c r="C37" s="8">
        <v>3.0354231599999983</v>
      </c>
      <c r="D37" s="8">
        <v>3.0354231599999983</v>
      </c>
      <c r="E37" s="8">
        <v>3.0354231599999983</v>
      </c>
      <c r="F37" s="8">
        <v>3.0354231599999983</v>
      </c>
      <c r="G37" s="8">
        <v>3.0354231599999983</v>
      </c>
      <c r="H37" s="8">
        <v>3.0354231599999983</v>
      </c>
      <c r="I37" s="8">
        <v>3.0354231599999983</v>
      </c>
      <c r="J37" s="8">
        <v>3.0354231599999983</v>
      </c>
      <c r="K37" s="8">
        <v>3.0354231599999983</v>
      </c>
      <c r="L37" s="8">
        <v>3.0354231599999983</v>
      </c>
      <c r="M37" s="8">
        <v>3.0354231599999983</v>
      </c>
      <c r="N37" s="8">
        <v>3.0354231599999983</v>
      </c>
      <c r="O37" s="8">
        <v>3.0354231599999983</v>
      </c>
      <c r="P37" s="8">
        <v>3.0354231599999983</v>
      </c>
      <c r="Q37" s="8">
        <v>3.0354231599999983</v>
      </c>
      <c r="R37" s="8">
        <v>4.7992467599999991</v>
      </c>
      <c r="S37" s="8">
        <v>4.3496838000000011</v>
      </c>
      <c r="T37" s="8">
        <v>6.1466882399999987</v>
      </c>
      <c r="U37" s="8">
        <v>4.613633639999998</v>
      </c>
      <c r="V37" s="8">
        <v>7.7308862399999994</v>
      </c>
      <c r="W37" s="8">
        <v>8.0799087600000004</v>
      </c>
      <c r="X37" s="8">
        <v>8.7722157599999999</v>
      </c>
      <c r="Y37" s="8">
        <v>5.0447350799999997</v>
      </c>
      <c r="Z37" s="8">
        <v>4.9811176799999997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81.31898627999999</v>
      </c>
      <c r="D40" s="8">
        <v>31.276413720000011</v>
      </c>
      <c r="E40" s="8">
        <v>56.297700000000006</v>
      </c>
      <c r="F40" s="8">
        <v>46.914750000000005</v>
      </c>
      <c r="G40" s="8">
        <v>134.48886372000001</v>
      </c>
      <c r="H40" s="8">
        <v>175.14848628000004</v>
      </c>
      <c r="I40" s="8">
        <v>78.19116372000002</v>
      </c>
      <c r="J40" s="8">
        <v>121.97835000000002</v>
      </c>
      <c r="K40" s="8">
        <v>59.425263719999997</v>
      </c>
      <c r="L40" s="8">
        <v>78.19116372000002</v>
      </c>
      <c r="M40" s="8">
        <v>62.553086280000002</v>
      </c>
      <c r="N40" s="8">
        <v>115.72296372000002</v>
      </c>
      <c r="O40" s="8">
        <v>50.042313719999996</v>
      </c>
      <c r="P40" s="8">
        <v>75.063599999999994</v>
      </c>
      <c r="Q40" s="8">
        <v>68.808213720000012</v>
      </c>
      <c r="R40" s="8">
        <v>52.804136520000007</v>
      </c>
      <c r="S40" s="8">
        <v>48.638106720000003</v>
      </c>
      <c r="T40" s="8">
        <v>96.075195839999992</v>
      </c>
      <c r="U40" s="8">
        <v>45.269562960000009</v>
      </c>
      <c r="V40" s="8">
        <v>67.920133680000021</v>
      </c>
      <c r="W40" s="8">
        <v>110.12140728000004</v>
      </c>
      <c r="X40" s="8">
        <v>78.860523960000009</v>
      </c>
      <c r="Y40" s="8">
        <v>67.332049199999986</v>
      </c>
      <c r="Z40" s="8">
        <v>155.88846072000001</v>
      </c>
    </row>
    <row r="41" spans="1:26" ht="11.25" customHeight="1" x14ac:dyDescent="0.2">
      <c r="A41" s="28" t="s">
        <v>68</v>
      </c>
      <c r="B41" s="7" t="s">
        <v>69</v>
      </c>
      <c r="C41" s="8">
        <v>3.1275637200000008</v>
      </c>
      <c r="D41" s="8">
        <v>3.1275637200000008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1759.2227125200002</v>
      </c>
      <c r="D43" s="8">
        <v>1699.1054121600002</v>
      </c>
      <c r="E43" s="8">
        <v>1711.76184036</v>
      </c>
      <c r="F43" s="8">
        <v>1661.1366610800001</v>
      </c>
      <c r="G43" s="8">
        <v>1537.7380200000005</v>
      </c>
      <c r="H43" s="8">
        <v>1496.6049618000002</v>
      </c>
      <c r="I43" s="8">
        <v>1540.9020603600002</v>
      </c>
      <c r="J43" s="8">
        <v>1464.9645581999998</v>
      </c>
      <c r="K43" s="8">
        <v>1512.4254303600001</v>
      </c>
      <c r="L43" s="8">
        <v>1550.3944482000002</v>
      </c>
      <c r="M43" s="8">
        <v>1556.7225289199998</v>
      </c>
      <c r="N43" s="8">
        <v>1506.0973496400002</v>
      </c>
      <c r="O43" s="8">
        <v>1398.5189103600001</v>
      </c>
      <c r="P43" s="8">
        <v>1417.5034192800003</v>
      </c>
      <c r="Q43" s="8">
        <v>1338.4016099999999</v>
      </c>
      <c r="R43" s="8">
        <v>1397.6898202800003</v>
      </c>
      <c r="S43" s="8">
        <v>1391.70052476</v>
      </c>
      <c r="T43" s="8">
        <v>1284.14742768</v>
      </c>
      <c r="U43" s="8">
        <v>1276.5186251999996</v>
      </c>
      <c r="V43" s="8">
        <v>1226.9852946000001</v>
      </c>
      <c r="W43" s="8">
        <v>1191.01617648</v>
      </c>
      <c r="X43" s="8">
        <v>1193.4396910800001</v>
      </c>
      <c r="Y43" s="8">
        <v>1307.5043997600001</v>
      </c>
      <c r="Z43" s="8">
        <v>1274.8543095600003</v>
      </c>
    </row>
    <row r="44" spans="1:26" ht="11.25" customHeight="1" x14ac:dyDescent="0.2">
      <c r="A44" s="28" t="s">
        <v>74</v>
      </c>
      <c r="B44" s="7" t="s">
        <v>75</v>
      </c>
      <c r="C44" s="8">
        <v>138.43754711999998</v>
      </c>
      <c r="D44" s="8">
        <v>125.85249288000001</v>
      </c>
      <c r="E44" s="8">
        <v>106.97463288000003</v>
      </c>
      <c r="F44" s="8">
        <v>75.511440000000022</v>
      </c>
      <c r="G44" s="8">
        <v>59.779982880000006</v>
      </c>
      <c r="H44" s="8">
        <v>69.218912880000005</v>
      </c>
      <c r="I44" s="8">
        <v>75.511440000000022</v>
      </c>
      <c r="J44" s="8">
        <v>50.341052880000007</v>
      </c>
      <c r="K44" s="8">
        <v>50.031483840000014</v>
      </c>
      <c r="L44" s="8">
        <v>46.904307120000013</v>
      </c>
      <c r="M44" s="8">
        <v>87.554818080000018</v>
      </c>
      <c r="N44" s="8">
        <v>62.539076160000008</v>
      </c>
      <c r="O44" s="8">
        <v>50.031483840000014</v>
      </c>
      <c r="P44" s="8">
        <v>18.761667120000002</v>
      </c>
      <c r="Q44" s="8">
        <v>9.3809728800000016</v>
      </c>
      <c r="R44" s="8">
        <v>9.8811316800000011</v>
      </c>
      <c r="S44" s="8">
        <v>2.8610755200000004</v>
      </c>
      <c r="T44" s="8">
        <v>2.6364916800000002</v>
      </c>
      <c r="U44" s="8">
        <v>5.6444104800000021</v>
      </c>
      <c r="V44" s="8">
        <v>5.8993660800000018</v>
      </c>
      <c r="W44" s="8">
        <v>2.7529632000000004</v>
      </c>
      <c r="X44" s="8">
        <v>2.3472633599999999</v>
      </c>
      <c r="Y44" s="8">
        <v>1.5386500800000003</v>
      </c>
      <c r="Z44" s="8">
        <v>0.21706056000000004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133.74760608000003</v>
      </c>
      <c r="D51" s="27">
        <v>150.76354391999999</v>
      </c>
      <c r="E51" s="27">
        <v>142.68655764000002</v>
      </c>
      <c r="F51" s="27">
        <v>130.11212412</v>
      </c>
      <c r="G51" s="27">
        <v>126.67900608000002</v>
      </c>
      <c r="H51" s="27">
        <v>126.12543372</v>
      </c>
      <c r="I51" s="27">
        <v>125.4666402</v>
      </c>
      <c r="J51" s="27">
        <v>104.76674999999999</v>
      </c>
      <c r="K51" s="27">
        <v>93.256039800000025</v>
      </c>
      <c r="L51" s="27">
        <v>94.92200784000002</v>
      </c>
      <c r="M51" s="27">
        <v>98.456307840000008</v>
      </c>
      <c r="N51" s="27">
        <v>91.287131760000008</v>
      </c>
      <c r="O51" s="27">
        <v>89.015081760000001</v>
      </c>
      <c r="P51" s="27">
        <v>84.721210200000016</v>
      </c>
      <c r="Q51" s="27">
        <v>79.186245172009976</v>
      </c>
      <c r="R51" s="27">
        <v>81.972783322992854</v>
      </c>
      <c r="S51" s="27">
        <v>91.401854380768214</v>
      </c>
      <c r="T51" s="27">
        <v>95.169340145516287</v>
      </c>
      <c r="U51" s="27">
        <v>79.526303152514643</v>
      </c>
      <c r="V51" s="27">
        <v>74.491508515153086</v>
      </c>
      <c r="W51" s="27">
        <v>69.936762680050862</v>
      </c>
      <c r="X51" s="27">
        <v>65.79308473088787</v>
      </c>
      <c r="Y51" s="27">
        <v>24.520753998114866</v>
      </c>
      <c r="Z51" s="27">
        <v>23.336768040864154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255.47744376</v>
      </c>
      <c r="D61" s="49">
        <f t="shared" si="24"/>
        <v>237.44013552000004</v>
      </c>
      <c r="E61" s="49">
        <f t="shared" si="24"/>
        <v>238.31384472000005</v>
      </c>
      <c r="F61" s="49">
        <f t="shared" si="24"/>
        <v>236.52286559999999</v>
      </c>
      <c r="G61" s="49">
        <f t="shared" si="24"/>
        <v>236.92322303999998</v>
      </c>
      <c r="H61" s="49">
        <f t="shared" si="24"/>
        <v>230.93837927999996</v>
      </c>
      <c r="I61" s="49">
        <f t="shared" si="24"/>
        <v>243.53124263999999</v>
      </c>
      <c r="J61" s="49">
        <f t="shared" si="24"/>
        <v>240.63748631999999</v>
      </c>
      <c r="K61" s="49">
        <f t="shared" si="24"/>
        <v>251.12913336000003</v>
      </c>
      <c r="L61" s="49">
        <f t="shared" si="24"/>
        <v>244.58571144000001</v>
      </c>
      <c r="M61" s="49">
        <f t="shared" si="24"/>
        <v>250.65646704</v>
      </c>
      <c r="N61" s="49">
        <f t="shared" si="24"/>
        <v>247.95321263999998</v>
      </c>
      <c r="O61" s="49">
        <f t="shared" si="24"/>
        <v>245.27198303999995</v>
      </c>
      <c r="P61" s="49">
        <f t="shared" si="24"/>
        <v>244.56708359999996</v>
      </c>
      <c r="Q61" s="49">
        <f t="shared" si="24"/>
        <v>244.84091443066401</v>
      </c>
      <c r="R61" s="49">
        <f t="shared" si="24"/>
        <v>249.72146624735458</v>
      </c>
      <c r="S61" s="49">
        <f t="shared" si="24"/>
        <v>254.47942898898495</v>
      </c>
      <c r="T61" s="49">
        <f t="shared" si="24"/>
        <v>254.7696325377328</v>
      </c>
      <c r="U61" s="49">
        <f t="shared" si="24"/>
        <v>255.55263426953121</v>
      </c>
      <c r="V61" s="49">
        <f t="shared" si="24"/>
        <v>255.6780891294232</v>
      </c>
      <c r="W61" s="49">
        <f t="shared" si="24"/>
        <v>255.08078759652804</v>
      </c>
      <c r="X61" s="49">
        <f t="shared" si="24"/>
        <v>278.43361489763851</v>
      </c>
      <c r="Y61" s="49">
        <f t="shared" ref="Y61:Z61" si="25">SUM(Y62:Y72)</f>
        <v>263.68791305552463</v>
      </c>
      <c r="Z61" s="49">
        <f t="shared" si="25"/>
        <v>266.32856875423914</v>
      </c>
    </row>
    <row r="62" spans="1:26" ht="11.25" customHeight="1" x14ac:dyDescent="0.2">
      <c r="A62" s="50" t="s">
        <v>92</v>
      </c>
      <c r="B62" s="51" t="s">
        <v>93</v>
      </c>
      <c r="C62" s="52">
        <v>251.3278656</v>
      </c>
      <c r="D62" s="52">
        <v>233.07217920000005</v>
      </c>
      <c r="E62" s="52">
        <v>233.07217920000005</v>
      </c>
      <c r="F62" s="52">
        <v>229.15186559999998</v>
      </c>
      <c r="G62" s="52">
        <v>227.69591039999997</v>
      </c>
      <c r="H62" s="52">
        <v>226.35204479999996</v>
      </c>
      <c r="I62" s="52">
        <v>225.56782079999999</v>
      </c>
      <c r="J62" s="52">
        <v>225.56782079999999</v>
      </c>
      <c r="K62" s="52">
        <v>230.27195520000001</v>
      </c>
      <c r="L62" s="52">
        <v>234.97608960000002</v>
      </c>
      <c r="M62" s="52">
        <v>239.78787839999998</v>
      </c>
      <c r="N62" s="52">
        <v>238.71214079999999</v>
      </c>
      <c r="O62" s="52">
        <v>238.78471679999996</v>
      </c>
      <c r="P62" s="52">
        <v>239.05848959999997</v>
      </c>
      <c r="Q62" s="52">
        <v>238.73512319999995</v>
      </c>
      <c r="R62" s="52">
        <v>242.8888896</v>
      </c>
      <c r="S62" s="52">
        <v>244.94077439999998</v>
      </c>
      <c r="T62" s="52">
        <v>244.96456319999999</v>
      </c>
      <c r="U62" s="52">
        <v>243.6469056</v>
      </c>
      <c r="V62" s="52">
        <v>242.0083008</v>
      </c>
      <c r="W62" s="52">
        <v>236.11553280000001</v>
      </c>
      <c r="X62" s="52">
        <v>255.47518079999998</v>
      </c>
      <c r="Y62" s="52">
        <v>247.19788800000003</v>
      </c>
      <c r="Z62" s="52">
        <v>249.2175168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4.1495781599999999</v>
      </c>
      <c r="D64" s="52">
        <v>4.3679563199999993</v>
      </c>
      <c r="E64" s="52">
        <v>5.2416655199999997</v>
      </c>
      <c r="F64" s="52">
        <v>7.3710000000000004</v>
      </c>
      <c r="G64" s="52">
        <v>9.227312640000001</v>
      </c>
      <c r="H64" s="52">
        <v>4.5863344799999988</v>
      </c>
      <c r="I64" s="52">
        <v>17.963421839999999</v>
      </c>
      <c r="J64" s="52">
        <v>15.069665520000001</v>
      </c>
      <c r="K64" s="52">
        <v>20.857178160000004</v>
      </c>
      <c r="L64" s="52">
        <v>9.6096218400000009</v>
      </c>
      <c r="M64" s="52">
        <v>10.868588639999999</v>
      </c>
      <c r="N64" s="52">
        <v>9.2410718400000018</v>
      </c>
      <c r="O64" s="52">
        <v>6.4872662399999994</v>
      </c>
      <c r="P64" s="52">
        <v>5.5085939999999987</v>
      </c>
      <c r="Q64" s="52">
        <v>6.1057912306640683</v>
      </c>
      <c r="R64" s="52">
        <v>6.8325766473545757</v>
      </c>
      <c r="S64" s="52">
        <v>9.5386545889849597</v>
      </c>
      <c r="T64" s="52">
        <v>9.8050693377328155</v>
      </c>
      <c r="U64" s="52">
        <v>11.905728669531207</v>
      </c>
      <c r="V64" s="52">
        <v>13.669788329423195</v>
      </c>
      <c r="W64" s="52">
        <v>18.96525479652804</v>
      </c>
      <c r="X64" s="52">
        <v>22.958434097638523</v>
      </c>
      <c r="Y64" s="52">
        <v>16.490025055524576</v>
      </c>
      <c r="Z64" s="52">
        <v>17.111051954239169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2025-11-06T10:22:10Z</dcterms:created>
  <dcterms:modified xsi:type="dcterms:W3CDTF">2025-11-06T10:22:10Z</dcterms:modified>
</cp:coreProperties>
</file>