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EE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Z61" i="162" l="1"/>
  <c r="Y61" i="162"/>
  <c r="Z52" i="162"/>
  <c r="Y52" i="162"/>
  <c r="Z33" i="162"/>
  <c r="Y33" i="162"/>
  <c r="Z27" i="162"/>
  <c r="Y27" i="162"/>
  <c r="Y26" i="162" s="1"/>
  <c r="Z26" i="162"/>
  <c r="Z22" i="162"/>
  <c r="Y22" i="162"/>
  <c r="Z17" i="162"/>
  <c r="Y17" i="162"/>
  <c r="Z11" i="162"/>
  <c r="Y11" i="162"/>
  <c r="Z8" i="162"/>
  <c r="Z3" i="162" s="1"/>
  <c r="Z2" i="162" s="1"/>
  <c r="Y8" i="162"/>
  <c r="Z4" i="162"/>
  <c r="Y4" i="162"/>
  <c r="Z61" i="164"/>
  <c r="Y61" i="164"/>
  <c r="Z52" i="164"/>
  <c r="Y52" i="164"/>
  <c r="Z33" i="164"/>
  <c r="Y33" i="164"/>
  <c r="Y26" i="164" s="1"/>
  <c r="Z27" i="164"/>
  <c r="Z26" i="164" s="1"/>
  <c r="Y27" i="164"/>
  <c r="Z22" i="164"/>
  <c r="Y22" i="164"/>
  <c r="Z17" i="164"/>
  <c r="Y17" i="164"/>
  <c r="Z11" i="164"/>
  <c r="Y11" i="164"/>
  <c r="Z8" i="164"/>
  <c r="Y8" i="164"/>
  <c r="Z4" i="164"/>
  <c r="Z3" i="164" s="1"/>
  <c r="Z2" i="164" s="1"/>
  <c r="Y4" i="164"/>
  <c r="Y3" i="164"/>
  <c r="B79" i="149"/>
  <c r="B58" i="149"/>
  <c r="B41" i="149"/>
  <c r="B83" i="149"/>
  <c r="B51" i="149"/>
  <c r="B62" i="149"/>
  <c r="B10" i="149"/>
  <c r="B24" i="149"/>
  <c r="B92" i="149"/>
  <c r="B35" i="149"/>
  <c r="B91" i="149"/>
  <c r="B56" i="149"/>
  <c r="B84" i="149"/>
  <c r="B42" i="149"/>
  <c r="B95" i="149"/>
  <c r="B89" i="149"/>
  <c r="B7" i="149"/>
  <c r="B90" i="149"/>
  <c r="B5" i="149"/>
  <c r="B36" i="149"/>
  <c r="B23" i="149"/>
  <c r="B32" i="149"/>
  <c r="B85" i="149"/>
  <c r="B69" i="149"/>
  <c r="B21" i="149"/>
  <c r="B30" i="149"/>
  <c r="B43" i="149"/>
  <c r="B61" i="149"/>
  <c r="B54" i="149"/>
  <c r="B64" i="149"/>
  <c r="B53" i="149"/>
  <c r="B88" i="149"/>
  <c r="B28" i="149"/>
  <c r="B87" i="149"/>
  <c r="B72" i="149"/>
  <c r="B17" i="149"/>
  <c r="B63" i="149"/>
  <c r="B38" i="149"/>
  <c r="B13" i="149"/>
  <c r="B33" i="149"/>
  <c r="B44" i="149"/>
  <c r="B73" i="149"/>
  <c r="B80" i="149"/>
  <c r="B47" i="149"/>
  <c r="B66" i="149"/>
  <c r="B75" i="149"/>
  <c r="B48" i="149"/>
  <c r="B4" i="149"/>
  <c r="B39" i="149"/>
  <c r="B74" i="149"/>
  <c r="B86" i="149"/>
  <c r="B77" i="149"/>
  <c r="B55" i="149"/>
  <c r="B82" i="149"/>
  <c r="B27" i="149"/>
  <c r="B81" i="149"/>
  <c r="B34" i="149"/>
  <c r="B12" i="149"/>
  <c r="B8" i="149"/>
  <c r="B70" i="149"/>
  <c r="B37" i="149"/>
  <c r="B20" i="149"/>
  <c r="B40" i="149"/>
  <c r="B15" i="149"/>
  <c r="B22" i="149"/>
  <c r="B19" i="149"/>
  <c r="B31" i="149"/>
  <c r="B78" i="149"/>
  <c r="B25" i="149"/>
  <c r="B45" i="149"/>
  <c r="B14" i="149"/>
  <c r="B57" i="149"/>
  <c r="B60" i="149"/>
  <c r="B9" i="149"/>
  <c r="B29" i="149"/>
  <c r="B6" i="149"/>
  <c r="B16" i="149"/>
  <c r="B11" i="149"/>
  <c r="B94" i="149"/>
  <c r="B50" i="149"/>
  <c r="B49" i="149"/>
  <c r="B18" i="149"/>
  <c r="B76" i="149"/>
  <c r="B71" i="149"/>
  <c r="B26" i="149"/>
  <c r="B67" i="149"/>
  <c r="B68" i="149"/>
  <c r="B52" i="149"/>
  <c r="B59" i="149"/>
  <c r="B65" i="149"/>
  <c r="B46" i="149"/>
  <c r="B93" i="149"/>
  <c r="Y3" i="162" l="1"/>
  <c r="Y2" i="162" s="1"/>
  <c r="Y2" i="164"/>
  <c r="Z69" i="149" l="1"/>
  <c r="Y69" i="149"/>
  <c r="Z67" i="149"/>
  <c r="Y67" i="149"/>
  <c r="Z15" i="104" l="1"/>
  <c r="Z15" i="111"/>
  <c r="Z15" i="106"/>
  <c r="Z15" i="119"/>
  <c r="Z15" i="120"/>
  <c r="Z20" i="16"/>
  <c r="Z20" i="111"/>
  <c r="Z20" i="119"/>
  <c r="Z20" i="117"/>
  <c r="Z25" i="111"/>
  <c r="Z25" i="120"/>
  <c r="Z25" i="119"/>
  <c r="Z36" i="8"/>
  <c r="Z36" i="104"/>
  <c r="Z36" i="120"/>
  <c r="Z36" i="119"/>
  <c r="Z40" i="8"/>
  <c r="Z40" i="16"/>
  <c r="Z40" i="104"/>
  <c r="Z40" i="103"/>
  <c r="Z40" i="125"/>
  <c r="Z44" i="8"/>
  <c r="Z44" i="119"/>
  <c r="Z44" i="111"/>
  <c r="Z44" i="120"/>
  <c r="Z44" i="124"/>
  <c r="Z48" i="8"/>
  <c r="Z48" i="104"/>
  <c r="Z48" i="103"/>
  <c r="Z48" i="118"/>
  <c r="Z48" i="120"/>
  <c r="Z64" i="8"/>
  <c r="Z64" i="103"/>
  <c r="Z64" i="111"/>
  <c r="Z64" i="119"/>
  <c r="Z72" i="8"/>
  <c r="Z72" i="16"/>
  <c r="Z72" i="117"/>
  <c r="Z72" i="111"/>
  <c r="Z72" i="119"/>
  <c r="Y6" i="8"/>
  <c r="Y6" i="104"/>
  <c r="Y6" i="103"/>
  <c r="Y6" i="111"/>
  <c r="Y6" i="117"/>
  <c r="Y6" i="124"/>
  <c r="Y16" i="105"/>
  <c r="Y16" i="106"/>
  <c r="Y16" i="125"/>
  <c r="Y21" i="104"/>
  <c r="Y21" i="103"/>
  <c r="Y21" i="119"/>
  <c r="Y21" i="125"/>
  <c r="Y32" i="103"/>
  <c r="Y32" i="111"/>
  <c r="Y32" i="117"/>
  <c r="Y32" i="125"/>
  <c r="Y32" i="120"/>
  <c r="Y37" i="8"/>
  <c r="Y37" i="117"/>
  <c r="Y37" i="104"/>
  <c r="Y37" i="118"/>
  <c r="Y37" i="125"/>
  <c r="Y37" i="124"/>
  <c r="Y41" i="106"/>
  <c r="Y41" i="117"/>
  <c r="Y41" i="104"/>
  <c r="Y41" i="120"/>
  <c r="Y41" i="118"/>
  <c r="Y45" i="103"/>
  <c r="Y45" i="118"/>
  <c r="Y49" i="117"/>
  <c r="Y54" i="8"/>
  <c r="Y54" i="106"/>
  <c r="Y54" i="104"/>
  <c r="Y54" i="105"/>
  <c r="Y54" i="120"/>
  <c r="Y65" i="103"/>
  <c r="Y65" i="106"/>
  <c r="Y69" i="8"/>
  <c r="Y69" i="16"/>
  <c r="Y69" i="117"/>
  <c r="Y69" i="111"/>
  <c r="Z6" i="103"/>
  <c r="Z6" i="120"/>
  <c r="Z16" i="120"/>
  <c r="Z21" i="8"/>
  <c r="Z21" i="103"/>
  <c r="Z21" i="111"/>
  <c r="Z21" i="120"/>
  <c r="Z21" i="119"/>
  <c r="Z21" i="117"/>
  <c r="Z32" i="111"/>
  <c r="Z32" i="119"/>
  <c r="Z37" i="16"/>
  <c r="Z37" i="104"/>
  <c r="Z41" i="111"/>
  <c r="Z41" i="117"/>
  <c r="Z41" i="124"/>
  <c r="Z45" i="117"/>
  <c r="Z49" i="103"/>
  <c r="Z49" i="119"/>
  <c r="Z49" i="124"/>
  <c r="Z52" i="161"/>
  <c r="Z54" i="8"/>
  <c r="Z52" i="189"/>
  <c r="Z52" i="198"/>
  <c r="Z52" i="195"/>
  <c r="Z52" i="168"/>
  <c r="Z52" i="112"/>
  <c r="Z54" i="117"/>
  <c r="Z54" i="120"/>
  <c r="Z52" i="203"/>
  <c r="Z65" i="103"/>
  <c r="Z65" i="105"/>
  <c r="Z65" i="120"/>
  <c r="Z69" i="106"/>
  <c r="Z69" i="117"/>
  <c r="Y13" i="8"/>
  <c r="Y13" i="104"/>
  <c r="Y29" i="8"/>
  <c r="Y38" i="119"/>
  <c r="Y42" i="16"/>
  <c r="Y42" i="103"/>
  <c r="Y42" i="106"/>
  <c r="Y42" i="117"/>
  <c r="Y42" i="124"/>
  <c r="Y46" i="103"/>
  <c r="Y46" i="104"/>
  <c r="Y50" i="104"/>
  <c r="Y50" i="106"/>
  <c r="Y50" i="125"/>
  <c r="Y66" i="117"/>
  <c r="Y66" i="120"/>
  <c r="Y70" i="75"/>
  <c r="Y70" i="117"/>
  <c r="Z4" i="153"/>
  <c r="Z7" i="10"/>
  <c r="Z7" i="120"/>
  <c r="Z7" i="119"/>
  <c r="Z7" i="125"/>
  <c r="Z4" i="172"/>
  <c r="Z46" i="105"/>
  <c r="Z46" i="118"/>
  <c r="Z46" i="117"/>
  <c r="Z46" i="120"/>
  <c r="Z46" i="125"/>
  <c r="Z66" i="104"/>
  <c r="Z66" i="111"/>
  <c r="Z66" i="119"/>
  <c r="Z66" i="120"/>
  <c r="Z13" i="104"/>
  <c r="Z13" i="117"/>
  <c r="Z13" i="119"/>
  <c r="Z29" i="106"/>
  <c r="Z29" i="111"/>
  <c r="Z38" i="8"/>
  <c r="Z38" i="104"/>
  <c r="Z38" i="111"/>
  <c r="Z38" i="117"/>
  <c r="Z38" i="119"/>
  <c r="Z42" i="125"/>
  <c r="Z50" i="103"/>
  <c r="Z50" i="104"/>
  <c r="Z50" i="117"/>
  <c r="Z50" i="118"/>
  <c r="Z70" i="117"/>
  <c r="Z70" i="118"/>
  <c r="Y14" i="8"/>
  <c r="Y14" i="103"/>
  <c r="Y14" i="105"/>
  <c r="Y14" i="111"/>
  <c r="Y14" i="119"/>
  <c r="Y19" i="120"/>
  <c r="Y19" i="125"/>
  <c r="Y22" i="85"/>
  <c r="Y22" i="89"/>
  <c r="Y24" i="104"/>
  <c r="Y22" i="110"/>
  <c r="Y24" i="106"/>
  <c r="Y22" i="115"/>
  <c r="Y22" i="168"/>
  <c r="Y22" i="170"/>
  <c r="Y24" i="120"/>
  <c r="Y22" i="203"/>
  <c r="Y22" i="174"/>
  <c r="Y30" i="8"/>
  <c r="Y30" i="103"/>
  <c r="Y30" i="106"/>
  <c r="Y35" i="103"/>
  <c r="Y35" i="117"/>
  <c r="Y35" i="120"/>
  <c r="Y35" i="119"/>
  <c r="Y39" i="8"/>
  <c r="Y39" i="104"/>
  <c r="Y39" i="117"/>
  <c r="Y43" i="103"/>
  <c r="Y43" i="117"/>
  <c r="Y43" i="120"/>
  <c r="Y43" i="119"/>
  <c r="Y47" i="8"/>
  <c r="Y47" i="119"/>
  <c r="Y51" i="16"/>
  <c r="Y51" i="119"/>
  <c r="Y63" i="119"/>
  <c r="Y67" i="104"/>
  <c r="Y67" i="111"/>
  <c r="Y67" i="103"/>
  <c r="Y67" i="120"/>
  <c r="Y71" i="119"/>
  <c r="Y71" i="120"/>
  <c r="Y71" i="111"/>
  <c r="Z11" i="161"/>
  <c r="Z11" i="91"/>
  <c r="Z14" i="104"/>
  <c r="Z14" i="120"/>
  <c r="Z11" i="183"/>
  <c r="Z19" i="8"/>
  <c r="Z17" i="153"/>
  <c r="Z17" i="81"/>
  <c r="Z17" i="196"/>
  <c r="Z17" i="199"/>
  <c r="Z17" i="165"/>
  <c r="Z17" i="121"/>
  <c r="Z17" i="169"/>
  <c r="Z19" i="118"/>
  <c r="Z19" i="120"/>
  <c r="Z17" i="109"/>
  <c r="Z24" i="8"/>
  <c r="Z22" i="154"/>
  <c r="Z22" i="192"/>
  <c r="Z24" i="106"/>
  <c r="Z22" i="110"/>
  <c r="Z22" i="113"/>
  <c r="Z22" i="170"/>
  <c r="Z24" i="119"/>
  <c r="Z22" i="115"/>
  <c r="Z22" i="203"/>
  <c r="Z30" i="104"/>
  <c r="Z35" i="120"/>
  <c r="Z35" i="119"/>
  <c r="Z39" i="117"/>
  <c r="Z39" i="120"/>
  <c r="Z39" i="119"/>
  <c r="Z43" i="103"/>
  <c r="Z43" i="118"/>
  <c r="Z47" i="104"/>
  <c r="Z47" i="119"/>
  <c r="Z47" i="125"/>
  <c r="Z51" i="106"/>
  <c r="Z51" i="117"/>
  <c r="Z51" i="120"/>
  <c r="Z51" i="119"/>
  <c r="Z63" i="8"/>
  <c r="Z63" i="16"/>
  <c r="Z67" i="103"/>
  <c r="Z67" i="105"/>
  <c r="Z67" i="117"/>
  <c r="Z71" i="8"/>
  <c r="Z71" i="103"/>
  <c r="Z71" i="119"/>
  <c r="Z71" i="120"/>
  <c r="Y4" i="152"/>
  <c r="Y4" i="154"/>
  <c r="Y4" i="80"/>
  <c r="Y4" i="18"/>
  <c r="Y4" i="78"/>
  <c r="Y4" i="81"/>
  <c r="Y4" i="19"/>
  <c r="Y4" i="161"/>
  <c r="Y4" i="84"/>
  <c r="Y4" i="85"/>
  <c r="Y4" i="90"/>
  <c r="Y4" i="185"/>
  <c r="Y4" i="86"/>
  <c r="Y4" i="88"/>
  <c r="Y4" i="89"/>
  <c r="Y4" i="190"/>
  <c r="Y4" i="193"/>
  <c r="Y4" i="196"/>
  <c r="Y4" i="110"/>
  <c r="Y4" i="107"/>
  <c r="Y4" i="82"/>
  <c r="Y4" i="189"/>
  <c r="Y4" i="199"/>
  <c r="Y4" i="198"/>
  <c r="Y4" i="109"/>
  <c r="Y4" i="165"/>
  <c r="Y4" i="112"/>
  <c r="Y4" i="169"/>
  <c r="Y4" i="168"/>
  <c r="Y4" i="113"/>
  <c r="Y4" i="159"/>
  <c r="Y4" i="121"/>
  <c r="Y4" i="167"/>
  <c r="Y4" i="170"/>
  <c r="Y4" i="201"/>
  <c r="Y4" i="204"/>
  <c r="Y4" i="183"/>
  <c r="Y4" i="173"/>
  <c r="Y4" i="174"/>
  <c r="Y8" i="153"/>
  <c r="Y8" i="83"/>
  <c r="Y10" i="103"/>
  <c r="Y8" i="192"/>
  <c r="Y8" i="195"/>
  <c r="Y8" i="108"/>
  <c r="Y8" i="114"/>
  <c r="Y8" i="115"/>
  <c r="Y8" i="87"/>
  <c r="Y10" i="120"/>
  <c r="Y8" i="203"/>
  <c r="Y8" i="172"/>
  <c r="Y11" i="190"/>
  <c r="Y15" i="117"/>
  <c r="Y15" i="120"/>
  <c r="Y20" i="16"/>
  <c r="Y20" i="8"/>
  <c r="Y17" i="79"/>
  <c r="Y20" i="103"/>
  <c r="Y20" i="120"/>
  <c r="Y25" i="8"/>
  <c r="Y25" i="105"/>
  <c r="Y25" i="117"/>
  <c r="Y25" i="120"/>
  <c r="Y31" i="103"/>
  <c r="Y31" i="117"/>
  <c r="Y36" i="104"/>
  <c r="Y36" i="106"/>
  <c r="Y36" i="75"/>
  <c r="Y36" i="103"/>
  <c r="Y36" i="117"/>
  <c r="Y40" i="111"/>
  <c r="Y40" i="117"/>
  <c r="Y40" i="120"/>
  <c r="Y44" i="8"/>
  <c r="Y44" i="103"/>
  <c r="Y44" i="117"/>
  <c r="Y48" i="103"/>
  <c r="Y52" i="154"/>
  <c r="Y52" i="78"/>
  <c r="Y52" i="161"/>
  <c r="Y52" i="152"/>
  <c r="Y52" i="19"/>
  <c r="Y52" i="84"/>
  <c r="Y52" i="79"/>
  <c r="Y52" i="82"/>
  <c r="Y52" i="85"/>
  <c r="Y52" i="88"/>
  <c r="Y52" i="18"/>
  <c r="Y52" i="83"/>
  <c r="Y52" i="86"/>
  <c r="Y52" i="80"/>
  <c r="Y52" i="90"/>
  <c r="Y52" i="81"/>
  <c r="Y52" i="89"/>
  <c r="Y52" i="185"/>
  <c r="Y52" i="189"/>
  <c r="Y52" i="190"/>
  <c r="Y52" i="110"/>
  <c r="Y52" i="107"/>
  <c r="Y52" i="192"/>
  <c r="Y52" i="193"/>
  <c r="Y52" i="196"/>
  <c r="Y52" i="112"/>
  <c r="Y52" i="198"/>
  <c r="Y52" i="109"/>
  <c r="Y52" i="115"/>
  <c r="Y52" i="113"/>
  <c r="Y52" i="170"/>
  <c r="Y52" i="199"/>
  <c r="Y52" i="165"/>
  <c r="Y52" i="114"/>
  <c r="Y52" i="166"/>
  <c r="Y52" i="169"/>
  <c r="Y52" i="159"/>
  <c r="Y52" i="168"/>
  <c r="Y52" i="202"/>
  <c r="Y52" i="183"/>
  <c r="Y52" i="173"/>
  <c r="Y52" i="174"/>
  <c r="Y52" i="121"/>
  <c r="Y52" i="204"/>
  <c r="Y64" i="103"/>
  <c r="Y64" i="120"/>
  <c r="Y68" i="103"/>
  <c r="Y68" i="120"/>
  <c r="Y72" i="120"/>
  <c r="Z8" i="161"/>
  <c r="Z8" i="152"/>
  <c r="Z8" i="195"/>
  <c r="Z8" i="108"/>
  <c r="Z8" i="165"/>
  <c r="Z8" i="112"/>
  <c r="Z8" i="168"/>
  <c r="Z8" i="203"/>
  <c r="Z31" i="119"/>
  <c r="Z68" i="16"/>
  <c r="Z68" i="105"/>
  <c r="Z68" i="120"/>
  <c r="Z68" i="124"/>
  <c r="C62" i="119"/>
  <c r="C63" i="119"/>
  <c r="Y37" i="123" l="1"/>
  <c r="Z31" i="75"/>
  <c r="Z68" i="103"/>
  <c r="Z68" i="111"/>
  <c r="Z10" i="120"/>
  <c r="Z10" i="106"/>
  <c r="Z10" i="75"/>
  <c r="Z31" i="16"/>
  <c r="Y72" i="111"/>
  <c r="Y64" i="111"/>
  <c r="Y61" i="153"/>
  <c r="Y31" i="118"/>
  <c r="Y31" i="104"/>
  <c r="Y25" i="103"/>
  <c r="Y25" i="16"/>
  <c r="Y10" i="105"/>
  <c r="Z71" i="104"/>
  <c r="Z51" i="111"/>
  <c r="Z35" i="105"/>
  <c r="Z42" i="106"/>
  <c r="Z63" i="124"/>
  <c r="Z14" i="125"/>
  <c r="Y51" i="117"/>
  <c r="Y51" i="120"/>
  <c r="Y51" i="104"/>
  <c r="Y39" i="16"/>
  <c r="Y30" i="120"/>
  <c r="Y30" i="16"/>
  <c r="Z70" i="104"/>
  <c r="Z42" i="117"/>
  <c r="Z46" i="16"/>
  <c r="Y21" i="124"/>
  <c r="Y21" i="123" s="1"/>
  <c r="Z48" i="119"/>
  <c r="Z68" i="119"/>
  <c r="Z31" i="106"/>
  <c r="Z10" i="111"/>
  <c r="Y68" i="16"/>
  <c r="Y64" i="105"/>
  <c r="Y48" i="8"/>
  <c r="Y40" i="10"/>
  <c r="Y31" i="125"/>
  <c r="Y31" i="120"/>
  <c r="Y31" i="10"/>
  <c r="Y25" i="118"/>
  <c r="Y20" i="111"/>
  <c r="Y15" i="104"/>
  <c r="Y15" i="103"/>
  <c r="Y10" i="111"/>
  <c r="Y10" i="10"/>
  <c r="Z51" i="104"/>
  <c r="Z51" i="10"/>
  <c r="Z47" i="117"/>
  <c r="Z47" i="103"/>
  <c r="Z43" i="125"/>
  <c r="Z43" i="124"/>
  <c r="Z43" i="104"/>
  <c r="Z43" i="10"/>
  <c r="Z39" i="106"/>
  <c r="Z35" i="10"/>
  <c r="Z30" i="120"/>
  <c r="Z30" i="117"/>
  <c r="Z24" i="103"/>
  <c r="Z24" i="111"/>
  <c r="Z19" i="106"/>
  <c r="Z19" i="117"/>
  <c r="Z19" i="16"/>
  <c r="Z14" i="111"/>
  <c r="Z14" i="106"/>
  <c r="Z14" i="8"/>
  <c r="Y71" i="117"/>
  <c r="Y71" i="106"/>
  <c r="Y67" i="10"/>
  <c r="Y51" i="105"/>
  <c r="Y43" i="125"/>
  <c r="Y24" i="16"/>
  <c r="Y19" i="124"/>
  <c r="Y19" i="123" s="1"/>
  <c r="Y19" i="117"/>
  <c r="Y19" i="8"/>
  <c r="Y14" i="120"/>
  <c r="Y14" i="16"/>
  <c r="Z13" i="118"/>
  <c r="Z13" i="16"/>
  <c r="Z13" i="10"/>
  <c r="Z66" i="106"/>
  <c r="Z46" i="10"/>
  <c r="Z7" i="103"/>
  <c r="Y70" i="119"/>
  <c r="Y46" i="105"/>
  <c r="Y46" i="10"/>
  <c r="Y42" i="119"/>
  <c r="Y38" i="105"/>
  <c r="Y38" i="10"/>
  <c r="Z69" i="119"/>
  <c r="Z65" i="119"/>
  <c r="Z54" i="104"/>
  <c r="Z45" i="103"/>
  <c r="Z41" i="125"/>
  <c r="Z41" i="123" s="1"/>
  <c r="Z41" i="16"/>
  <c r="Z37" i="120"/>
  <c r="Z16" i="105"/>
  <c r="Z16" i="16"/>
  <c r="Z6" i="106"/>
  <c r="Z6" i="10"/>
  <c r="Y32" i="119"/>
  <c r="Y6" i="106"/>
  <c r="Y6" i="10"/>
  <c r="Z36" i="111"/>
  <c r="Z25" i="103"/>
  <c r="Z20" i="125"/>
  <c r="Z20" i="103"/>
  <c r="Z38" i="120"/>
  <c r="Y13" i="103"/>
  <c r="Z69" i="111"/>
  <c r="Y69" i="125"/>
  <c r="Y69" i="119"/>
  <c r="Y69" i="10"/>
  <c r="Y65" i="105"/>
  <c r="Y65" i="75"/>
  <c r="Y65" i="10"/>
  <c r="Y54" i="124"/>
  <c r="Y54" i="117"/>
  <c r="Y49" i="104"/>
  <c r="Y45" i="106"/>
  <c r="Z20" i="105"/>
  <c r="Y50" i="105"/>
  <c r="Y46" i="120"/>
  <c r="Z16" i="125"/>
  <c r="Y65" i="125"/>
  <c r="Y54" i="111"/>
  <c r="Y45" i="16"/>
  <c r="Y6" i="16"/>
  <c r="Y72" i="104"/>
  <c r="Y72" i="124"/>
  <c r="Y72" i="16"/>
  <c r="Y68" i="118"/>
  <c r="Y68" i="10"/>
  <c r="Y48" i="119"/>
  <c r="Y44" i="120"/>
  <c r="Y40" i="16"/>
  <c r="Y25" i="10"/>
  <c r="Y20" i="10"/>
  <c r="Y15" i="118"/>
  <c r="Y10" i="106"/>
  <c r="Z71" i="125"/>
  <c r="Z51" i="105"/>
  <c r="Z47" i="120"/>
  <c r="Z43" i="117"/>
  <c r="Z39" i="10"/>
  <c r="Z30" i="119"/>
  <c r="Z30" i="103"/>
  <c r="Z24" i="117"/>
  <c r="Z24" i="104"/>
  <c r="Z14" i="103"/>
  <c r="Y71" i="104"/>
  <c r="Y71" i="10"/>
  <c r="Y67" i="16"/>
  <c r="Y63" i="118"/>
  <c r="Y63" i="8"/>
  <c r="Y63" i="10"/>
  <c r="Y47" i="124"/>
  <c r="Y39" i="125"/>
  <c r="Y39" i="120"/>
  <c r="Y39" i="103"/>
  <c r="Y35" i="118"/>
  <c r="Y35" i="116" s="1"/>
  <c r="Y30" i="124"/>
  <c r="Y30" i="117"/>
  <c r="Y24" i="105"/>
  <c r="Y19" i="106"/>
  <c r="Y14" i="104"/>
  <c r="Z42" i="16"/>
  <c r="Z42" i="10"/>
  <c r="Z29" i="16"/>
  <c r="Y66" i="106"/>
  <c r="Y66" i="103"/>
  <c r="Y66" i="16"/>
  <c r="Y50" i="119"/>
  <c r="Y50" i="103"/>
  <c r="Y50" i="10"/>
  <c r="Y46" i="125"/>
  <c r="Y46" i="118"/>
  <c r="Y42" i="104"/>
  <c r="Y42" i="10"/>
  <c r="Y38" i="106"/>
  <c r="Y38" i="117"/>
  <c r="Y29" i="125"/>
  <c r="Y29" i="119"/>
  <c r="Y13" i="119"/>
  <c r="Y13" i="105"/>
  <c r="Y13" i="106"/>
  <c r="Y13" i="10"/>
  <c r="Y7" i="117"/>
  <c r="Z69" i="118"/>
  <c r="Z69" i="103"/>
  <c r="Z69" i="75"/>
  <c r="Z65" i="118"/>
  <c r="Z54" i="125"/>
  <c r="Z54" i="105"/>
  <c r="Z49" i="118"/>
  <c r="Z49" i="8"/>
  <c r="Z45" i="125"/>
  <c r="Z41" i="10"/>
  <c r="Z37" i="125"/>
  <c r="Z37" i="119"/>
  <c r="Z37" i="103"/>
  <c r="Z37" i="75"/>
  <c r="Z32" i="124"/>
  <c r="Z32" i="118"/>
  <c r="Z32" i="104"/>
  <c r="Z32" i="16"/>
  <c r="Z32" i="10"/>
  <c r="Z16" i="111"/>
  <c r="Z16" i="8"/>
  <c r="Y16" i="119"/>
  <c r="Z36" i="118"/>
  <c r="Z68" i="117"/>
  <c r="Z68" i="104"/>
  <c r="Z31" i="125"/>
  <c r="Z31" i="120"/>
  <c r="Z31" i="111"/>
  <c r="Z31" i="104"/>
  <c r="Z10" i="118"/>
  <c r="Z10" i="104"/>
  <c r="Y72" i="125"/>
  <c r="Y68" i="106"/>
  <c r="Y68" i="75"/>
  <c r="Y64" i="124"/>
  <c r="Y64" i="117"/>
  <c r="Y53" i="105"/>
  <c r="Y52" i="105" s="1"/>
  <c r="Y52" i="187"/>
  <c r="Y53" i="104"/>
  <c r="Y52" i="104" s="1"/>
  <c r="Y52" i="191"/>
  <c r="Y52" i="77"/>
  <c r="Y53" i="75"/>
  <c r="Y48" i="124"/>
  <c r="Y48" i="117"/>
  <c r="Y48" i="111"/>
  <c r="Y48" i="106"/>
  <c r="Y44" i="125"/>
  <c r="Y44" i="118"/>
  <c r="Y44" i="105"/>
  <c r="Y40" i="103"/>
  <c r="Y36" i="125"/>
  <c r="Y25" i="125"/>
  <c r="Y20" i="118"/>
  <c r="Y20" i="106"/>
  <c r="Y15" i="10"/>
  <c r="Y5" i="103"/>
  <c r="Y4" i="186"/>
  <c r="Z71" i="75"/>
  <c r="Z67" i="125"/>
  <c r="Z67" i="118"/>
  <c r="Z67" i="10"/>
  <c r="Z63" i="125"/>
  <c r="Z63" i="117"/>
  <c r="Z43" i="119"/>
  <c r="Z39" i="105"/>
  <c r="Z39" i="75"/>
  <c r="Z33" i="196"/>
  <c r="Z27" i="171"/>
  <c r="Z30" i="125"/>
  <c r="Z30" i="124"/>
  <c r="Z30" i="111"/>
  <c r="Z27" i="79"/>
  <c r="Z9" i="125"/>
  <c r="Z8" i="173"/>
  <c r="Z9" i="119"/>
  <c r="Z8" i="156"/>
  <c r="Z8" i="170"/>
  <c r="Z8" i="197"/>
  <c r="Z9" i="111"/>
  <c r="Z8" i="190"/>
  <c r="Z8" i="80"/>
  <c r="Z8" i="17"/>
  <c r="Z9" i="16"/>
  <c r="Y71" i="124"/>
  <c r="Y71" i="105"/>
  <c r="Y71" i="75"/>
  <c r="Y67" i="106"/>
  <c r="Y67" i="8"/>
  <c r="Y63" i="124"/>
  <c r="Y63" i="104"/>
  <c r="Y51" i="111"/>
  <c r="Y51" i="106"/>
  <c r="Y51" i="103"/>
  <c r="Y51" i="10"/>
  <c r="Y47" i="125"/>
  <c r="Y43" i="124"/>
  <c r="Y43" i="106"/>
  <c r="Y39" i="119"/>
  <c r="Y39" i="111"/>
  <c r="Y39" i="105"/>
  <c r="Y33" i="167"/>
  <c r="Y35" i="111"/>
  <c r="Y35" i="106"/>
  <c r="Y33" i="186"/>
  <c r="Y30" i="125"/>
  <c r="Y24" i="119"/>
  <c r="Y24" i="10"/>
  <c r="Y17" i="173"/>
  <c r="Y17" i="199"/>
  <c r="Y19" i="104"/>
  <c r="Y17" i="88"/>
  <c r="Y8" i="204"/>
  <c r="Y8" i="202"/>
  <c r="Y8" i="197"/>
  <c r="Y9" i="111"/>
  <c r="Y8" i="111" s="1"/>
  <c r="Y9" i="104"/>
  <c r="Y8" i="191"/>
  <c r="Y8" i="86"/>
  <c r="Y8" i="18"/>
  <c r="Z70" i="124"/>
  <c r="Z70" i="75"/>
  <c r="Z61" i="173"/>
  <c r="Z62" i="119"/>
  <c r="Z61" i="155"/>
  <c r="Z61" i="198"/>
  <c r="Z61" i="185"/>
  <c r="Z62" i="103"/>
  <c r="Z61" i="189"/>
  <c r="Z62" i="105"/>
  <c r="Z61" i="187"/>
  <c r="Z61" i="85"/>
  <c r="Z61" i="78"/>
  <c r="Z50" i="105"/>
  <c r="Z42" i="120"/>
  <c r="Z42" i="8"/>
  <c r="Z38" i="125"/>
  <c r="Z38" i="118"/>
  <c r="Z38" i="103"/>
  <c r="Z33" i="172"/>
  <c r="Z33" i="159"/>
  <c r="Z33" i="163"/>
  <c r="Z34" i="117"/>
  <c r="Z33" i="165"/>
  <c r="Z33" i="91"/>
  <c r="Z33" i="83"/>
  <c r="Z33" i="19"/>
  <c r="Z27" i="158"/>
  <c r="Z29" i="120"/>
  <c r="Z29" i="103"/>
  <c r="Z29" i="8"/>
  <c r="Z17" i="203"/>
  <c r="Z18" i="106"/>
  <c r="Z17" i="194"/>
  <c r="Z17" i="186"/>
  <c r="Z17" i="86"/>
  <c r="Z17" i="17"/>
  <c r="Z18" i="16"/>
  <c r="Z11" i="114"/>
  <c r="Z13" i="8"/>
  <c r="Z66" i="103"/>
  <c r="Z46" i="103"/>
  <c r="Z22" i="173"/>
  <c r="Z22" i="156"/>
  <c r="Z22" i="199"/>
  <c r="Z22" i="89"/>
  <c r="Z22" i="189"/>
  <c r="Z22" i="190"/>
  <c r="Z22" i="88"/>
  <c r="Z22" i="83"/>
  <c r="Z7" i="117"/>
  <c r="Z7" i="111"/>
  <c r="Y70" i="120"/>
  <c r="Y66" i="105"/>
  <c r="Y61" i="173"/>
  <c r="Y62" i="120"/>
  <c r="Y61" i="159"/>
  <c r="Y61" i="168"/>
  <c r="Y61" i="198"/>
  <c r="Y61" i="190"/>
  <c r="Y61" i="87"/>
  <c r="Y61" i="84"/>
  <c r="Y61" i="18"/>
  <c r="Y50" i="75"/>
  <c r="Y46" i="117"/>
  <c r="Y46" i="111"/>
  <c r="Y38" i="120"/>
  <c r="Y38" i="104"/>
  <c r="Y38" i="75"/>
  <c r="Y33" i="172"/>
  <c r="Y33" i="163"/>
  <c r="Y34" i="117"/>
  <c r="Y33" i="166"/>
  <c r="Y34" i="118"/>
  <c r="Y33" i="108"/>
  <c r="Y33" i="193"/>
  <c r="Y33" i="91"/>
  <c r="Y33" i="80"/>
  <c r="Y33" i="154"/>
  <c r="Y29" i="105"/>
  <c r="Y27" i="77"/>
  <c r="Y29" i="75"/>
  <c r="Y22" i="171"/>
  <c r="Y23" i="125"/>
  <c r="Y22" i="121"/>
  <c r="Y22" i="166"/>
  <c r="Y23" i="111"/>
  <c r="Y22" i="197"/>
  <c r="Y22" i="108"/>
  <c r="Y22" i="188"/>
  <c r="Y22" i="90"/>
  <c r="Y23" i="16"/>
  <c r="Y22" i="17"/>
  <c r="Y23" i="8"/>
  <c r="Y17" i="204"/>
  <c r="Y17" i="202"/>
  <c r="Y17" i="187"/>
  <c r="Y18" i="105"/>
  <c r="Y17" i="163"/>
  <c r="Y18" i="117"/>
  <c r="Y17" i="110"/>
  <c r="Y17" i="186"/>
  <c r="Y17" i="82"/>
  <c r="Y17" i="18"/>
  <c r="Y11" i="183"/>
  <c r="Y13" i="117"/>
  <c r="Y7" i="119"/>
  <c r="Y7" i="111"/>
  <c r="Y4" i="79"/>
  <c r="Z69" i="125"/>
  <c r="Z69" i="16"/>
  <c r="Z65" i="125"/>
  <c r="Z65" i="111"/>
  <c r="Z54" i="111"/>
  <c r="Z49" i="104"/>
  <c r="Z49" i="105"/>
  <c r="Z45" i="120"/>
  <c r="Z45" i="104"/>
  <c r="Z41" i="104"/>
  <c r="Z41" i="103"/>
  <c r="Z32" i="117"/>
  <c r="Z32" i="103"/>
  <c r="Z27" i="203"/>
  <c r="Z28" i="120"/>
  <c r="Z27" i="159"/>
  <c r="Z27" i="197"/>
  <c r="Z28" i="111"/>
  <c r="Z27" i="185"/>
  <c r="Z28" i="103"/>
  <c r="Z27" i="85"/>
  <c r="Z27" i="84"/>
  <c r="Z27" i="154"/>
  <c r="Z21" i="124"/>
  <c r="Z21" i="75"/>
  <c r="Z16" i="119"/>
  <c r="Z16" i="124"/>
  <c r="Z16" i="123" s="1"/>
  <c r="Z16" i="104"/>
  <c r="Z16" i="10"/>
  <c r="Z11" i="156"/>
  <c r="Z11" i="112"/>
  <c r="Z11" i="113"/>
  <c r="Z11" i="192"/>
  <c r="Z11" i="189"/>
  <c r="Z11" i="79"/>
  <c r="Z11" i="78"/>
  <c r="Z6" i="117"/>
  <c r="Z6" i="105"/>
  <c r="Z4" i="112"/>
  <c r="Z3" i="112" s="1"/>
  <c r="Z6" i="104"/>
  <c r="Z4" i="152"/>
  <c r="Y65" i="124"/>
  <c r="Y65" i="120"/>
  <c r="Y52" i="195"/>
  <c r="Y54" i="103"/>
  <c r="Y54" i="102" s="1"/>
  <c r="Y54" i="16"/>
  <c r="Y49" i="106"/>
  <c r="Y49" i="8"/>
  <c r="Y45" i="124"/>
  <c r="Y45" i="117"/>
  <c r="Y45" i="104"/>
  <c r="Y45" i="8"/>
  <c r="Y41" i="103"/>
  <c r="Y41" i="8"/>
  <c r="Y32" i="105"/>
  <c r="Y27" i="174"/>
  <c r="Y27" i="156"/>
  <c r="Y27" i="113"/>
  <c r="Y27" i="112"/>
  <c r="Y27" i="110"/>
  <c r="Y27" i="189"/>
  <c r="Y27" i="85"/>
  <c r="Y27" i="151"/>
  <c r="Y28" i="10"/>
  <c r="Y21" i="118"/>
  <c r="Y21" i="16"/>
  <c r="Y16" i="118"/>
  <c r="Y16" i="111"/>
  <c r="Y16" i="75"/>
  <c r="Y11" i="173"/>
  <c r="Y11" i="198"/>
  <c r="Y11" i="167"/>
  <c r="Y12" i="106"/>
  <c r="Y11" i="194"/>
  <c r="Y11" i="189"/>
  <c r="Y11" i="84"/>
  <c r="Y11" i="85"/>
  <c r="Y12" i="16"/>
  <c r="Y4" i="172"/>
  <c r="Y4" i="108"/>
  <c r="Y4" i="166"/>
  <c r="Y6" i="118"/>
  <c r="Y6" i="105"/>
  <c r="Y6" i="102" s="1"/>
  <c r="Z72" i="124"/>
  <c r="Z72" i="120"/>
  <c r="Z72" i="105"/>
  <c r="Z64" i="75"/>
  <c r="Z52" i="183"/>
  <c r="Z52" i="196"/>
  <c r="Z53" i="118"/>
  <c r="Z52" i="166"/>
  <c r="Z52" i="167"/>
  <c r="Z52" i="197"/>
  <c r="Z53" i="111"/>
  <c r="Z52" i="111" s="1"/>
  <c r="Z52" i="193"/>
  <c r="Z52" i="86"/>
  <c r="Z52" i="84"/>
  <c r="Z52" i="154"/>
  <c r="Z48" i="16"/>
  <c r="Z40" i="119"/>
  <c r="Z25" i="125"/>
  <c r="Z25" i="104"/>
  <c r="Z17" i="189"/>
  <c r="Z17" i="192"/>
  <c r="Z20" i="8"/>
  <c r="Z15" i="124"/>
  <c r="Z15" i="105"/>
  <c r="Z4" i="204"/>
  <c r="Z4" i="203"/>
  <c r="Z4" i="194"/>
  <c r="Z5" i="106"/>
  <c r="Z4" i="169"/>
  <c r="Z4" i="109"/>
  <c r="Z4" i="193"/>
  <c r="Z4" i="87"/>
  <c r="Z4" i="80"/>
  <c r="Z10" i="103"/>
  <c r="Z31" i="105"/>
  <c r="Z31" i="10"/>
  <c r="Z10" i="8"/>
  <c r="Y72" i="105"/>
  <c r="Y72" i="106"/>
  <c r="Y72" i="10"/>
  <c r="Y68" i="105"/>
  <c r="Y64" i="125"/>
  <c r="Y64" i="10"/>
  <c r="Y53" i="117"/>
  <c r="Y52" i="163"/>
  <c r="Y48" i="120"/>
  <c r="Y48" i="16"/>
  <c r="Y44" i="75"/>
  <c r="Y40" i="124"/>
  <c r="Y40" i="119"/>
  <c r="Y36" i="105"/>
  <c r="Y31" i="8"/>
  <c r="Y20" i="105"/>
  <c r="Y15" i="111"/>
  <c r="Y8" i="155"/>
  <c r="Y10" i="119"/>
  <c r="Y4" i="158"/>
  <c r="Y5" i="120"/>
  <c r="Y4" i="194"/>
  <c r="Y5" i="106"/>
  <c r="Z71" i="118"/>
  <c r="Z71" i="16"/>
  <c r="Z67" i="124"/>
  <c r="Z67" i="120"/>
  <c r="Z67" i="111"/>
  <c r="Z67" i="8"/>
  <c r="Z61" i="107"/>
  <c r="Z63" i="10"/>
  <c r="Z63" i="75"/>
  <c r="Z51" i="103"/>
  <c r="Z51" i="8"/>
  <c r="Z47" i="105"/>
  <c r="Z47" i="75"/>
  <c r="Z43" i="106"/>
  <c r="Z43" i="8"/>
  <c r="Z39" i="118"/>
  <c r="Z39" i="8"/>
  <c r="Z35" i="124"/>
  <c r="Z35" i="103"/>
  <c r="Z35" i="8"/>
  <c r="Z30" i="118"/>
  <c r="Z30" i="116" s="1"/>
  <c r="Z30" i="106"/>
  <c r="Z24" i="105"/>
  <c r="Z24" i="102" s="1"/>
  <c r="Z19" i="119"/>
  <c r="Z19" i="116" s="1"/>
  <c r="Z14" i="124"/>
  <c r="Z14" i="117"/>
  <c r="Z14" i="105"/>
  <c r="Z14" i="10"/>
  <c r="Z8" i="109"/>
  <c r="Z8" i="107"/>
  <c r="Z8" i="110"/>
  <c r="Z8" i="188"/>
  <c r="Z8" i="84"/>
  <c r="Z8" i="83"/>
  <c r="Y67" i="125"/>
  <c r="Y61" i="183"/>
  <c r="Y61" i="169"/>
  <c r="Y61" i="187"/>
  <c r="Y63" i="105"/>
  <c r="Y61" i="19"/>
  <c r="Y51" i="124"/>
  <c r="Y47" i="120"/>
  <c r="Y47" i="105"/>
  <c r="Y47" i="10"/>
  <c r="Y43" i="111"/>
  <c r="Y39" i="10"/>
  <c r="Y33" i="204"/>
  <c r="Y24" i="111"/>
  <c r="Y17" i="113"/>
  <c r="Y19" i="105"/>
  <c r="Y14" i="124"/>
  <c r="Y14" i="75"/>
  <c r="Y11" i="153"/>
  <c r="Y8" i="174"/>
  <c r="Y8" i="167"/>
  <c r="Y8" i="169"/>
  <c r="Y8" i="189"/>
  <c r="Y8" i="193"/>
  <c r="Y8" i="185"/>
  <c r="Y8" i="84"/>
  <c r="Y8" i="17"/>
  <c r="Y9" i="16"/>
  <c r="Z70" i="16"/>
  <c r="Z61" i="172"/>
  <c r="Z61" i="163"/>
  <c r="Z61" i="170"/>
  <c r="Z61" i="110"/>
  <c r="Z61" i="195"/>
  <c r="Z61" i="91"/>
  <c r="Z61" i="84"/>
  <c r="Z50" i="111"/>
  <c r="Z50" i="8"/>
  <c r="Z42" i="75"/>
  <c r="Z38" i="124"/>
  <c r="Z38" i="123" s="1"/>
  <c r="Z38" i="105"/>
  <c r="Z33" i="174"/>
  <c r="Z33" i="114"/>
  <c r="Z33" i="198"/>
  <c r="Z33" i="194"/>
  <c r="Z34" i="106"/>
  <c r="Z33" i="90"/>
  <c r="Z33" i="79"/>
  <c r="Z33" i="77"/>
  <c r="Z34" i="75"/>
  <c r="Z29" i="125"/>
  <c r="Z29" i="119"/>
  <c r="Z27" i="107"/>
  <c r="Z29" i="10"/>
  <c r="Z17" i="204"/>
  <c r="Z17" i="155"/>
  <c r="Z18" i="119"/>
  <c r="Z17" i="168"/>
  <c r="Z18" i="104"/>
  <c r="Z17" i="191"/>
  <c r="Z17" i="80"/>
  <c r="Z11" i="167"/>
  <c r="Z13" i="105"/>
  <c r="Z11" i="190"/>
  <c r="Z66" i="125"/>
  <c r="Z66" i="124"/>
  <c r="Z66" i="118"/>
  <c r="Z66" i="117"/>
  <c r="Z66" i="16"/>
  <c r="Z46" i="124"/>
  <c r="Z46" i="123" s="1"/>
  <c r="Z22" i="155"/>
  <c r="Z23" i="119"/>
  <c r="Z22" i="119" s="1"/>
  <c r="Z22" i="114"/>
  <c r="Z23" i="117"/>
  <c r="Z22" i="165"/>
  <c r="Z22" i="194"/>
  <c r="Z23" i="106"/>
  <c r="Z22" i="106" s="1"/>
  <c r="Z22" i="188"/>
  <c r="Z22" i="85"/>
  <c r="Z22" i="17"/>
  <c r="Z23" i="16"/>
  <c r="Z7" i="124"/>
  <c r="Z7" i="123" s="1"/>
  <c r="Z7" i="8"/>
  <c r="Y70" i="124"/>
  <c r="Y70" i="104"/>
  <c r="Y66" i="75"/>
  <c r="Y66" i="10"/>
  <c r="Y61" i="170"/>
  <c r="Y61" i="112"/>
  <c r="Y61" i="195"/>
  <c r="Y61" i="192"/>
  <c r="Y61" i="89"/>
  <c r="Y62" i="16"/>
  <c r="Y50" i="124"/>
  <c r="Y50" i="123" s="1"/>
  <c r="Y46" i="8"/>
  <c r="Y42" i="125"/>
  <c r="Y42" i="123" s="1"/>
  <c r="Y38" i="111"/>
  <c r="Y38" i="16"/>
  <c r="Y33" i="201"/>
  <c r="Y34" i="124"/>
  <c r="Y33" i="170"/>
  <c r="Y33" i="198"/>
  <c r="Y33" i="107"/>
  <c r="Y33" i="188"/>
  <c r="Y33" i="90"/>
  <c r="Y33" i="79"/>
  <c r="Y33" i="153"/>
  <c r="Y29" i="111"/>
  <c r="Y29" i="104"/>
  <c r="Y27" i="86"/>
  <c r="Y22" i="159"/>
  <c r="Y22" i="114"/>
  <c r="Y22" i="195"/>
  <c r="Y22" i="185"/>
  <c r="Y23" i="103"/>
  <c r="Y22" i="88"/>
  <c r="Y22" i="152"/>
  <c r="Y22" i="19"/>
  <c r="Y18" i="125"/>
  <c r="Y17" i="171"/>
  <c r="Y17" i="167"/>
  <c r="Y17" i="168"/>
  <c r="Y17" i="197"/>
  <c r="Y18" i="111"/>
  <c r="Y17" i="189"/>
  <c r="Y17" i="86"/>
  <c r="Y13" i="118"/>
  <c r="Y11" i="86"/>
  <c r="Y3" i="86" s="1"/>
  <c r="Y13" i="75"/>
  <c r="Y11" i="161"/>
  <c r="Y7" i="16"/>
  <c r="Z65" i="104"/>
  <c r="Z54" i="118"/>
  <c r="Z27" i="201"/>
  <c r="Z28" i="124"/>
  <c r="Z27" i="88"/>
  <c r="Z27" i="166"/>
  <c r="Z28" i="118"/>
  <c r="Z27" i="199"/>
  <c r="Z27" i="91"/>
  <c r="Z27" i="83"/>
  <c r="Z27" i="153"/>
  <c r="Z21" i="118"/>
  <c r="Z21" i="106"/>
  <c r="Z16" i="106"/>
  <c r="Z11" i="168"/>
  <c r="Z11" i="195"/>
  <c r="Z11" i="199"/>
  <c r="Z11" i="90"/>
  <c r="Z11" i="87"/>
  <c r="Z11" i="18"/>
  <c r="Z4" i="161"/>
  <c r="Z3" i="161" s="1"/>
  <c r="Y69" i="75"/>
  <c r="Y65" i="119"/>
  <c r="Y61" i="154"/>
  <c r="Y45" i="75"/>
  <c r="Y32" i="124"/>
  <c r="Y32" i="123" s="1"/>
  <c r="Y32" i="104"/>
  <c r="Y32" i="10"/>
  <c r="Y27" i="173"/>
  <c r="Y27" i="193"/>
  <c r="Y27" i="109"/>
  <c r="Y28" i="105"/>
  <c r="Y27" i="187"/>
  <c r="Y27" i="198"/>
  <c r="Y28" i="106"/>
  <c r="Y27" i="194"/>
  <c r="Y27" i="84"/>
  <c r="Y27" i="160"/>
  <c r="Y28" i="8"/>
  <c r="Y11" i="203"/>
  <c r="Y11" i="168"/>
  <c r="Y11" i="114"/>
  <c r="Y11" i="196"/>
  <c r="Y11" i="90"/>
  <c r="Y11" i="83"/>
  <c r="Y4" i="195"/>
  <c r="Y4" i="188"/>
  <c r="Y4" i="91"/>
  <c r="Y6" i="75"/>
  <c r="Z64" i="106"/>
  <c r="Z52" i="204"/>
  <c r="Z53" i="119"/>
  <c r="Z52" i="156"/>
  <c r="Z52" i="169"/>
  <c r="Z53" i="117"/>
  <c r="Z52" i="163"/>
  <c r="Z52" i="187"/>
  <c r="Z53" i="105"/>
  <c r="Z52" i="105" s="1"/>
  <c r="Z52" i="188"/>
  <c r="Z52" i="83"/>
  <c r="Z52" i="19"/>
  <c r="Z36" i="124"/>
  <c r="Z36" i="103"/>
  <c r="Z25" i="16"/>
  <c r="Z15" i="16"/>
  <c r="Z5" i="124"/>
  <c r="Z4" i="202"/>
  <c r="Z4" i="158"/>
  <c r="Z5" i="120"/>
  <c r="Z4" i="120" s="1"/>
  <c r="Z5" i="119"/>
  <c r="Z4" i="156"/>
  <c r="Z5" i="117"/>
  <c r="Z4" i="163"/>
  <c r="Z4" i="199"/>
  <c r="Z4" i="192"/>
  <c r="Z4" i="86"/>
  <c r="Z4" i="19"/>
  <c r="Z5" i="8"/>
  <c r="Z4" i="160"/>
  <c r="Y72" i="118"/>
  <c r="Y72" i="8"/>
  <c r="Y68" i="104"/>
  <c r="Y61" i="108"/>
  <c r="Y64" i="8"/>
  <c r="Y53" i="103"/>
  <c r="Y52" i="186"/>
  <c r="Y48" i="104"/>
  <c r="Y40" i="106"/>
  <c r="Y36" i="118"/>
  <c r="Y20" i="119"/>
  <c r="Y20" i="75"/>
  <c r="Y15" i="119"/>
  <c r="Y15" i="75"/>
  <c r="Y10" i="117"/>
  <c r="Y10" i="75"/>
  <c r="Y5" i="118"/>
  <c r="Y5" i="104"/>
  <c r="Y4" i="191"/>
  <c r="Y4" i="17"/>
  <c r="Y5" i="16"/>
  <c r="Z71" i="117"/>
  <c r="Z71" i="116" s="1"/>
  <c r="Z71" i="106"/>
  <c r="Z71" i="10"/>
  <c r="Z67" i="119"/>
  <c r="Z61" i="193"/>
  <c r="Z63" i="104"/>
  <c r="Z51" i="125"/>
  <c r="Z51" i="118"/>
  <c r="Z51" i="116" s="1"/>
  <c r="Z51" i="16"/>
  <c r="Z47" i="118"/>
  <c r="Z47" i="116" s="1"/>
  <c r="Z47" i="16"/>
  <c r="Z43" i="111"/>
  <c r="Z35" i="125"/>
  <c r="Z33" i="121"/>
  <c r="Z33" i="109"/>
  <c r="Z35" i="106"/>
  <c r="Z30" i="10"/>
  <c r="Z24" i="16"/>
  <c r="Z19" i="111"/>
  <c r="Z19" i="75"/>
  <c r="Z8" i="204"/>
  <c r="Z8" i="198"/>
  <c r="Z9" i="104"/>
  <c r="Z8" i="191"/>
  <c r="Z8" i="199"/>
  <c r="Z8" i="87"/>
  <c r="Z8" i="86"/>
  <c r="Z8" i="77"/>
  <c r="Z9" i="75"/>
  <c r="Z8" i="75" s="1"/>
  <c r="Z8" i="19"/>
  <c r="Y71" i="16"/>
  <c r="Y67" i="119"/>
  <c r="Y63" i="117"/>
  <c r="Y61" i="86"/>
  <c r="Y61" i="17"/>
  <c r="Y63" i="16"/>
  <c r="Y47" i="16"/>
  <c r="Y43" i="104"/>
  <c r="Y33" i="199"/>
  <c r="Y33" i="191"/>
  <c r="Y35" i="104"/>
  <c r="Y33" i="88"/>
  <c r="Y33" i="84"/>
  <c r="Y30" i="104"/>
  <c r="Y24" i="117"/>
  <c r="Y24" i="75"/>
  <c r="Y17" i="121"/>
  <c r="Y19" i="16"/>
  <c r="Y14" i="125"/>
  <c r="Y11" i="82"/>
  <c r="Y8" i="109"/>
  <c r="Y8" i="112"/>
  <c r="Y9" i="105"/>
  <c r="Y8" i="105" s="1"/>
  <c r="Y8" i="187"/>
  <c r="Y8" i="90"/>
  <c r="Y8" i="79"/>
  <c r="Y8" i="154"/>
  <c r="Z61" i="166"/>
  <c r="Z62" i="118"/>
  <c r="Z62" i="120"/>
  <c r="Z61" i="159"/>
  <c r="Z61" i="114"/>
  <c r="Z61" i="113"/>
  <c r="Z61" i="197"/>
  <c r="Z62" i="111"/>
  <c r="Z61" i="86"/>
  <c r="Z61" i="83"/>
  <c r="Z61" i="154"/>
  <c r="Z50" i="124"/>
  <c r="Z33" i="203"/>
  <c r="Z33" i="155"/>
  <c r="Z34" i="119"/>
  <c r="Z33" i="108"/>
  <c r="Z33" i="189"/>
  <c r="Z33" i="18"/>
  <c r="Z33" i="84"/>
  <c r="Z33" i="17"/>
  <c r="Z34" i="16"/>
  <c r="Z27" i="114"/>
  <c r="Z27" i="193"/>
  <c r="Z17" i="201"/>
  <c r="Z18" i="124"/>
  <c r="Z17" i="115"/>
  <c r="Z18" i="117"/>
  <c r="Z17" i="163"/>
  <c r="Z17" i="90"/>
  <c r="Z17" i="89"/>
  <c r="Z17" i="79"/>
  <c r="Z17" i="78"/>
  <c r="Z46" i="8"/>
  <c r="Z22" i="204"/>
  <c r="Z22" i="169"/>
  <c r="Z22" i="81"/>
  <c r="Z22" i="186"/>
  <c r="Z22" i="84"/>
  <c r="Z22" i="19"/>
  <c r="Y62" i="124"/>
  <c r="Y61" i="201"/>
  <c r="Y61" i="189"/>
  <c r="Y61" i="109"/>
  <c r="Y62" i="104"/>
  <c r="Y61" i="191"/>
  <c r="Y61" i="186"/>
  <c r="Y61" i="83"/>
  <c r="Y61" i="77"/>
  <c r="Y62" i="75"/>
  <c r="Y50" i="120"/>
  <c r="Y46" i="106"/>
  <c r="Y46" i="16"/>
  <c r="Y34" i="125"/>
  <c r="Y33" i="171"/>
  <c r="Y33" i="169"/>
  <c r="Y33" i="195"/>
  <c r="Y33" i="189"/>
  <c r="Y33" i="190"/>
  <c r="Y33" i="86"/>
  <c r="Y33" i="77"/>
  <c r="Y34" i="75"/>
  <c r="Y33" i="152"/>
  <c r="Y27" i="183"/>
  <c r="Y22" i="173"/>
  <c r="Y22" i="156"/>
  <c r="Y22" i="169"/>
  <c r="Y22" i="109"/>
  <c r="Y22" i="199"/>
  <c r="Y22" i="189"/>
  <c r="Y22" i="83"/>
  <c r="Y23" i="10"/>
  <c r="Y22" i="151"/>
  <c r="Y22" i="153"/>
  <c r="Y17" i="174"/>
  <c r="Y17" i="165"/>
  <c r="Y17" i="115"/>
  <c r="Y17" i="109"/>
  <c r="Y17" i="185"/>
  <c r="Y18" i="103"/>
  <c r="Y17" i="87"/>
  <c r="Y17" i="153"/>
  <c r="Y11" i="169"/>
  <c r="Y3" i="169" s="1"/>
  <c r="Y13" i="111"/>
  <c r="Y7" i="124"/>
  <c r="Z69" i="120"/>
  <c r="Z69" i="116" s="1"/>
  <c r="Z69" i="10"/>
  <c r="Z54" i="124"/>
  <c r="Z54" i="10"/>
  <c r="Z49" i="125"/>
  <c r="Z49" i="123" s="1"/>
  <c r="Z49" i="75"/>
  <c r="Z45" i="111"/>
  <c r="Z41" i="119"/>
  <c r="Z37" i="117"/>
  <c r="Z32" i="106"/>
  <c r="Z28" i="125"/>
  <c r="Z27" i="172"/>
  <c r="Z27" i="121"/>
  <c r="Z27" i="168"/>
  <c r="Z27" i="192"/>
  <c r="Z27" i="196"/>
  <c r="Z26" i="196" s="1"/>
  <c r="Z27" i="188"/>
  <c r="Z27" i="86"/>
  <c r="Z27" i="82"/>
  <c r="Z27" i="160"/>
  <c r="Z28" i="8"/>
  <c r="Z21" i="125"/>
  <c r="Z21" i="104"/>
  <c r="Z21" i="16"/>
  <c r="Z12" i="125"/>
  <c r="Z11" i="172"/>
  <c r="Z11" i="169"/>
  <c r="Z11" i="170"/>
  <c r="Z12" i="106"/>
  <c r="Z11" i="194"/>
  <c r="Z11" i="88"/>
  <c r="Z11" i="82"/>
  <c r="Z11" i="151"/>
  <c r="Z12" i="10"/>
  <c r="Z4" i="155"/>
  <c r="Z6" i="119"/>
  <c r="Z6" i="75"/>
  <c r="Z6" i="8"/>
  <c r="Y69" i="103"/>
  <c r="Y54" i="10"/>
  <c r="Y49" i="103"/>
  <c r="Y45" i="125"/>
  <c r="Y37" i="120"/>
  <c r="Y27" i="171"/>
  <c r="Y27" i="202"/>
  <c r="Y27" i="166"/>
  <c r="Y28" i="118"/>
  <c r="Y27" i="195"/>
  <c r="Y27" i="199"/>
  <c r="Y27" i="17"/>
  <c r="Y28" i="16"/>
  <c r="Y21" i="111"/>
  <c r="Y16" i="16"/>
  <c r="Y12" i="119"/>
  <c r="Y11" i="155"/>
  <c r="Y11" i="202"/>
  <c r="Y11" i="166"/>
  <c r="Y12" i="118"/>
  <c r="Y11" i="109"/>
  <c r="Y11" i="91"/>
  <c r="Y11" i="79"/>
  <c r="Y11" i="160"/>
  <c r="Y12" i="8"/>
  <c r="Z72" i="106"/>
  <c r="Z64" i="124"/>
  <c r="Z52" i="171"/>
  <c r="Z52" i="202"/>
  <c r="Z52" i="165"/>
  <c r="Z52" i="108"/>
  <c r="Z52" i="88"/>
  <c r="Z52" i="87"/>
  <c r="Z52" i="18"/>
  <c r="Z52" i="152"/>
  <c r="Z48" i="10"/>
  <c r="Z44" i="118"/>
  <c r="Z44" i="103"/>
  <c r="Z44" i="75"/>
  <c r="Z40" i="124"/>
  <c r="Z40" i="123" s="1"/>
  <c r="Z40" i="105"/>
  <c r="Z40" i="10"/>
  <c r="Z33" i="173"/>
  <c r="Z25" i="105"/>
  <c r="Z20" i="106"/>
  <c r="Z20" i="10"/>
  <c r="Z15" i="10"/>
  <c r="Z4" i="201"/>
  <c r="Z4" i="167"/>
  <c r="Z4" i="198"/>
  <c r="Z5" i="105"/>
  <c r="Z4" i="187"/>
  <c r="Z4" i="79"/>
  <c r="Z4" i="154"/>
  <c r="Z5" i="10"/>
  <c r="Z4" i="151"/>
  <c r="Z31" i="103"/>
  <c r="Z31" i="102" s="1"/>
  <c r="Z31" i="124"/>
  <c r="Y68" i="124"/>
  <c r="Y64" i="106"/>
  <c r="Y64" i="16"/>
  <c r="Y53" i="118"/>
  <c r="Y52" i="167"/>
  <c r="Y52" i="197"/>
  <c r="Y53" i="111"/>
  <c r="Y52" i="111" s="1"/>
  <c r="Y44" i="16"/>
  <c r="Y40" i="104"/>
  <c r="Y40" i="8"/>
  <c r="Y31" i="111"/>
  <c r="Y31" i="105"/>
  <c r="Y25" i="75"/>
  <c r="Y20" i="117"/>
  <c r="Y20" i="116" s="1"/>
  <c r="Y8" i="166"/>
  <c r="Y10" i="118"/>
  <c r="Z67" i="106"/>
  <c r="Z61" i="167"/>
  <c r="Z63" i="105"/>
  <c r="Z33" i="169"/>
  <c r="Z33" i="199"/>
  <c r="Z24" i="124"/>
  <c r="Z14" i="118"/>
  <c r="Z14" i="75"/>
  <c r="Z9" i="118"/>
  <c r="Z8" i="166"/>
  <c r="Z8" i="196"/>
  <c r="Z8" i="194"/>
  <c r="Z9" i="106"/>
  <c r="Z8" i="106" s="1"/>
  <c r="Z9" i="103"/>
  <c r="Z8" i="185"/>
  <c r="Z8" i="82"/>
  <c r="Y67" i="105"/>
  <c r="Y67" i="75"/>
  <c r="Y51" i="8"/>
  <c r="Y47" i="118"/>
  <c r="Y43" i="123"/>
  <c r="Y43" i="105"/>
  <c r="Y43" i="8"/>
  <c r="Y39" i="118"/>
  <c r="Y39" i="116" s="1"/>
  <c r="Y39" i="106"/>
  <c r="Y35" i="124"/>
  <c r="Y33" i="121"/>
  <c r="Y35" i="105"/>
  <c r="Y35" i="8"/>
  <c r="Y27" i="82"/>
  <c r="Y24" i="124"/>
  <c r="Y22" i="160"/>
  <c r="Y24" i="8"/>
  <c r="Y19" i="103"/>
  <c r="Y8" i="201"/>
  <c r="Y9" i="124"/>
  <c r="Y8" i="158"/>
  <c r="Y9" i="120"/>
  <c r="Y8" i="120" s="1"/>
  <c r="Y8" i="168"/>
  <c r="Y8" i="88"/>
  <c r="Y8" i="19"/>
  <c r="Y8" i="152"/>
  <c r="Z70" i="105"/>
  <c r="Z70" i="8"/>
  <c r="Z62" i="124"/>
  <c r="Z61" i="201"/>
  <c r="Z61" i="108"/>
  <c r="Z61" i="194"/>
  <c r="Z62" i="106"/>
  <c r="Z62" i="75"/>
  <c r="Z61" i="80"/>
  <c r="Z61" i="18"/>
  <c r="Z50" i="125"/>
  <c r="Z50" i="120"/>
  <c r="Z50" i="10"/>
  <c r="Z42" i="104"/>
  <c r="Z38" i="10"/>
  <c r="Z33" i="202"/>
  <c r="Z33" i="170"/>
  <c r="Z33" i="112"/>
  <c r="Z34" i="104"/>
  <c r="Z33" i="191"/>
  <c r="Z34" i="103"/>
  <c r="Z33" i="185"/>
  <c r="Z33" i="80"/>
  <c r="Z33" i="154"/>
  <c r="Z27" i="165"/>
  <c r="Z17" i="170"/>
  <c r="Z17" i="156"/>
  <c r="Z17" i="110"/>
  <c r="Z17" i="113"/>
  <c r="Z17" i="185"/>
  <c r="Z18" i="103"/>
  <c r="Z17" i="19"/>
  <c r="Z17" i="152"/>
  <c r="Z66" i="10"/>
  <c r="Z46" i="111"/>
  <c r="Z22" i="167"/>
  <c r="Z23" i="118"/>
  <c r="Z22" i="166"/>
  <c r="Z22" i="168"/>
  <c r="Z22" i="87"/>
  <c r="Z22" i="77"/>
  <c r="Z23" i="75"/>
  <c r="Z23" i="8"/>
  <c r="Z22" i="160"/>
  <c r="Z7" i="118"/>
  <c r="Y70" i="125"/>
  <c r="Y70" i="103"/>
  <c r="Y70" i="8"/>
  <c r="Y66" i="118"/>
  <c r="Y61" i="172"/>
  <c r="Y61" i="121"/>
  <c r="Y61" i="165"/>
  <c r="Y61" i="196"/>
  <c r="Y62" i="105"/>
  <c r="Y61" i="185"/>
  <c r="Y62" i="103"/>
  <c r="Y61" i="81"/>
  <c r="Y61" i="160"/>
  <c r="Y62" i="8"/>
  <c r="Y50" i="111"/>
  <c r="Y42" i="111"/>
  <c r="Y42" i="75"/>
  <c r="Y33" i="174"/>
  <c r="Y33" i="159"/>
  <c r="Y33" i="165"/>
  <c r="Y33" i="85"/>
  <c r="Y34" i="103"/>
  <c r="Y33" i="185"/>
  <c r="Y33" i="81"/>
  <c r="Y33" i="161"/>
  <c r="Y27" i="107"/>
  <c r="Y29" i="106"/>
  <c r="Y29" i="10"/>
  <c r="Y22" i="155"/>
  <c r="Y23" i="119"/>
  <c r="Y22" i="119" s="1"/>
  <c r="Y22" i="163"/>
  <c r="Y23" i="117"/>
  <c r="Y22" i="198"/>
  <c r="Y22" i="79"/>
  <c r="Y22" i="87"/>
  <c r="Y23" i="75"/>
  <c r="Y22" i="77"/>
  <c r="Y22" i="154"/>
  <c r="Y17" i="172"/>
  <c r="Y17" i="158"/>
  <c r="Y18" i="120"/>
  <c r="Y17" i="198"/>
  <c r="Y18" i="104"/>
  <c r="Y17" i="191"/>
  <c r="Y17" i="195"/>
  <c r="Y17" i="90"/>
  <c r="Y17" i="17"/>
  <c r="Y18" i="16"/>
  <c r="Y17" i="19"/>
  <c r="Y13" i="124"/>
  <c r="Y11" i="81"/>
  <c r="Y11" i="152"/>
  <c r="Y7" i="75"/>
  <c r="Z69" i="124"/>
  <c r="Z65" i="16"/>
  <c r="Z65" i="8"/>
  <c r="Z54" i="75"/>
  <c r="Z49" i="16"/>
  <c r="Z45" i="8"/>
  <c r="Z37" i="8"/>
  <c r="Z32" i="125"/>
  <c r="Z32" i="123" s="1"/>
  <c r="Z28" i="119"/>
  <c r="Z27" i="155"/>
  <c r="Z27" i="169"/>
  <c r="Z28" i="117"/>
  <c r="Z27" i="163"/>
  <c r="Z28" i="104"/>
  <c r="Z27" i="191"/>
  <c r="Z27" i="186"/>
  <c r="Z27" i="81"/>
  <c r="Z27" i="19"/>
  <c r="Z27" i="151"/>
  <c r="Z28" i="10"/>
  <c r="Z16" i="118"/>
  <c r="Z16" i="103"/>
  <c r="Z11" i="173"/>
  <c r="Z12" i="124"/>
  <c r="Z11" i="201"/>
  <c r="Z12" i="117"/>
  <c r="Z11" i="163"/>
  <c r="Z11" i="197"/>
  <c r="Z12" i="111"/>
  <c r="Z11" i="110"/>
  <c r="Z12" i="75"/>
  <c r="Z11" i="80"/>
  <c r="Z3" i="80" s="1"/>
  <c r="Z11" i="160"/>
  <c r="Z12" i="8"/>
  <c r="Z4" i="168"/>
  <c r="Z4" i="108"/>
  <c r="Y69" i="106"/>
  <c r="Y65" i="117"/>
  <c r="Y65" i="8"/>
  <c r="Y52" i="91"/>
  <c r="Y49" i="10"/>
  <c r="Y45" i="111"/>
  <c r="Y41" i="119"/>
  <c r="Y41" i="116" s="1"/>
  <c r="Y41" i="105"/>
  <c r="Y41" i="10"/>
  <c r="Y37" i="111"/>
  <c r="Y32" i="106"/>
  <c r="Y32" i="16"/>
  <c r="Y28" i="125"/>
  <c r="Y27" i="125" s="1"/>
  <c r="Y27" i="172"/>
  <c r="Y26" i="172" s="1"/>
  <c r="Y28" i="124"/>
  <c r="Y27" i="201"/>
  <c r="Y27" i="185"/>
  <c r="Y28" i="103"/>
  <c r="Y27" i="114"/>
  <c r="Y27" i="91"/>
  <c r="Y26" i="91" s="1"/>
  <c r="Y27" i="83"/>
  <c r="Y27" i="154"/>
  <c r="Y26" i="154" s="1"/>
  <c r="Y21" i="106"/>
  <c r="Y21" i="8"/>
  <c r="Y11" i="174"/>
  <c r="Y11" i="195"/>
  <c r="Y12" i="103"/>
  <c r="Y11" i="185"/>
  <c r="Y3" i="185" s="1"/>
  <c r="Y12" i="104"/>
  <c r="Y11" i="191"/>
  <c r="Y11" i="87"/>
  <c r="Y11" i="80"/>
  <c r="Y11" i="151"/>
  <c r="Y12" i="10"/>
  <c r="Y4" i="83"/>
  <c r="Z72" i="125"/>
  <c r="Z72" i="104"/>
  <c r="Z72" i="10"/>
  <c r="Z64" i="120"/>
  <c r="Z52" i="201"/>
  <c r="Z53" i="124"/>
  <c r="Z52" i="158"/>
  <c r="Z53" i="120"/>
  <c r="Z52" i="120" s="1"/>
  <c r="Z52" i="115"/>
  <c r="Z52" i="186"/>
  <c r="Z52" i="190"/>
  <c r="Z52" i="85"/>
  <c r="Z52" i="80"/>
  <c r="Z53" i="10"/>
  <c r="Z52" i="151"/>
  <c r="Z44" i="117"/>
  <c r="Z44" i="116" s="1"/>
  <c r="Z44" i="106"/>
  <c r="Z40" i="120"/>
  <c r="Z36" i="106"/>
  <c r="Z36" i="10"/>
  <c r="Z4" i="174"/>
  <c r="Z4" i="170"/>
  <c r="Z4" i="165"/>
  <c r="Z4" i="186"/>
  <c r="Z4" i="190"/>
  <c r="Z4" i="91"/>
  <c r="Z4" i="185"/>
  <c r="Z5" i="103"/>
  <c r="Z4" i="78"/>
  <c r="Z68" i="125"/>
  <c r="Z68" i="123" s="1"/>
  <c r="Z68" i="10"/>
  <c r="Y53" i="119"/>
  <c r="Y52" i="156"/>
  <c r="Z68" i="8"/>
  <c r="Z31" i="117"/>
  <c r="Z10" i="125"/>
  <c r="Z10" i="117"/>
  <c r="Z10" i="105"/>
  <c r="Z10" i="16"/>
  <c r="Y72" i="119"/>
  <c r="Y72" i="117"/>
  <c r="Y72" i="103"/>
  <c r="Y72" i="102" s="1"/>
  <c r="Y72" i="75"/>
  <c r="Y68" i="117"/>
  <c r="Y64" i="119"/>
  <c r="Y52" i="201"/>
  <c r="Y53" i="124"/>
  <c r="Y52" i="17"/>
  <c r="Y53" i="16"/>
  <c r="Y48" i="105"/>
  <c r="Y48" i="102" s="1"/>
  <c r="Y44" i="124"/>
  <c r="Y44" i="123" s="1"/>
  <c r="Y44" i="119"/>
  <c r="Y40" i="118"/>
  <c r="Y40" i="75"/>
  <c r="Y36" i="119"/>
  <c r="Y36" i="124"/>
  <c r="Y36" i="111"/>
  <c r="Y31" i="119"/>
  <c r="Y31" i="116" s="1"/>
  <c r="Y31" i="75"/>
  <c r="Y25" i="119"/>
  <c r="Y25" i="116" s="1"/>
  <c r="Y20" i="125"/>
  <c r="Y20" i="124"/>
  <c r="Y20" i="104"/>
  <c r="Y15" i="8"/>
  <c r="Y10" i="125"/>
  <c r="Y10" i="8"/>
  <c r="Y5" i="124"/>
  <c r="Y4" i="202"/>
  <c r="Y5" i="119"/>
  <c r="Y4" i="156"/>
  <c r="Y4" i="187"/>
  <c r="Y5" i="105"/>
  <c r="Y5" i="10"/>
  <c r="Y4" i="151"/>
  <c r="Z71" i="105"/>
  <c r="Z67" i="75"/>
  <c r="Z61" i="171"/>
  <c r="Z63" i="118"/>
  <c r="Z63" i="103"/>
  <c r="Z51" i="75"/>
  <c r="Z47" i="106"/>
  <c r="Z47" i="8"/>
  <c r="Z43" i="120"/>
  <c r="Z43" i="105"/>
  <c r="Z43" i="75"/>
  <c r="Z39" i="124"/>
  <c r="Z35" i="118"/>
  <c r="Z35" i="104"/>
  <c r="Z35" i="75"/>
  <c r="Z27" i="183"/>
  <c r="Z30" i="8"/>
  <c r="Z30" i="75"/>
  <c r="Z14" i="16"/>
  <c r="Z8" i="183"/>
  <c r="Z8" i="201"/>
  <c r="Z9" i="124"/>
  <c r="Z8" i="202"/>
  <c r="Z8" i="186"/>
  <c r="Z8" i="91"/>
  <c r="Z8" i="90"/>
  <c r="Z8" i="79"/>
  <c r="Z9" i="10"/>
  <c r="Z8" i="151"/>
  <c r="Y71" i="103"/>
  <c r="Y71" i="8"/>
  <c r="Y67" i="118"/>
  <c r="Y63" i="111"/>
  <c r="Y63" i="106"/>
  <c r="Y47" i="117"/>
  <c r="Y47" i="106"/>
  <c r="Y47" i="103"/>
  <c r="Y43" i="75"/>
  <c r="Y39" i="124"/>
  <c r="Y39" i="123" s="1"/>
  <c r="Y33" i="113"/>
  <c r="Y35" i="75"/>
  <c r="Y30" i="118"/>
  <c r="Y30" i="105"/>
  <c r="Y30" i="10"/>
  <c r="Y17" i="112"/>
  <c r="Y19" i="111"/>
  <c r="Y17" i="84"/>
  <c r="Y17" i="77"/>
  <c r="Y19" i="75"/>
  <c r="Y14" i="106"/>
  <c r="Y14" i="102" s="1"/>
  <c r="Y14" i="10"/>
  <c r="Y8" i="171"/>
  <c r="Y9" i="125"/>
  <c r="Y8" i="121"/>
  <c r="Y8" i="170"/>
  <c r="Y8" i="196"/>
  <c r="Y3" i="196" s="1"/>
  <c r="Y8" i="107"/>
  <c r="Y8" i="190"/>
  <c r="Y3" i="190" s="1"/>
  <c r="Y8" i="81"/>
  <c r="Y8" i="82"/>
  <c r="Y9" i="10"/>
  <c r="Y8" i="151"/>
  <c r="Z70" i="125"/>
  <c r="Z70" i="103"/>
  <c r="Z70" i="10"/>
  <c r="Z61" i="156"/>
  <c r="Z61" i="190"/>
  <c r="Z61" i="188"/>
  <c r="Z61" i="186"/>
  <c r="Z61" i="82"/>
  <c r="Z61" i="81"/>
  <c r="Z61" i="151"/>
  <c r="Z62" i="10"/>
  <c r="Z50" i="106"/>
  <c r="Z50" i="75"/>
  <c r="Z42" i="105"/>
  <c r="Z42" i="103"/>
  <c r="Z38" i="106"/>
  <c r="Z38" i="16"/>
  <c r="Z33" i="183"/>
  <c r="Z33" i="158"/>
  <c r="Z34" i="120"/>
  <c r="Z33" i="156"/>
  <c r="Z33" i="115"/>
  <c r="Z33" i="110"/>
  <c r="Z33" i="187"/>
  <c r="Z34" i="105"/>
  <c r="Z33" i="186"/>
  <c r="Z33" i="82"/>
  <c r="Z29" i="124"/>
  <c r="Z29" i="123" s="1"/>
  <c r="Z29" i="117"/>
  <c r="Z29" i="118"/>
  <c r="Z27" i="190"/>
  <c r="Z17" i="174"/>
  <c r="Z17" i="171"/>
  <c r="Z18" i="125"/>
  <c r="Z17" i="202"/>
  <c r="Z17" i="88"/>
  <c r="Z17" i="193"/>
  <c r="Z17" i="84"/>
  <c r="Z17" i="83"/>
  <c r="Z18" i="10"/>
  <c r="Z17" i="151"/>
  <c r="Z11" i="107"/>
  <c r="Z23" i="125"/>
  <c r="Z22" i="171"/>
  <c r="Z23" i="111"/>
  <c r="Z22" i="111" s="1"/>
  <c r="Z22" i="197"/>
  <c r="Z22" i="112"/>
  <c r="Z22" i="109"/>
  <c r="Z22" i="187"/>
  <c r="Z23" i="105"/>
  <c r="Z22" i="105" s="1"/>
  <c r="Z22" i="79"/>
  <c r="Z22" i="82"/>
  <c r="Z7" i="106"/>
  <c r="Z7" i="104"/>
  <c r="Y66" i="124"/>
  <c r="Y66" i="111"/>
  <c r="Y66" i="8"/>
  <c r="Y61" i="156"/>
  <c r="Y61" i="163"/>
  <c r="Y62" i="117"/>
  <c r="Y61" i="113"/>
  <c r="Y61" i="199"/>
  <c r="Y61" i="91"/>
  <c r="Y61" i="82"/>
  <c r="Y50" i="118"/>
  <c r="Y50" i="16"/>
  <c r="Y38" i="118"/>
  <c r="Y38" i="116" s="1"/>
  <c r="Y38" i="8"/>
  <c r="Y33" i="203"/>
  <c r="Y33" i="115"/>
  <c r="Y34" i="104"/>
  <c r="Y33" i="192"/>
  <c r="Y33" i="197"/>
  <c r="Y34" i="111"/>
  <c r="Y33" i="78"/>
  <c r="Y33" i="18"/>
  <c r="Y29" i="124"/>
  <c r="Y29" i="123" s="1"/>
  <c r="Y29" i="117"/>
  <c r="Y29" i="103"/>
  <c r="Y29" i="16"/>
  <c r="Y27" i="161"/>
  <c r="Y22" i="183"/>
  <c r="Y22" i="112"/>
  <c r="Y22" i="196"/>
  <c r="Y22" i="192"/>
  <c r="Y22" i="86"/>
  <c r="Y22" i="18"/>
  <c r="Y17" i="201"/>
  <c r="Y18" i="124"/>
  <c r="Y17" i="169"/>
  <c r="Y17" i="80"/>
  <c r="Y17" i="89"/>
  <c r="Y17" i="78"/>
  <c r="Y17" i="154"/>
  <c r="Y11" i="204"/>
  <c r="Y3" i="204" s="1"/>
  <c r="Y11" i="107"/>
  <c r="Y11" i="19"/>
  <c r="Y3" i="19" s="1"/>
  <c r="Y7" i="120"/>
  <c r="Y7" i="105"/>
  <c r="Y7" i="103"/>
  <c r="Z69" i="104"/>
  <c r="Z65" i="117"/>
  <c r="Z49" i="111"/>
  <c r="Z45" i="118"/>
  <c r="Z45" i="10"/>
  <c r="Z41" i="120"/>
  <c r="Z37" i="111"/>
  <c r="Z37" i="105"/>
  <c r="Z37" i="10"/>
  <c r="Z32" i="105"/>
  <c r="Z27" i="115"/>
  <c r="Z27" i="90"/>
  <c r="Z27" i="189"/>
  <c r="Z28" i="16"/>
  <c r="Z27" i="17"/>
  <c r="Z28" i="75"/>
  <c r="Z27" i="80"/>
  <c r="Z21" i="10"/>
  <c r="Z16" i="117"/>
  <c r="Z11" i="121"/>
  <c r="Z12" i="120"/>
  <c r="Z11" i="159"/>
  <c r="Z11" i="108"/>
  <c r="Z11" i="109"/>
  <c r="Z12" i="105"/>
  <c r="Z11" i="187"/>
  <c r="Z11" i="191"/>
  <c r="Z12" i="104"/>
  <c r="Z11" i="81"/>
  <c r="Z11" i="152"/>
  <c r="Z6" i="111"/>
  <c r="Z4" i="195"/>
  <c r="Z3" i="195" s="1"/>
  <c r="Z6" i="16"/>
  <c r="Y69" i="120"/>
  <c r="Y69" i="104"/>
  <c r="Y65" i="111"/>
  <c r="Y54" i="125"/>
  <c r="Y54" i="123" s="1"/>
  <c r="Y52" i="188"/>
  <c r="Y49" i="124"/>
  <c r="Y49" i="119"/>
  <c r="Y49" i="111"/>
  <c r="Y45" i="105"/>
  <c r="Y45" i="120"/>
  <c r="Y41" i="124"/>
  <c r="Y41" i="111"/>
  <c r="Y41" i="75"/>
  <c r="Y37" i="16"/>
  <c r="Y27" i="203"/>
  <c r="Y27" i="121"/>
  <c r="Y27" i="108"/>
  <c r="Y26" i="108" s="1"/>
  <c r="Y27" i="192"/>
  <c r="Y27" i="196"/>
  <c r="Y27" i="188"/>
  <c r="Y28" i="75"/>
  <c r="Y27" i="78"/>
  <c r="Y27" i="80"/>
  <c r="Y26" i="80" s="1"/>
  <c r="Y21" i="120"/>
  <c r="Y21" i="10"/>
  <c r="Y16" i="124"/>
  <c r="Y16" i="123" s="1"/>
  <c r="Y16" i="117"/>
  <c r="Y11" i="121"/>
  <c r="Y11" i="156"/>
  <c r="Y11" i="108"/>
  <c r="Y11" i="110"/>
  <c r="Y4" i="203"/>
  <c r="Y3" i="203" s="1"/>
  <c r="Y6" i="125"/>
  <c r="Y6" i="123" s="1"/>
  <c r="Y6" i="120"/>
  <c r="Z72" i="75"/>
  <c r="Z61" i="183"/>
  <c r="Z64" i="118"/>
  <c r="Z61" i="79"/>
  <c r="Z64" i="16"/>
  <c r="Z52" i="174"/>
  <c r="Z52" i="170"/>
  <c r="Z52" i="109"/>
  <c r="Z52" i="199"/>
  <c r="Z52" i="78"/>
  <c r="Z52" i="79"/>
  <c r="Z48" i="75"/>
  <c r="Z44" i="10"/>
  <c r="Z40" i="118"/>
  <c r="Z40" i="111"/>
  <c r="Z40" i="75"/>
  <c r="Z36" i="125"/>
  <c r="Z36" i="105"/>
  <c r="Z33" i="192"/>
  <c r="Z25" i="10"/>
  <c r="Z17" i="173"/>
  <c r="Z20" i="124"/>
  <c r="Z20" i="123" s="1"/>
  <c r="Z20" i="104"/>
  <c r="Z15" i="117"/>
  <c r="Z15" i="103"/>
  <c r="Z15" i="8"/>
  <c r="Z5" i="125"/>
  <c r="Z4" i="173"/>
  <c r="Z5" i="118"/>
  <c r="Z4" i="166"/>
  <c r="Z4" i="107"/>
  <c r="Z4" i="189"/>
  <c r="Z4" i="197"/>
  <c r="Z5" i="111"/>
  <c r="Z4" i="188"/>
  <c r="Z4" i="85"/>
  <c r="Z4" i="18"/>
  <c r="Z8" i="155"/>
  <c r="Z10" i="119"/>
  <c r="Z68" i="118"/>
  <c r="Z68" i="75"/>
  <c r="Z31" i="118"/>
  <c r="Z31" i="8"/>
  <c r="Z10" i="124"/>
  <c r="Z10" i="10"/>
  <c r="Y68" i="125"/>
  <c r="Y68" i="119"/>
  <c r="Y64" i="104"/>
  <c r="Y64" i="102" s="1"/>
  <c r="Y64" i="75"/>
  <c r="Y52" i="171"/>
  <c r="Y53" i="125"/>
  <c r="Y52" i="158"/>
  <c r="Y53" i="120"/>
  <c r="Y52" i="120" s="1"/>
  <c r="Y48" i="125"/>
  <c r="Y48" i="118"/>
  <c r="Y48" i="10"/>
  <c r="Y44" i="106"/>
  <c r="Y44" i="10"/>
  <c r="Y40" i="125"/>
  <c r="Y40" i="105"/>
  <c r="Y36" i="120"/>
  <c r="Y36" i="10"/>
  <c r="Y31" i="124"/>
  <c r="Y31" i="123" s="1"/>
  <c r="Y31" i="16"/>
  <c r="Y25" i="111"/>
  <c r="Y25" i="106"/>
  <c r="Y15" i="116"/>
  <c r="Y15" i="105"/>
  <c r="Y15" i="16"/>
  <c r="Y10" i="124"/>
  <c r="Y4" i="163"/>
  <c r="Y5" i="117"/>
  <c r="Z71" i="124"/>
  <c r="Z71" i="123" s="1"/>
  <c r="Z71" i="111"/>
  <c r="Z67" i="104"/>
  <c r="Z67" i="102" s="1"/>
  <c r="Z63" i="106"/>
  <c r="Z47" i="111"/>
  <c r="Z43" i="16"/>
  <c r="Z39" i="104"/>
  <c r="Z39" i="103"/>
  <c r="Z35" i="111"/>
  <c r="Z35" i="117"/>
  <c r="Z35" i="16"/>
  <c r="Z27" i="204"/>
  <c r="Z24" i="120"/>
  <c r="Z19" i="125"/>
  <c r="Z19" i="124"/>
  <c r="Z19" i="104"/>
  <c r="Z19" i="103"/>
  <c r="Z14" i="119"/>
  <c r="Z8" i="174"/>
  <c r="Z8" i="121"/>
  <c r="Z8" i="167"/>
  <c r="Z8" i="169"/>
  <c r="Z9" i="117"/>
  <c r="Z8" i="163"/>
  <c r="Z8" i="193"/>
  <c r="Z8" i="88"/>
  <c r="Z8" i="153"/>
  <c r="Y71" i="118"/>
  <c r="Y71" i="116" s="1"/>
  <c r="Y63" i="125"/>
  <c r="Y61" i="158"/>
  <c r="Y63" i="120"/>
  <c r="Y61" i="193"/>
  <c r="Y63" i="103"/>
  <c r="Y61" i="161"/>
  <c r="Y51" i="125"/>
  <c r="Y51" i="118"/>
  <c r="Y51" i="116" s="1"/>
  <c r="Y51" i="75"/>
  <c r="Y47" i="111"/>
  <c r="Y43" i="10"/>
  <c r="Y33" i="173"/>
  <c r="Y35" i="16"/>
  <c r="Y30" i="119"/>
  <c r="Y30" i="111"/>
  <c r="Y30" i="75"/>
  <c r="Y24" i="125"/>
  <c r="Y24" i="118"/>
  <c r="Y19" i="119"/>
  <c r="Y17" i="196"/>
  <c r="Y17" i="190"/>
  <c r="Y14" i="118"/>
  <c r="Y14" i="117"/>
  <c r="Y8" i="173"/>
  <c r="Y3" i="173" s="1"/>
  <c r="Y8" i="159"/>
  <c r="Y9" i="118"/>
  <c r="Y8" i="194"/>
  <c r="Y9" i="106"/>
  <c r="Y8" i="106" s="1"/>
  <c r="Y8" i="110"/>
  <c r="Y8" i="188"/>
  <c r="Y8" i="91"/>
  <c r="Y9" i="75"/>
  <c r="Y8" i="77"/>
  <c r="Y9" i="8"/>
  <c r="Y8" i="160"/>
  <c r="Z70" i="111"/>
  <c r="Z62" i="125"/>
  <c r="Z61" i="169"/>
  <c r="Z61" i="168"/>
  <c r="Z61" i="199"/>
  <c r="Z61" i="109"/>
  <c r="Z61" i="90"/>
  <c r="Z61" i="89"/>
  <c r="Z61" i="153"/>
  <c r="Z62" i="16"/>
  <c r="Z61" i="17"/>
  <c r="Z50" i="119"/>
  <c r="Z50" i="16"/>
  <c r="Z42" i="124"/>
  <c r="Z42" i="123" s="1"/>
  <c r="Z33" i="204"/>
  <c r="Z33" i="201"/>
  <c r="Z34" i="124"/>
  <c r="Z33" i="107"/>
  <c r="Z33" i="85"/>
  <c r="Z33" i="86"/>
  <c r="Z33" i="89"/>
  <c r="Z34" i="8"/>
  <c r="Z33" i="160"/>
  <c r="Z33" i="152"/>
  <c r="Z29" i="104"/>
  <c r="Z29" i="75"/>
  <c r="Z17" i="187"/>
  <c r="Z18" i="105"/>
  <c r="Z17" i="158"/>
  <c r="Z18" i="120"/>
  <c r="Z17" i="114"/>
  <c r="Z17" i="195"/>
  <c r="Z17" i="87"/>
  <c r="Z17" i="91"/>
  <c r="Z17" i="82"/>
  <c r="Z17" i="18"/>
  <c r="Z13" i="124"/>
  <c r="Z13" i="106"/>
  <c r="Z11" i="193"/>
  <c r="Z13" i="75"/>
  <c r="Z46" i="106"/>
  <c r="Z46" i="75"/>
  <c r="Z22" i="183"/>
  <c r="Z23" i="124"/>
  <c r="Z22" i="201"/>
  <c r="Z22" i="202"/>
  <c r="Z22" i="196"/>
  <c r="Z22" i="108"/>
  <c r="Z22" i="86"/>
  <c r="Z22" i="185"/>
  <c r="Z23" i="103"/>
  <c r="Z22" i="80"/>
  <c r="Z22" i="152"/>
  <c r="Z7" i="16"/>
  <c r="Y70" i="10"/>
  <c r="Y61" i="204"/>
  <c r="Y61" i="203"/>
  <c r="Y61" i="115"/>
  <c r="Y62" i="106"/>
  <c r="Y61" i="194"/>
  <c r="Y61" i="79"/>
  <c r="Y61" i="151"/>
  <c r="Y62" i="10"/>
  <c r="Y50" i="117"/>
  <c r="Y46" i="124"/>
  <c r="Y46" i="123" s="1"/>
  <c r="Y42" i="120"/>
  <c r="Y42" i="118"/>
  <c r="Y38" i="103"/>
  <c r="Y33" i="183"/>
  <c r="Y33" i="109"/>
  <c r="Y33" i="114"/>
  <c r="Y33" i="89"/>
  <c r="Y33" i="17"/>
  <c r="Y34" i="16"/>
  <c r="Y27" i="90"/>
  <c r="Y26" i="90" s="1"/>
  <c r="Y27" i="152"/>
  <c r="Y22" i="204"/>
  <c r="Y22" i="113"/>
  <c r="Y23" i="118"/>
  <c r="Y22" i="167"/>
  <c r="Y22" i="191"/>
  <c r="Y23" i="104"/>
  <c r="Y22" i="104" s="1"/>
  <c r="Y23" i="105"/>
  <c r="Y22" i="187"/>
  <c r="Y22" i="82"/>
  <c r="Y22" i="80"/>
  <c r="Y17" i="183"/>
  <c r="Y17" i="155"/>
  <c r="Y18" i="119"/>
  <c r="Y17" i="170"/>
  <c r="Y17" i="107"/>
  <c r="Y17" i="108"/>
  <c r="Y17" i="193"/>
  <c r="Y17" i="91"/>
  <c r="Y17" i="81"/>
  <c r="Y18" i="8"/>
  <c r="Y17" i="160"/>
  <c r="Y11" i="193"/>
  <c r="Y11" i="17"/>
  <c r="Y13" i="16"/>
  <c r="Y7" i="125"/>
  <c r="Y7" i="118"/>
  <c r="Y7" i="8"/>
  <c r="Z69" i="105"/>
  <c r="Z69" i="8"/>
  <c r="Z65" i="106"/>
  <c r="Z65" i="75"/>
  <c r="Z52" i="155"/>
  <c r="Z54" i="119"/>
  <c r="Z54" i="116" s="1"/>
  <c r="Z54" i="106"/>
  <c r="Z49" i="120"/>
  <c r="Z49" i="10"/>
  <c r="Z45" i="124"/>
  <c r="Z45" i="123" s="1"/>
  <c r="Z45" i="119"/>
  <c r="Z45" i="106"/>
  <c r="Z45" i="105"/>
  <c r="Z45" i="75"/>
  <c r="Z41" i="105"/>
  <c r="Z37" i="124"/>
  <c r="Z37" i="123" s="1"/>
  <c r="Z37" i="118"/>
  <c r="Z32" i="120"/>
  <c r="Z27" i="174"/>
  <c r="Z27" i="156"/>
  <c r="Z27" i="170"/>
  <c r="Z27" i="112"/>
  <c r="Z28" i="106"/>
  <c r="Z27" i="194"/>
  <c r="Z27" i="161"/>
  <c r="Z21" i="116"/>
  <c r="Z21" i="105"/>
  <c r="Z11" i="174"/>
  <c r="Z12" i="119"/>
  <c r="Z11" i="155"/>
  <c r="Z11" i="166"/>
  <c r="Z12" i="118"/>
  <c r="Z11" i="89"/>
  <c r="Z11" i="85"/>
  <c r="Z12" i="16"/>
  <c r="Z11" i="17"/>
  <c r="Z11" i="84"/>
  <c r="Z11" i="154"/>
  <c r="Z6" i="124"/>
  <c r="Y52" i="172"/>
  <c r="Y52" i="153"/>
  <c r="Y49" i="118"/>
  <c r="Y49" i="75"/>
  <c r="Y41" i="16"/>
  <c r="Y37" i="106"/>
  <c r="Y37" i="105"/>
  <c r="Y28" i="119"/>
  <c r="Y27" i="155"/>
  <c r="Y27" i="167"/>
  <c r="Y26" i="167" s="1"/>
  <c r="Y28" i="111"/>
  <c r="Y27" i="197"/>
  <c r="Y27" i="186"/>
  <c r="Y26" i="186" s="1"/>
  <c r="Y27" i="81"/>
  <c r="Y27" i="19"/>
  <c r="Y21" i="117"/>
  <c r="Y21" i="75"/>
  <c r="Y16" i="120"/>
  <c r="Y11" i="171"/>
  <c r="Y11" i="165"/>
  <c r="Y11" i="170"/>
  <c r="Y11" i="112"/>
  <c r="Y3" i="112" s="1"/>
  <c r="Y11" i="192"/>
  <c r="Y12" i="105"/>
  <c r="Y11" i="187"/>
  <c r="Y11" i="78"/>
  <c r="Y11" i="77"/>
  <c r="Y12" i="75"/>
  <c r="Y4" i="87"/>
  <c r="Z53" i="125"/>
  <c r="Z52" i="173"/>
  <c r="Z52" i="113"/>
  <c r="Z52" i="91"/>
  <c r="Z53" i="103"/>
  <c r="Z52" i="185"/>
  <c r="Z52" i="82"/>
  <c r="Z52" i="17"/>
  <c r="Z53" i="16"/>
  <c r="Z48" i="124"/>
  <c r="Z48" i="117"/>
  <c r="Z48" i="116" s="1"/>
  <c r="Z44" i="104"/>
  <c r="Z40" i="117"/>
  <c r="Z20" i="75"/>
  <c r="Z4" i="171"/>
  <c r="Z4" i="121"/>
  <c r="Z4" i="82"/>
  <c r="Z3" i="82" s="1"/>
  <c r="Z4" i="196"/>
  <c r="Z4" i="90"/>
  <c r="Z4" i="84"/>
  <c r="Z5" i="16"/>
  <c r="Z4" i="17"/>
  <c r="Y68" i="111"/>
  <c r="Y68" i="8"/>
  <c r="Y64" i="118"/>
  <c r="Y53" i="106"/>
  <c r="Y52" i="106" s="1"/>
  <c r="Y52" i="194"/>
  <c r="Y52" i="151"/>
  <c r="Y53" i="10"/>
  <c r="Y53" i="8"/>
  <c r="Y52" i="160"/>
  <c r="Y44" i="104"/>
  <c r="Y36" i="16"/>
  <c r="Y25" i="104"/>
  <c r="Y15" i="125"/>
  <c r="Y15" i="124"/>
  <c r="Y10" i="16"/>
  <c r="Y4" i="77"/>
  <c r="Y5" i="75"/>
  <c r="Z67" i="16"/>
  <c r="Z61" i="158"/>
  <c r="Z63" i="120"/>
  <c r="Z47" i="124"/>
  <c r="Z47" i="123" s="1"/>
  <c r="Z39" i="125"/>
  <c r="Z39" i="116"/>
  <c r="Z39" i="111"/>
  <c r="Z39" i="16"/>
  <c r="Z33" i="81"/>
  <c r="Z30" i="105"/>
  <c r="Z30" i="102" s="1"/>
  <c r="Z30" i="16"/>
  <c r="Z24" i="125"/>
  <c r="Z24" i="118"/>
  <c r="Z19" i="105"/>
  <c r="Z19" i="10"/>
  <c r="Z8" i="171"/>
  <c r="Z8" i="159"/>
  <c r="Z8" i="113"/>
  <c r="Z8" i="115"/>
  <c r="Z8" i="189"/>
  <c r="Z9" i="105"/>
  <c r="Z8" i="187"/>
  <c r="Z8" i="81"/>
  <c r="Z8" i="78"/>
  <c r="Z8" i="154"/>
  <c r="Y71" i="125"/>
  <c r="Y71" i="123" s="1"/>
  <c r="Y67" i="124"/>
  <c r="Y61" i="90"/>
  <c r="Y63" i="75"/>
  <c r="Y61" i="152"/>
  <c r="Y47" i="104"/>
  <c r="Y47" i="75"/>
  <c r="Y43" i="118"/>
  <c r="Y43" i="116" s="1"/>
  <c r="Y43" i="16"/>
  <c r="Y39" i="75"/>
  <c r="Y35" i="125"/>
  <c r="Y33" i="196"/>
  <c r="Y35" i="10"/>
  <c r="Y27" i="153"/>
  <c r="Y19" i="118"/>
  <c r="Y8" i="183"/>
  <c r="Y3" i="183" s="1"/>
  <c r="Y9" i="119"/>
  <c r="Y8" i="156"/>
  <c r="Y8" i="165"/>
  <c r="Y8" i="199"/>
  <c r="Y9" i="103"/>
  <c r="Y8" i="186"/>
  <c r="Y8" i="85"/>
  <c r="Y8" i="80"/>
  <c r="Y3" i="80" s="1"/>
  <c r="Z70" i="119"/>
  <c r="Z70" i="106"/>
  <c r="Z61" i="203"/>
  <c r="Z61" i="115"/>
  <c r="Z61" i="112"/>
  <c r="Z61" i="196"/>
  <c r="Z61" i="192"/>
  <c r="Z61" i="88"/>
  <c r="Z61" i="77"/>
  <c r="Z61" i="161"/>
  <c r="Z42" i="119"/>
  <c r="Z33" i="167"/>
  <c r="Z33" i="190"/>
  <c r="Z33" i="113"/>
  <c r="Z33" i="195"/>
  <c r="Z33" i="193"/>
  <c r="Z33" i="88"/>
  <c r="Z33" i="161"/>
  <c r="Z29" i="105"/>
  <c r="Z17" i="172"/>
  <c r="Z17" i="159"/>
  <c r="Z17" i="112"/>
  <c r="Z17" i="107"/>
  <c r="Z17" i="108"/>
  <c r="Z17" i="190"/>
  <c r="Z17" i="85"/>
  <c r="Z18" i="8"/>
  <c r="Z17" i="160"/>
  <c r="Z11" i="158"/>
  <c r="Z13" i="120"/>
  <c r="Z13" i="111"/>
  <c r="Z66" i="105"/>
  <c r="Z22" i="174"/>
  <c r="Z22" i="121"/>
  <c r="Z23" i="120"/>
  <c r="Z22" i="158"/>
  <c r="Z22" i="198"/>
  <c r="Z22" i="191"/>
  <c r="Z23" i="104"/>
  <c r="Z22" i="104" s="1"/>
  <c r="Z22" i="78"/>
  <c r="Z22" i="91"/>
  <c r="Z22" i="161"/>
  <c r="Z23" i="10"/>
  <c r="Z22" i="151"/>
  <c r="Z7" i="75"/>
  <c r="Y70" i="118"/>
  <c r="Y70" i="111"/>
  <c r="Y70" i="105"/>
  <c r="Y70" i="16"/>
  <c r="Y66" i="125"/>
  <c r="Y66" i="119"/>
  <c r="Y66" i="104"/>
  <c r="Y62" i="125"/>
  <c r="Y61" i="171"/>
  <c r="Y61" i="202"/>
  <c r="Y61" i="167"/>
  <c r="Y61" i="114"/>
  <c r="Y61" i="110"/>
  <c r="Y61" i="188"/>
  <c r="Y61" i="85"/>
  <c r="Y61" i="78"/>
  <c r="Y50" i="8"/>
  <c r="Y46" i="102"/>
  <c r="Y46" i="75"/>
  <c r="Y42" i="8"/>
  <c r="Y38" i="125"/>
  <c r="Y38" i="124"/>
  <c r="Y33" i="202"/>
  <c r="Y33" i="155"/>
  <c r="Y34" i="119"/>
  <c r="Y33" i="168"/>
  <c r="Y33" i="194"/>
  <c r="Y34" i="106"/>
  <c r="Y33" i="83"/>
  <c r="Y34" i="8"/>
  <c r="Y33" i="160"/>
  <c r="Y26" i="160" s="1"/>
  <c r="Y27" i="158"/>
  <c r="Y29" i="120"/>
  <c r="Y27" i="169"/>
  <c r="Y27" i="79"/>
  <c r="Y26" i="79" s="1"/>
  <c r="Y22" i="172"/>
  <c r="Y22" i="202"/>
  <c r="Y22" i="165"/>
  <c r="Y22" i="107"/>
  <c r="Y22" i="193"/>
  <c r="Y22" i="186"/>
  <c r="Y22" i="84"/>
  <c r="Y22" i="78"/>
  <c r="Y17" i="203"/>
  <c r="Y17" i="194"/>
  <c r="Y18" i="106"/>
  <c r="Y17" i="83"/>
  <c r="Y17" i="161"/>
  <c r="Y13" i="125"/>
  <c r="Y11" i="158"/>
  <c r="Y13" i="120"/>
  <c r="Y7" i="104"/>
  <c r="Y7" i="10"/>
  <c r="Z65" i="124"/>
  <c r="Z65" i="123" s="1"/>
  <c r="Z65" i="10"/>
  <c r="Z54" i="103"/>
  <c r="Z54" i="16"/>
  <c r="Z49" i="117"/>
  <c r="Z49" i="106"/>
  <c r="Z45" i="16"/>
  <c r="Z41" i="118"/>
  <c r="Z41" i="75"/>
  <c r="Z37" i="106"/>
  <c r="Z32" i="75"/>
  <c r="Z32" i="8"/>
  <c r="Z27" i="173"/>
  <c r="Z27" i="202"/>
  <c r="Z27" i="113"/>
  <c r="Z27" i="187"/>
  <c r="Z28" i="105"/>
  <c r="Z27" i="110"/>
  <c r="Z27" i="87"/>
  <c r="Z27" i="77"/>
  <c r="Z26" i="77" s="1"/>
  <c r="Z27" i="152"/>
  <c r="Z11" i="203"/>
  <c r="Z3" i="203" s="1"/>
  <c r="Z11" i="202"/>
  <c r="Z11" i="165"/>
  <c r="Z11" i="198"/>
  <c r="Z12" i="103"/>
  <c r="Z11" i="185"/>
  <c r="Z11" i="188"/>
  <c r="Z11" i="86"/>
  <c r="Z11" i="19"/>
  <c r="Z6" i="125"/>
  <c r="Y69" i="118"/>
  <c r="Y65" i="123"/>
  <c r="Y52" i="203"/>
  <c r="Y52" i="155"/>
  <c r="Y54" i="119"/>
  <c r="Y49" i="125"/>
  <c r="Y49" i="105"/>
  <c r="Y49" i="16"/>
  <c r="Y45" i="119"/>
  <c r="Y41" i="125"/>
  <c r="Y37" i="103"/>
  <c r="Y32" i="8"/>
  <c r="Y28" i="120"/>
  <c r="Y27" i="159"/>
  <c r="Y27" i="168"/>
  <c r="Y27" i="165"/>
  <c r="Y27" i="163"/>
  <c r="Y26" i="163" s="1"/>
  <c r="Y28" i="117"/>
  <c r="Y28" i="104"/>
  <c r="Y27" i="104" s="1"/>
  <c r="Y27" i="191"/>
  <c r="Y27" i="89"/>
  <c r="Y27" i="88"/>
  <c r="Y26" i="88" s="1"/>
  <c r="Y21" i="105"/>
  <c r="Y16" i="103"/>
  <c r="Y16" i="8"/>
  <c r="Y11" i="115"/>
  <c r="Y12" i="124"/>
  <c r="Y11" i="201"/>
  <c r="Y11" i="163"/>
  <c r="Y12" i="117"/>
  <c r="Y11" i="199"/>
  <c r="Y11" i="188"/>
  <c r="Y11" i="18"/>
  <c r="Y11" i="154"/>
  <c r="Y4" i="153"/>
  <c r="Z72" i="118"/>
  <c r="Z64" i="125"/>
  <c r="Z64" i="117"/>
  <c r="Z64" i="105"/>
  <c r="Z61" i="152"/>
  <c r="Z52" i="172"/>
  <c r="Z52" i="159"/>
  <c r="Z52" i="90"/>
  <c r="Z52" i="107"/>
  <c r="Z53" i="106"/>
  <c r="Z52" i="194"/>
  <c r="Z52" i="77"/>
  <c r="Z53" i="75"/>
  <c r="Z53" i="8"/>
  <c r="Z52" i="160"/>
  <c r="Z48" i="125"/>
  <c r="Z44" i="125"/>
  <c r="Z44" i="123" s="1"/>
  <c r="Z44" i="16"/>
  <c r="Z36" i="16"/>
  <c r="Z25" i="117"/>
  <c r="Z25" i="118"/>
  <c r="Z25" i="75"/>
  <c r="Z25" i="8"/>
  <c r="Z15" i="125"/>
  <c r="Z15" i="75"/>
  <c r="Z4" i="159"/>
  <c r="Z4" i="113"/>
  <c r="Z4" i="114"/>
  <c r="Z4" i="89"/>
  <c r="Z4" i="83"/>
  <c r="Z5" i="75"/>
  <c r="Z4" i="77"/>
  <c r="Z68" i="106"/>
  <c r="Z68" i="102" s="1"/>
  <c r="Y48" i="75"/>
  <c r="Y44" i="111"/>
  <c r="Y36" i="8"/>
  <c r="Y31" i="106"/>
  <c r="Y25" i="124"/>
  <c r="Y15" i="106"/>
  <c r="Y10" i="104"/>
  <c r="Y10" i="102" s="1"/>
  <c r="Y4" i="171"/>
  <c r="Y5" i="125"/>
  <c r="Y3" i="167"/>
  <c r="Y4" i="197"/>
  <c r="Y5" i="111"/>
  <c r="Y3" i="90"/>
  <c r="Y4" i="160"/>
  <c r="Y5" i="8"/>
  <c r="Z63" i="119"/>
  <c r="Z63" i="111"/>
  <c r="Z51" i="124"/>
  <c r="Z47" i="10"/>
  <c r="Z43" i="116"/>
  <c r="Z33" i="153"/>
  <c r="Z24" i="75"/>
  <c r="Z24" i="10"/>
  <c r="Z14" i="102"/>
  <c r="Z8" i="172"/>
  <c r="Z3" i="172" s="1"/>
  <c r="Z8" i="114"/>
  <c r="Z8" i="158"/>
  <c r="Z9" i="120"/>
  <c r="Z8" i="120" s="1"/>
  <c r="Z8" i="89"/>
  <c r="Z8" i="192"/>
  <c r="Z8" i="85"/>
  <c r="Z8" i="18"/>
  <c r="Z9" i="8"/>
  <c r="Z8" i="160"/>
  <c r="Y67" i="117"/>
  <c r="Y61" i="107"/>
  <c r="Y33" i="112"/>
  <c r="Y33" i="19"/>
  <c r="Y30" i="123"/>
  <c r="Y24" i="103"/>
  <c r="Y19" i="10"/>
  <c r="Y8" i="113"/>
  <c r="Y8" i="163"/>
  <c r="Y9" i="117"/>
  <c r="Y8" i="198"/>
  <c r="Y3" i="198" s="1"/>
  <c r="Y8" i="89"/>
  <c r="Y8" i="78"/>
  <c r="Y8" i="161"/>
  <c r="Z70" i="120"/>
  <c r="Z61" i="174"/>
  <c r="Z61" i="202"/>
  <c r="Z61" i="121"/>
  <c r="Z62" i="117"/>
  <c r="Z61" i="165"/>
  <c r="Z62" i="104"/>
  <c r="Z61" i="191"/>
  <c r="Z61" i="87"/>
  <c r="Z61" i="19"/>
  <c r="Z61" i="160"/>
  <c r="Z62" i="8"/>
  <c r="Z42" i="118"/>
  <c r="Z42" i="111"/>
  <c r="Z38" i="75"/>
  <c r="Z33" i="171"/>
  <c r="Z34" i="125"/>
  <c r="Z34" i="118"/>
  <c r="Z33" i="166"/>
  <c r="Z26" i="166" s="1"/>
  <c r="Z33" i="168"/>
  <c r="Z34" i="111"/>
  <c r="Z33" i="197"/>
  <c r="Z33" i="188"/>
  <c r="Z33" i="87"/>
  <c r="Z33" i="78"/>
  <c r="Z34" i="10"/>
  <c r="Z33" i="151"/>
  <c r="Z27" i="167"/>
  <c r="Z17" i="183"/>
  <c r="Z18" i="118"/>
  <c r="Z17" i="166"/>
  <c r="Z17" i="167"/>
  <c r="Z18" i="111"/>
  <c r="Z17" i="111" s="1"/>
  <c r="Z17" i="197"/>
  <c r="Z17" i="198"/>
  <c r="Z17" i="188"/>
  <c r="Z17" i="77"/>
  <c r="Z18" i="75"/>
  <c r="Z17" i="154"/>
  <c r="Z17" i="161"/>
  <c r="Z11" i="171"/>
  <c r="Z13" i="125"/>
  <c r="Z13" i="103"/>
  <c r="Z66" i="75"/>
  <c r="Z66" i="8"/>
  <c r="Z46" i="119"/>
  <c r="Z46" i="116" s="1"/>
  <c r="Z46" i="104"/>
  <c r="Z22" i="172"/>
  <c r="Z22" i="159"/>
  <c r="Z22" i="163"/>
  <c r="Z22" i="195"/>
  <c r="Z22" i="107"/>
  <c r="Z22" i="193"/>
  <c r="Z22" i="90"/>
  <c r="Z22" i="18"/>
  <c r="Z22" i="153"/>
  <c r="Z7" i="105"/>
  <c r="Y70" i="106"/>
  <c r="Y61" i="174"/>
  <c r="Y62" i="119"/>
  <c r="Y61" i="155"/>
  <c r="Y61" i="166"/>
  <c r="Y62" i="118"/>
  <c r="Y62" i="111"/>
  <c r="Y61" i="197"/>
  <c r="Y61" i="88"/>
  <c r="Y61" i="80"/>
  <c r="Y50" i="102"/>
  <c r="Y46" i="119"/>
  <c r="Y46" i="116" s="1"/>
  <c r="Y42" i="105"/>
  <c r="Y42" i="102" s="1"/>
  <c r="Y33" i="158"/>
  <c r="Y34" i="120"/>
  <c r="Y33" i="156"/>
  <c r="Y33" i="110"/>
  <c r="Y26" i="110" s="1"/>
  <c r="Y34" i="105"/>
  <c r="Y33" i="187"/>
  <c r="Y33" i="87"/>
  <c r="Y33" i="82"/>
  <c r="Y33" i="151"/>
  <c r="Y34" i="10"/>
  <c r="Y29" i="118"/>
  <c r="Y27" i="190"/>
  <c r="Y22" i="201"/>
  <c r="Y23" i="124"/>
  <c r="Y23" i="120"/>
  <c r="Y22" i="120" s="1"/>
  <c r="Y22" i="158"/>
  <c r="Y22" i="194"/>
  <c r="Y23" i="106"/>
  <c r="Y22" i="106" s="1"/>
  <c r="Y22" i="190"/>
  <c r="Y22" i="91"/>
  <c r="Y22" i="81"/>
  <c r="Y22" i="161"/>
  <c r="Y17" i="159"/>
  <c r="Y17" i="156"/>
  <c r="Y17" i="192"/>
  <c r="Y18" i="118"/>
  <c r="Y17" i="166"/>
  <c r="Y17" i="114"/>
  <c r="Y17" i="188"/>
  <c r="Y17" i="85"/>
  <c r="Y18" i="75"/>
  <c r="Y17" i="151"/>
  <c r="Y18" i="10"/>
  <c r="Y7" i="106"/>
  <c r="Z41" i="106"/>
  <c r="Z41" i="8"/>
  <c r="Z27" i="195"/>
  <c r="Z27" i="109"/>
  <c r="Z26" i="109" s="1"/>
  <c r="Z27" i="108"/>
  <c r="Z26" i="108" s="1"/>
  <c r="Z27" i="198"/>
  <c r="Z27" i="89"/>
  <c r="Z27" i="78"/>
  <c r="Z27" i="18"/>
  <c r="Z16" i="75"/>
  <c r="Z11" i="204"/>
  <c r="Z11" i="115"/>
  <c r="Z11" i="196"/>
  <c r="Z11" i="186"/>
  <c r="Z11" i="83"/>
  <c r="Z11" i="77"/>
  <c r="Z11" i="153"/>
  <c r="Z6" i="118"/>
  <c r="Y69" i="124"/>
  <c r="Y69" i="123" s="1"/>
  <c r="Y69" i="105"/>
  <c r="Y65" i="118"/>
  <c r="Y65" i="104"/>
  <c r="Y65" i="16"/>
  <c r="Y54" i="118"/>
  <c r="Y52" i="118" s="1"/>
  <c r="Y52" i="108"/>
  <c r="Y52" i="87"/>
  <c r="Y54" i="75"/>
  <c r="Y49" i="120"/>
  <c r="Y45" i="10"/>
  <c r="Y37" i="119"/>
  <c r="Y37" i="116" s="1"/>
  <c r="Y37" i="75"/>
  <c r="Y37" i="10"/>
  <c r="Y32" i="118"/>
  <c r="Y32" i="116" s="1"/>
  <c r="Y32" i="75"/>
  <c r="Y27" i="204"/>
  <c r="Y26" i="204" s="1"/>
  <c r="Y27" i="170"/>
  <c r="Y27" i="115"/>
  <c r="Y27" i="87"/>
  <c r="Y27" i="18"/>
  <c r="Y17" i="152"/>
  <c r="Y16" i="104"/>
  <c r="Y16" i="10"/>
  <c r="Y12" i="125"/>
  <c r="Y11" i="172"/>
  <c r="Y12" i="120"/>
  <c r="Y11" i="159"/>
  <c r="Y11" i="113"/>
  <c r="Y11" i="197"/>
  <c r="Y12" i="111"/>
  <c r="Y11" i="111" s="1"/>
  <c r="Y11" i="186"/>
  <c r="Y11" i="89"/>
  <c r="Y11" i="88"/>
  <c r="Y4" i="155"/>
  <c r="Y6" i="119"/>
  <c r="Y4" i="115"/>
  <c r="Y4" i="114"/>
  <c r="Y3" i="114" s="1"/>
  <c r="Y4" i="192"/>
  <c r="Z72" i="103"/>
  <c r="Z61" i="204"/>
  <c r="Z64" i="104"/>
  <c r="Z64" i="10"/>
  <c r="Z52" i="121"/>
  <c r="Z52" i="191"/>
  <c r="Z53" i="104"/>
  <c r="Z52" i="104" s="1"/>
  <c r="Z52" i="192"/>
  <c r="Z52" i="114"/>
  <c r="Z52" i="110"/>
  <c r="Z52" i="89"/>
  <c r="Z52" i="81"/>
  <c r="Z52" i="153"/>
  <c r="Z48" i="111"/>
  <c r="Z48" i="105"/>
  <c r="Z48" i="106"/>
  <c r="Z44" i="105"/>
  <c r="Z40" i="106"/>
  <c r="Z36" i="117"/>
  <c r="Z36" i="116" s="1"/>
  <c r="Z36" i="75"/>
  <c r="Z25" i="124"/>
  <c r="Z25" i="123" s="1"/>
  <c r="Z25" i="106"/>
  <c r="Z20" i="120"/>
  <c r="Z20" i="118"/>
  <c r="Z15" i="118"/>
  <c r="Z4" i="183"/>
  <c r="Z4" i="115"/>
  <c r="Z4" i="110"/>
  <c r="Z3" i="110" s="1"/>
  <c r="Z5" i="104"/>
  <c r="Z4" i="191"/>
  <c r="Z4" i="88"/>
  <c r="Z4" i="81"/>
  <c r="C5" i="119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Y49" i="102" l="1"/>
  <c r="Z24" i="116"/>
  <c r="Z22" i="120"/>
  <c r="Z3" i="156"/>
  <c r="Y31" i="102"/>
  <c r="Z26" i="173"/>
  <c r="Z21" i="102"/>
  <c r="Z50" i="102"/>
  <c r="Y3" i="155"/>
  <c r="Y7" i="123"/>
  <c r="Y36" i="123"/>
  <c r="Y3" i="160"/>
  <c r="Y11" i="106"/>
  <c r="Y3" i="85"/>
  <c r="Z69" i="102"/>
  <c r="Y26" i="159"/>
  <c r="Z26" i="174"/>
  <c r="Y3" i="107"/>
  <c r="Y2" i="107" s="1"/>
  <c r="Y72" i="123"/>
  <c r="Y3" i="109"/>
  <c r="Z20" i="102"/>
  <c r="Y8" i="118"/>
  <c r="Y10" i="123"/>
  <c r="Y7" i="116"/>
  <c r="Z64" i="116"/>
  <c r="Y3" i="170"/>
  <c r="Z42" i="116"/>
  <c r="Z16" i="116"/>
  <c r="Z50" i="116"/>
  <c r="Y25" i="102"/>
  <c r="Y30" i="102"/>
  <c r="Z26" i="202"/>
  <c r="Z8" i="105"/>
  <c r="Y22" i="105"/>
  <c r="Y26" i="156"/>
  <c r="Z65" i="116"/>
  <c r="Y26" i="107"/>
  <c r="Z11" i="104"/>
  <c r="Z40" i="116"/>
  <c r="Z51" i="102"/>
  <c r="Y70" i="116"/>
  <c r="Z10" i="116"/>
  <c r="Y20" i="102"/>
  <c r="Z19" i="123"/>
  <c r="Y65" i="102"/>
  <c r="Y26" i="115"/>
  <c r="Y26" i="191"/>
  <c r="Y26" i="170"/>
  <c r="Z26" i="78"/>
  <c r="Y24" i="102"/>
  <c r="Y67" i="116"/>
  <c r="Y26" i="169"/>
  <c r="Y2" i="169" s="1"/>
  <c r="Y35" i="102"/>
  <c r="Y66" i="102"/>
  <c r="Y13" i="102"/>
  <c r="Z43" i="102"/>
  <c r="Z26" i="152"/>
  <c r="Y4" i="124"/>
  <c r="Z17" i="106"/>
  <c r="Z26" i="110"/>
  <c r="Z2" i="110" s="1"/>
  <c r="Z26" i="170"/>
  <c r="Z16" i="102"/>
  <c r="Y43" i="102"/>
  <c r="Y43" i="93" s="1"/>
  <c r="Y43" i="11" s="1"/>
  <c r="Y43" i="9" s="1"/>
  <c r="Y43" i="7" s="1"/>
  <c r="Z26" i="156"/>
  <c r="Y26" i="87"/>
  <c r="Z3" i="17"/>
  <c r="Z26" i="198"/>
  <c r="Z26" i="167"/>
  <c r="Z3" i="81"/>
  <c r="Y26" i="190"/>
  <c r="Y2" i="190" s="1"/>
  <c r="Y3" i="78"/>
  <c r="Y3" i="153"/>
  <c r="Z26" i="17"/>
  <c r="Y3" i="154"/>
  <c r="Y2" i="154" s="1"/>
  <c r="Z26" i="163"/>
  <c r="Z72" i="102"/>
  <c r="Z65" i="102"/>
  <c r="Y3" i="174"/>
  <c r="Z54" i="123"/>
  <c r="Y17" i="106"/>
  <c r="Z69" i="123"/>
  <c r="Z69" i="93" s="1"/>
  <c r="Z69" i="11" s="1"/>
  <c r="Z69" i="9" s="1"/>
  <c r="Z69" i="7" s="1"/>
  <c r="Z66" i="102"/>
  <c r="Z26" i="89"/>
  <c r="Z11" i="120"/>
  <c r="Z3" i="120" s="1"/>
  <c r="Z26" i="112"/>
  <c r="Z2" i="112" s="1"/>
  <c r="Y26" i="201"/>
  <c r="Y26" i="192"/>
  <c r="Z26" i="83"/>
  <c r="Z26" i="91"/>
  <c r="Z3" i="113"/>
  <c r="Y66" i="116"/>
  <c r="Y26" i="166"/>
  <c r="Z3" i="183"/>
  <c r="Z3" i="159"/>
  <c r="Z52" i="125"/>
  <c r="Z4" i="75"/>
  <c r="Y3" i="192"/>
  <c r="Y4" i="119"/>
  <c r="Y3" i="83"/>
  <c r="Z72" i="116"/>
  <c r="Z49" i="116"/>
  <c r="Z26" i="90"/>
  <c r="Y2" i="80"/>
  <c r="Z38" i="116"/>
  <c r="Z43" i="123"/>
  <c r="Y26" i="197"/>
  <c r="Y26" i="78"/>
  <c r="Z7" i="102"/>
  <c r="Z27" i="106"/>
  <c r="Y3" i="161"/>
  <c r="Z26" i="159"/>
  <c r="Y26" i="121"/>
  <c r="Z51" i="123"/>
  <c r="Z41" i="116"/>
  <c r="Y32" i="102"/>
  <c r="Y32" i="93" s="1"/>
  <c r="Y32" i="11" s="1"/>
  <c r="Y32" i="9" s="1"/>
  <c r="Y32" i="7" s="1"/>
  <c r="Z26" i="114"/>
  <c r="Z8" i="104"/>
  <c r="Y67" i="102"/>
  <c r="Y26" i="199"/>
  <c r="Y17" i="75"/>
  <c r="Y69" i="116"/>
  <c r="Z3" i="197"/>
  <c r="Y36" i="102"/>
  <c r="Z26" i="161"/>
  <c r="Z2" i="161" s="1"/>
  <c r="Y19" i="116"/>
  <c r="Y11" i="75"/>
  <c r="Z3" i="107"/>
  <c r="Y3" i="84"/>
  <c r="Y26" i="198"/>
  <c r="Y2" i="198" s="1"/>
  <c r="Z67" i="123"/>
  <c r="Y26" i="171"/>
  <c r="Y4" i="111"/>
  <c r="Y3" i="111" s="1"/>
  <c r="Z13" i="123"/>
  <c r="Y35" i="123"/>
  <c r="Z35" i="116"/>
  <c r="Y48" i="116"/>
  <c r="Z3" i="173"/>
  <c r="Z2" i="173" s="1"/>
  <c r="Y22" i="75"/>
  <c r="Z26" i="165"/>
  <c r="Y3" i="168"/>
  <c r="Y2" i="167"/>
  <c r="Y21" i="102"/>
  <c r="Y3" i="82"/>
  <c r="Y45" i="123"/>
  <c r="Y13" i="116"/>
  <c r="Z3" i="84"/>
  <c r="Z27" i="104"/>
  <c r="Y26" i="161"/>
  <c r="Z27" i="119"/>
  <c r="Z8" i="118"/>
  <c r="Y26" i="89"/>
  <c r="Y51" i="123"/>
  <c r="Z15" i="102"/>
  <c r="Z26" i="172"/>
  <c r="Z2" i="172" s="1"/>
  <c r="Z52" i="75"/>
  <c r="Y13" i="123"/>
  <c r="Y22" i="118"/>
  <c r="Y29" i="102"/>
  <c r="Z3" i="168"/>
  <c r="Z14" i="123"/>
  <c r="Z25" i="116"/>
  <c r="Y11" i="119"/>
  <c r="Y3" i="110"/>
  <c r="Y2" i="110" s="1"/>
  <c r="Y20" i="123"/>
  <c r="Z26" i="121"/>
  <c r="Z17" i="119"/>
  <c r="Z27" i="111"/>
  <c r="Z30" i="123"/>
  <c r="Z30" i="93" s="1"/>
  <c r="Z30" i="11" s="1"/>
  <c r="Z30" i="9" s="1"/>
  <c r="Z30" i="7" s="1"/>
  <c r="Z63" i="123"/>
  <c r="Z20" i="116"/>
  <c r="Z26" i="191"/>
  <c r="Y3" i="152"/>
  <c r="Z67" i="116"/>
  <c r="Y26" i="203"/>
  <c r="Y2" i="203" s="1"/>
  <c r="Y61" i="120"/>
  <c r="Y26" i="195"/>
  <c r="Z66" i="116"/>
  <c r="Y61" i="111"/>
  <c r="Y37" i="102"/>
  <c r="Y37" i="93" s="1"/>
  <c r="Y37" i="11" s="1"/>
  <c r="Y37" i="9" s="1"/>
  <c r="Y37" i="7" s="1"/>
  <c r="Y3" i="77"/>
  <c r="Y11" i="105"/>
  <c r="Y21" i="116"/>
  <c r="Y27" i="119"/>
  <c r="Y52" i="125"/>
  <c r="Z4" i="119"/>
  <c r="Y3" i="186"/>
  <c r="Y2" i="186" s="1"/>
  <c r="Z48" i="102"/>
  <c r="Y26" i="168"/>
  <c r="Z45" i="102"/>
  <c r="Y3" i="115"/>
  <c r="Y42" i="116"/>
  <c r="Y42" i="93" s="1"/>
  <c r="Y42" i="11" s="1"/>
  <c r="Y42" i="9" s="1"/>
  <c r="Y42" i="7" s="1"/>
  <c r="Y61" i="106"/>
  <c r="Y14" i="116"/>
  <c r="Z3" i="189"/>
  <c r="Z26" i="115"/>
  <c r="Y2" i="204"/>
  <c r="Y66" i="123"/>
  <c r="Z26" i="190"/>
  <c r="Y8" i="125"/>
  <c r="Z47" i="102"/>
  <c r="Z47" i="93" s="1"/>
  <c r="Z47" i="11" s="1"/>
  <c r="Z47" i="9" s="1"/>
  <c r="Z47" i="7" s="1"/>
  <c r="Y3" i="189"/>
  <c r="Y3" i="18"/>
  <c r="Y47" i="123"/>
  <c r="Z8" i="111"/>
  <c r="Y3" i="89"/>
  <c r="Y26" i="155"/>
  <c r="Y2" i="155" s="1"/>
  <c r="Y54" i="116"/>
  <c r="Y54" i="93" s="1"/>
  <c r="Y54" i="11" s="1"/>
  <c r="Y54" i="9" s="1"/>
  <c r="Y54" i="7" s="1"/>
  <c r="Z11" i="106"/>
  <c r="Z52" i="118"/>
  <c r="Y16" i="102"/>
  <c r="Y38" i="123"/>
  <c r="Y3" i="199"/>
  <c r="Z3" i="196"/>
  <c r="Z2" i="196" s="1"/>
  <c r="Z26" i="186"/>
  <c r="Z3" i="79"/>
  <c r="Y3" i="193"/>
  <c r="Z64" i="102"/>
  <c r="Z3" i="153"/>
  <c r="Z4" i="118"/>
  <c r="Z37" i="102"/>
  <c r="Y30" i="116"/>
  <c r="Y17" i="125"/>
  <c r="Z6" i="123"/>
  <c r="Z22" i="125"/>
  <c r="Z71" i="102"/>
  <c r="Z71" i="93" s="1"/>
  <c r="Z71" i="11" s="1"/>
  <c r="Z71" i="9" s="1"/>
  <c r="Z71" i="7" s="1"/>
  <c r="Y3" i="81"/>
  <c r="Y3" i="201"/>
  <c r="Z26" i="201"/>
  <c r="Z4" i="106"/>
  <c r="Z26" i="154"/>
  <c r="Y3" i="113"/>
  <c r="Z70" i="116"/>
  <c r="Z54" i="102"/>
  <c r="Z17" i="120"/>
  <c r="Y3" i="187"/>
  <c r="Y3" i="191"/>
  <c r="Z3" i="199"/>
  <c r="Z3" i="194"/>
  <c r="Y26" i="85"/>
  <c r="Y2" i="85" s="1"/>
  <c r="Z6" i="102"/>
  <c r="Z26" i="84"/>
  <c r="Z7" i="116"/>
  <c r="Y33" i="120"/>
  <c r="Y3" i="159"/>
  <c r="Y2" i="159" s="1"/>
  <c r="Z3" i="167"/>
  <c r="Y4" i="104"/>
  <c r="Y44" i="102"/>
  <c r="Y61" i="118"/>
  <c r="Y3" i="171"/>
  <c r="Y49" i="116"/>
  <c r="Z39" i="102"/>
  <c r="Y16" i="116"/>
  <c r="Y41" i="123"/>
  <c r="Z45" i="116"/>
  <c r="Y3" i="121"/>
  <c r="Y68" i="116"/>
  <c r="Z26" i="169"/>
  <c r="Y3" i="88"/>
  <c r="Y2" i="88" s="1"/>
  <c r="Y27" i="105"/>
  <c r="Y40" i="123"/>
  <c r="Y4" i="8"/>
  <c r="Z13" i="102"/>
  <c r="Y2" i="160"/>
  <c r="Z3" i="88"/>
  <c r="Z3" i="191"/>
  <c r="Y26" i="18"/>
  <c r="Y23" i="123"/>
  <c r="Y22" i="124"/>
  <c r="Z33" i="125"/>
  <c r="Y33" i="125"/>
  <c r="Y26" i="125" s="1"/>
  <c r="Z3" i="18"/>
  <c r="Y2" i="90"/>
  <c r="Z3" i="114"/>
  <c r="Y26" i="165"/>
  <c r="Z12" i="102"/>
  <c r="Z11" i="103"/>
  <c r="Z26" i="87"/>
  <c r="Y26" i="158"/>
  <c r="Z61" i="120"/>
  <c r="Z3" i="90"/>
  <c r="Y26" i="152"/>
  <c r="Y38" i="102"/>
  <c r="Z23" i="123"/>
  <c r="Z22" i="124"/>
  <c r="Z17" i="105"/>
  <c r="Y8" i="75"/>
  <c r="Z10" i="123"/>
  <c r="Z3" i="166"/>
  <c r="Z2" i="166" s="1"/>
  <c r="Z11" i="105"/>
  <c r="Z26" i="80"/>
  <c r="Z2" i="80" s="1"/>
  <c r="Z29" i="116"/>
  <c r="Y47" i="116"/>
  <c r="Y52" i="16"/>
  <c r="Y72" i="116"/>
  <c r="Z3" i="190"/>
  <c r="Z44" i="102"/>
  <c r="Z44" i="93" s="1"/>
  <c r="Z44" i="11" s="1"/>
  <c r="Z44" i="9" s="1"/>
  <c r="Z44" i="7" s="1"/>
  <c r="Y11" i="104"/>
  <c r="Y26" i="83"/>
  <c r="Z3" i="201"/>
  <c r="Z26" i="19"/>
  <c r="Z26" i="155"/>
  <c r="Y17" i="120"/>
  <c r="Y62" i="102"/>
  <c r="Y61" i="103"/>
  <c r="Z22" i="75"/>
  <c r="Y24" i="123"/>
  <c r="Y10" i="116"/>
  <c r="Y10" i="93" s="1"/>
  <c r="Y10" i="11" s="1"/>
  <c r="Y10" i="9" s="1"/>
  <c r="Y10" i="7" s="1"/>
  <c r="Z4" i="10"/>
  <c r="Z11" i="10"/>
  <c r="Z26" i="86"/>
  <c r="Y17" i="103"/>
  <c r="Y18" i="102"/>
  <c r="Y22" i="10"/>
  <c r="Y26" i="183"/>
  <c r="Y2" i="183" s="1"/>
  <c r="Y62" i="123"/>
  <c r="Y61" i="124"/>
  <c r="Z17" i="117"/>
  <c r="Z18" i="116"/>
  <c r="Z3" i="86"/>
  <c r="Z3" i="158"/>
  <c r="Y3" i="195"/>
  <c r="Y26" i="187"/>
  <c r="Z28" i="123"/>
  <c r="Z27" i="124"/>
  <c r="Z22" i="117"/>
  <c r="Z23" i="116"/>
  <c r="Z22" i="116" s="1"/>
  <c r="Z66" i="123"/>
  <c r="Z33" i="75"/>
  <c r="Z3" i="204"/>
  <c r="Z72" i="123"/>
  <c r="Z27" i="103"/>
  <c r="Z28" i="102"/>
  <c r="Z32" i="116"/>
  <c r="Y26" i="77"/>
  <c r="Z70" i="123"/>
  <c r="Z26" i="79"/>
  <c r="Y31" i="93"/>
  <c r="Y31" i="11" s="1"/>
  <c r="Y31" i="9" s="1"/>
  <c r="Y31" i="7" s="1"/>
  <c r="Z11" i="16"/>
  <c r="Z23" i="102"/>
  <c r="Z22" i="103"/>
  <c r="Z8" i="117"/>
  <c r="Z9" i="116"/>
  <c r="Z27" i="75"/>
  <c r="Y7" i="102"/>
  <c r="Y62" i="116"/>
  <c r="Y61" i="117"/>
  <c r="Z33" i="120"/>
  <c r="Z3" i="186"/>
  <c r="Z12" i="123"/>
  <c r="Z11" i="124"/>
  <c r="Z26" i="81"/>
  <c r="Y17" i="16"/>
  <c r="Y22" i="117"/>
  <c r="Y23" i="116"/>
  <c r="Y70" i="102"/>
  <c r="Z33" i="104"/>
  <c r="Z62" i="123"/>
  <c r="Z61" i="124"/>
  <c r="Y26" i="82"/>
  <c r="Z3" i="154"/>
  <c r="Z11" i="125"/>
  <c r="Z26" i="188"/>
  <c r="Z37" i="116"/>
  <c r="Z26" i="18"/>
  <c r="Z50" i="123"/>
  <c r="Y4" i="16"/>
  <c r="Z3" i="192"/>
  <c r="Z3" i="202"/>
  <c r="Y6" i="116"/>
  <c r="Y6" i="93" s="1"/>
  <c r="Y6" i="11" s="1"/>
  <c r="Y6" i="9" s="1"/>
  <c r="Y6" i="7" s="1"/>
  <c r="Z26" i="153"/>
  <c r="Z22" i="16"/>
  <c r="Y4" i="106"/>
  <c r="Y3" i="106" s="1"/>
  <c r="Z3" i="87"/>
  <c r="Y26" i="112"/>
  <c r="Y2" i="112" s="1"/>
  <c r="Y45" i="102"/>
  <c r="Z26" i="185"/>
  <c r="Z41" i="102"/>
  <c r="Y33" i="117"/>
  <c r="Y34" i="116"/>
  <c r="Z62" i="102"/>
  <c r="Z61" i="103"/>
  <c r="Z63" i="116"/>
  <c r="Z48" i="123"/>
  <c r="Y33" i="16"/>
  <c r="Y5" i="116"/>
  <c r="Y4" i="117"/>
  <c r="Z3" i="85"/>
  <c r="Z61" i="10"/>
  <c r="Y3" i="156"/>
  <c r="Y2" i="156" s="1"/>
  <c r="Y52" i="124"/>
  <c r="Y53" i="123"/>
  <c r="Y52" i="123" s="1"/>
  <c r="Z3" i="165"/>
  <c r="Y12" i="102"/>
  <c r="Y11" i="103"/>
  <c r="Y26" i="114"/>
  <c r="Y2" i="114" s="1"/>
  <c r="Y61" i="105"/>
  <c r="Z13" i="116"/>
  <c r="Y8" i="124"/>
  <c r="Y9" i="123"/>
  <c r="Z9" i="102"/>
  <c r="Z8" i="103"/>
  <c r="Y11" i="8"/>
  <c r="Y27" i="118"/>
  <c r="Y33" i="75"/>
  <c r="Z17" i="124"/>
  <c r="Z18" i="123"/>
  <c r="Y24" i="116"/>
  <c r="Z61" i="104"/>
  <c r="Y3" i="17"/>
  <c r="Y36" i="116"/>
  <c r="Z5" i="123"/>
  <c r="Z4" i="124"/>
  <c r="Z52" i="119"/>
  <c r="Y27" i="8"/>
  <c r="Y26" i="109"/>
  <c r="Y2" i="109" s="1"/>
  <c r="Y14" i="123"/>
  <c r="Y67" i="123"/>
  <c r="Z35" i="102"/>
  <c r="Y3" i="194"/>
  <c r="Z3" i="193"/>
  <c r="Z15" i="123"/>
  <c r="Y26" i="113"/>
  <c r="Y45" i="116"/>
  <c r="Y22" i="111"/>
  <c r="Z33" i="117"/>
  <c r="Z34" i="116"/>
  <c r="Y17" i="104"/>
  <c r="Y11" i="120"/>
  <c r="Y12" i="116"/>
  <c r="Y11" i="117"/>
  <c r="Z27" i="105"/>
  <c r="Z3" i="115"/>
  <c r="Z17" i="75"/>
  <c r="Z17" i="118"/>
  <c r="Y3" i="197"/>
  <c r="Z52" i="106"/>
  <c r="Y49" i="123"/>
  <c r="Z26" i="187"/>
  <c r="Y9" i="102"/>
  <c r="Y8" i="103"/>
  <c r="Z3" i="121"/>
  <c r="Z52" i="16"/>
  <c r="Y26" i="19"/>
  <c r="Y2" i="19" s="1"/>
  <c r="Y17" i="119"/>
  <c r="Z34" i="123"/>
  <c r="Z33" i="124"/>
  <c r="Z61" i="16"/>
  <c r="Z61" i="125"/>
  <c r="Y61" i="125"/>
  <c r="Y3" i="163"/>
  <c r="Y2" i="163" s="1"/>
  <c r="Z3" i="188"/>
  <c r="Z4" i="125"/>
  <c r="Z27" i="16"/>
  <c r="Y33" i="111"/>
  <c r="Z17" i="125"/>
  <c r="Z70" i="102"/>
  <c r="Z26" i="183"/>
  <c r="Y3" i="151"/>
  <c r="Z3" i="170"/>
  <c r="Z52" i="10"/>
  <c r="Z52" i="124"/>
  <c r="Z53" i="123"/>
  <c r="Y11" i="10"/>
  <c r="Y28" i="102"/>
  <c r="Y27" i="103"/>
  <c r="Y65" i="116"/>
  <c r="Y34" i="102"/>
  <c r="Y33" i="103"/>
  <c r="Y33" i="105"/>
  <c r="Y68" i="123"/>
  <c r="Z3" i="187"/>
  <c r="Z26" i="192"/>
  <c r="Z61" i="118"/>
  <c r="Z3" i="163"/>
  <c r="Y26" i="193"/>
  <c r="Z14" i="116"/>
  <c r="Z35" i="123"/>
  <c r="Z3" i="109"/>
  <c r="Z2" i="109" s="1"/>
  <c r="Y3" i="166"/>
  <c r="Y2" i="166" s="1"/>
  <c r="Z3" i="152"/>
  <c r="Z26" i="197"/>
  <c r="Z2" i="197" s="1"/>
  <c r="Y22" i="8"/>
  <c r="Z17" i="16"/>
  <c r="Z29" i="102"/>
  <c r="Y51" i="102"/>
  <c r="Y71" i="102"/>
  <c r="Y71" i="93" s="1"/>
  <c r="Y71" i="11" s="1"/>
  <c r="Y71" i="9" s="1"/>
  <c r="Y71" i="7" s="1"/>
  <c r="Z27" i="125"/>
  <c r="Y4" i="103"/>
  <c r="Y5" i="102"/>
  <c r="Y25" i="123"/>
  <c r="Y64" i="116"/>
  <c r="Y33" i="8"/>
  <c r="Y11" i="125"/>
  <c r="Y69" i="102"/>
  <c r="Y17" i="118"/>
  <c r="Y61" i="119"/>
  <c r="Z33" i="111"/>
  <c r="Z3" i="77"/>
  <c r="Z2" i="77" s="1"/>
  <c r="Y52" i="119"/>
  <c r="Z26" i="113"/>
  <c r="Y33" i="106"/>
  <c r="Y4" i="75"/>
  <c r="Y15" i="123"/>
  <c r="Y68" i="102"/>
  <c r="Z3" i="171"/>
  <c r="Y3" i="87"/>
  <c r="Y2" i="87" s="1"/>
  <c r="Y26" i="81"/>
  <c r="Z11" i="118"/>
  <c r="Z26" i="194"/>
  <c r="Y17" i="8"/>
  <c r="Z11" i="75"/>
  <c r="Z3" i="75" s="1"/>
  <c r="Z26" i="204"/>
  <c r="Z4" i="111"/>
  <c r="Y26" i="188"/>
  <c r="Z26" i="189"/>
  <c r="Y18" i="123"/>
  <c r="Y17" i="124"/>
  <c r="Y50" i="116"/>
  <c r="Y50" i="93" s="1"/>
  <c r="Y50" i="11" s="1"/>
  <c r="Y50" i="9" s="1"/>
  <c r="Y50" i="7" s="1"/>
  <c r="Z33" i="105"/>
  <c r="Y4" i="10"/>
  <c r="Y3" i="202"/>
  <c r="Y40" i="116"/>
  <c r="Z3" i="78"/>
  <c r="Z3" i="174"/>
  <c r="Z2" i="174" s="1"/>
  <c r="Y26" i="185"/>
  <c r="Y2" i="185" s="1"/>
  <c r="Z11" i="111"/>
  <c r="Y19" i="102"/>
  <c r="Z24" i="123"/>
  <c r="Z24" i="93" s="1"/>
  <c r="Z24" i="11" s="1"/>
  <c r="Z24" i="9" s="1"/>
  <c r="Z24" i="7" s="1"/>
  <c r="Z31" i="123"/>
  <c r="Z4" i="105"/>
  <c r="Y26" i="202"/>
  <c r="Z26" i="168"/>
  <c r="Y61" i="104"/>
  <c r="Z26" i="193"/>
  <c r="Z33" i="119"/>
  <c r="Z26" i="119" s="1"/>
  <c r="Z4" i="117"/>
  <c r="Z5" i="116"/>
  <c r="Y26" i="84"/>
  <c r="Y26" i="173"/>
  <c r="Y2" i="173" s="1"/>
  <c r="Z26" i="199"/>
  <c r="Y26" i="86"/>
  <c r="Y2" i="86" s="1"/>
  <c r="Z33" i="106"/>
  <c r="Z61" i="75"/>
  <c r="Y4" i="120"/>
  <c r="Y53" i="116"/>
  <c r="Y52" i="117"/>
  <c r="Z3" i="169"/>
  <c r="Y3" i="108"/>
  <c r="Y2" i="108" s="1"/>
  <c r="Y27" i="10"/>
  <c r="Y26" i="174"/>
  <c r="Z21" i="123"/>
  <c r="Z21" i="93" s="1"/>
  <c r="Z21" i="11" s="1"/>
  <c r="Z21" i="9" s="1"/>
  <c r="Z21" i="7" s="1"/>
  <c r="Y3" i="79"/>
  <c r="Y2" i="79" s="1"/>
  <c r="Z27" i="120"/>
  <c r="Y8" i="104"/>
  <c r="Y39" i="102"/>
  <c r="Y39" i="93" s="1"/>
  <c r="Y39" i="11" s="1"/>
  <c r="Y39" i="9" s="1"/>
  <c r="Y39" i="7" s="1"/>
  <c r="Z26" i="171"/>
  <c r="Y48" i="123"/>
  <c r="Y64" i="123"/>
  <c r="Y33" i="10"/>
  <c r="Y11" i="124"/>
  <c r="Y12" i="123"/>
  <c r="Z22" i="10"/>
  <c r="Z17" i="8"/>
  <c r="Y52" i="8"/>
  <c r="Y3" i="165"/>
  <c r="Y61" i="10"/>
  <c r="Y26" i="196"/>
  <c r="Y2" i="196" s="1"/>
  <c r="Z17" i="10"/>
  <c r="Z8" i="124"/>
  <c r="Z9" i="123"/>
  <c r="Z5" i="102"/>
  <c r="Z4" i="103"/>
  <c r="Z3" i="108"/>
  <c r="Z2" i="108" s="1"/>
  <c r="Y61" i="8"/>
  <c r="Z22" i="118"/>
  <c r="Z17" i="103"/>
  <c r="Z18" i="102"/>
  <c r="Z61" i="106"/>
  <c r="Y27" i="111"/>
  <c r="Z3" i="198"/>
  <c r="Z33" i="10"/>
  <c r="Z27" i="8"/>
  <c r="Z61" i="111"/>
  <c r="Z3" i="160"/>
  <c r="Z2" i="156"/>
  <c r="Y26" i="194"/>
  <c r="Z27" i="118"/>
  <c r="Y17" i="111"/>
  <c r="Y61" i="16"/>
  <c r="Z26" i="107"/>
  <c r="Y3" i="158"/>
  <c r="Y3" i="172"/>
  <c r="Y2" i="172" s="1"/>
  <c r="Y26" i="151"/>
  <c r="Y17" i="117"/>
  <c r="Y18" i="116"/>
  <c r="Y22" i="16"/>
  <c r="Y22" i="125"/>
  <c r="Z26" i="158"/>
  <c r="Z61" i="119"/>
  <c r="Z8" i="16"/>
  <c r="Z8" i="119"/>
  <c r="Y40" i="102"/>
  <c r="Y52" i="75"/>
  <c r="Z61" i="8"/>
  <c r="Y9" i="116"/>
  <c r="Y8" i="117"/>
  <c r="Z3" i="83"/>
  <c r="Y27" i="117"/>
  <c r="Y28" i="116"/>
  <c r="Z33" i="8"/>
  <c r="Y8" i="8"/>
  <c r="Z15" i="116"/>
  <c r="Y8" i="10"/>
  <c r="Z63" i="102"/>
  <c r="Z31" i="116"/>
  <c r="Z3" i="185"/>
  <c r="Y28" i="123"/>
  <c r="Y27" i="123" s="1"/>
  <c r="Y27" i="124"/>
  <c r="Z27" i="10"/>
  <c r="Z27" i="117"/>
  <c r="Z28" i="116"/>
  <c r="Z40" i="102"/>
  <c r="Z40" i="93" s="1"/>
  <c r="Z40" i="11" s="1"/>
  <c r="Z40" i="9" s="1"/>
  <c r="Z40" i="7" s="1"/>
  <c r="Z64" i="123"/>
  <c r="Y27" i="16"/>
  <c r="Z26" i="160"/>
  <c r="Z33" i="16"/>
  <c r="Y33" i="104"/>
  <c r="Y26" i="104" s="1"/>
  <c r="Y52" i="103"/>
  <c r="Y53" i="102"/>
  <c r="Z4" i="8"/>
  <c r="Z36" i="102"/>
  <c r="Y3" i="91"/>
  <c r="Y2" i="91" s="1"/>
  <c r="Y27" i="106"/>
  <c r="Y23" i="102"/>
  <c r="Y22" i="103"/>
  <c r="Y33" i="124"/>
  <c r="Y34" i="123"/>
  <c r="Y70" i="123"/>
  <c r="Y63" i="102"/>
  <c r="Y8" i="119"/>
  <c r="Z10" i="102"/>
  <c r="Z10" i="93" s="1"/>
  <c r="Z10" i="11" s="1"/>
  <c r="Z10" i="9" s="1"/>
  <c r="Z10" i="7" s="1"/>
  <c r="Z25" i="102"/>
  <c r="Y11" i="16"/>
  <c r="Z26" i="203"/>
  <c r="Z2" i="203" s="1"/>
  <c r="Z49" i="102"/>
  <c r="Z38" i="102"/>
  <c r="Y17" i="10"/>
  <c r="Z61" i="117"/>
  <c r="Z62" i="116"/>
  <c r="Z26" i="195"/>
  <c r="Z2" i="195" s="1"/>
  <c r="Y5" i="123"/>
  <c r="Y4" i="123" s="1"/>
  <c r="Y4" i="125"/>
  <c r="Y52" i="10"/>
  <c r="Z4" i="16"/>
  <c r="Z33" i="118"/>
  <c r="Z8" i="8"/>
  <c r="Z3" i="89"/>
  <c r="Z52" i="8"/>
  <c r="Y27" i="120"/>
  <c r="Y33" i="119"/>
  <c r="Y46" i="93"/>
  <c r="Y46" i="11" s="1"/>
  <c r="Y46" i="9" s="1"/>
  <c r="Y46" i="7" s="1"/>
  <c r="Z52" i="103"/>
  <c r="Z53" i="102"/>
  <c r="Z11" i="119"/>
  <c r="Z19" i="102"/>
  <c r="Y15" i="102"/>
  <c r="Y29" i="116"/>
  <c r="Z4" i="104"/>
  <c r="Z42" i="102"/>
  <c r="Z42" i="93" s="1"/>
  <c r="Z42" i="11" s="1"/>
  <c r="Z42" i="9" s="1"/>
  <c r="Z42" i="7" s="1"/>
  <c r="Y47" i="102"/>
  <c r="Z8" i="10"/>
  <c r="Z39" i="123"/>
  <c r="Y4" i="105"/>
  <c r="Z3" i="91"/>
  <c r="Z11" i="8"/>
  <c r="Z11" i="117"/>
  <c r="Z12" i="116"/>
  <c r="Z26" i="151"/>
  <c r="Z22" i="8"/>
  <c r="Z33" i="103"/>
  <c r="Z34" i="102"/>
  <c r="Z3" i="151"/>
  <c r="Y11" i="118"/>
  <c r="Y26" i="17"/>
  <c r="Z3" i="155"/>
  <c r="Z26" i="82"/>
  <c r="Z2" i="82" s="1"/>
  <c r="Y61" i="75"/>
  <c r="Y63" i="116"/>
  <c r="Y4" i="118"/>
  <c r="Z3" i="19"/>
  <c r="Z36" i="123"/>
  <c r="Z53" i="116"/>
  <c r="Z52" i="116" s="1"/>
  <c r="Z52" i="117"/>
  <c r="Y3" i="188"/>
  <c r="Z26" i="88"/>
  <c r="Y26" i="153"/>
  <c r="Z17" i="104"/>
  <c r="Y8" i="16"/>
  <c r="Y26" i="189"/>
  <c r="Y2" i="189" s="1"/>
  <c r="Y41" i="102"/>
  <c r="Z6" i="116"/>
  <c r="Z26" i="85"/>
  <c r="Z32" i="102"/>
  <c r="Y17" i="105"/>
  <c r="Y27" i="75"/>
  <c r="Y33" i="118"/>
  <c r="Z46" i="102"/>
  <c r="Z46" i="93" s="1"/>
  <c r="Z46" i="11" s="1"/>
  <c r="Z46" i="9" s="1"/>
  <c r="Z46" i="7" s="1"/>
  <c r="Z61" i="105"/>
  <c r="Y63" i="123"/>
  <c r="Z8" i="125"/>
  <c r="Y44" i="116"/>
  <c r="Z68" i="116"/>
  <c r="Z68" i="93" s="1"/>
  <c r="Z68" i="11" s="1"/>
  <c r="Z68" i="9" s="1"/>
  <c r="Z68" i="7" s="1"/>
  <c r="R4" i="16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Y72" i="93" l="1"/>
  <c r="Y72" i="11" s="1"/>
  <c r="Y72" i="9" s="1"/>
  <c r="Y72" i="7" s="1"/>
  <c r="Y3" i="105"/>
  <c r="Z50" i="93"/>
  <c r="Z50" i="11" s="1"/>
  <c r="Z50" i="9" s="1"/>
  <c r="Z50" i="7" s="1"/>
  <c r="Z26" i="111"/>
  <c r="Y8" i="116"/>
  <c r="Z2" i="89"/>
  <c r="Z26" i="106"/>
  <c r="Z16" i="93"/>
  <c r="Z16" i="11" s="1"/>
  <c r="Z16" i="9" s="1"/>
  <c r="Z16" i="7" s="1"/>
  <c r="Z2" i="202"/>
  <c r="Y44" i="93"/>
  <c r="Y44" i="11" s="1"/>
  <c r="Y44" i="9" s="1"/>
  <c r="Y44" i="7" s="1"/>
  <c r="Y7" i="93"/>
  <c r="Y7" i="11" s="1"/>
  <c r="Y7" i="9" s="1"/>
  <c r="Y7" i="7" s="1"/>
  <c r="Y73" i="149"/>
  <c r="Y8" i="123"/>
  <c r="Z6" i="93"/>
  <c r="Z6" i="11" s="1"/>
  <c r="Z6" i="9" s="1"/>
  <c r="Z6" i="7" s="1"/>
  <c r="Z8" i="116"/>
  <c r="Y66" i="93"/>
  <c r="Y66" i="11" s="1"/>
  <c r="Y66" i="9" s="1"/>
  <c r="Y66" i="7" s="1"/>
  <c r="Z2" i="113"/>
  <c r="Z2" i="198"/>
  <c r="Y2" i="170"/>
  <c r="Z2" i="84"/>
  <c r="Y25" i="93"/>
  <c r="Y25" i="11" s="1"/>
  <c r="Y25" i="9" s="1"/>
  <c r="Y25" i="7" s="1"/>
  <c r="Z20" i="93"/>
  <c r="Z20" i="11" s="1"/>
  <c r="Z20" i="9" s="1"/>
  <c r="Z20" i="7" s="1"/>
  <c r="Y20" i="93"/>
  <c r="Y20" i="11" s="1"/>
  <c r="Y20" i="9" s="1"/>
  <c r="Y20" i="7" s="1"/>
  <c r="Z26" i="104"/>
  <c r="Z2" i="167"/>
  <c r="Y2" i="115"/>
  <c r="Z65" i="93"/>
  <c r="Z65" i="11" s="1"/>
  <c r="Z65" i="9" s="1"/>
  <c r="Z65" i="7" s="1"/>
  <c r="Y19" i="93"/>
  <c r="Y19" i="11" s="1"/>
  <c r="Y19" i="9" s="1"/>
  <c r="Y19" i="7" s="1"/>
  <c r="Y30" i="93"/>
  <c r="Y30" i="11" s="1"/>
  <c r="Y30" i="9" s="1"/>
  <c r="Y30" i="7" s="1"/>
  <c r="Y17" i="123"/>
  <c r="Z64" i="93"/>
  <c r="Z64" i="11" s="1"/>
  <c r="Z64" i="9" s="1"/>
  <c r="Z64" i="7" s="1"/>
  <c r="Y3" i="119"/>
  <c r="Z19" i="93"/>
  <c r="Z19" i="11" s="1"/>
  <c r="Z19" i="9" s="1"/>
  <c r="Z19" i="7" s="1"/>
  <c r="Y3" i="104"/>
  <c r="Y2" i="104" s="1"/>
  <c r="Y67" i="93"/>
  <c r="Y67" i="11" s="1"/>
  <c r="Y67" i="9" s="1"/>
  <c r="Y67" i="7" s="1"/>
  <c r="Y2" i="192"/>
  <c r="Z2" i="121"/>
  <c r="Z51" i="93"/>
  <c r="Z51" i="11" s="1"/>
  <c r="Z51" i="9" s="1"/>
  <c r="Z51" i="7" s="1"/>
  <c r="Z2" i="78"/>
  <c r="Y69" i="93"/>
  <c r="Y69" i="11" s="1"/>
  <c r="Y69" i="9" s="1"/>
  <c r="Y69" i="7" s="1"/>
  <c r="Y65" i="93"/>
  <c r="Y65" i="11" s="1"/>
  <c r="Y65" i="9" s="1"/>
  <c r="Y65" i="7" s="1"/>
  <c r="Z32" i="93"/>
  <c r="Z32" i="11" s="1"/>
  <c r="Z32" i="9" s="1"/>
  <c r="Z32" i="7" s="1"/>
  <c r="Z2" i="114"/>
  <c r="Z2" i="91"/>
  <c r="Y41" i="93"/>
  <c r="Y41" i="11" s="1"/>
  <c r="Y41" i="9" s="1"/>
  <c r="Y41" i="7" s="1"/>
  <c r="Y35" i="93"/>
  <c r="Y35" i="11" s="1"/>
  <c r="Y35" i="9" s="1"/>
  <c r="Y35" i="7" s="1"/>
  <c r="Z43" i="93"/>
  <c r="Z43" i="11" s="1"/>
  <c r="Z43" i="9" s="1"/>
  <c r="Z43" i="7" s="1"/>
  <c r="Z39" i="93"/>
  <c r="Z39" i="11" s="1"/>
  <c r="Z39" i="9" s="1"/>
  <c r="Z39" i="7" s="1"/>
  <c r="Z2" i="170"/>
  <c r="Y2" i="168"/>
  <c r="Z41" i="93"/>
  <c r="Z41" i="11" s="1"/>
  <c r="Z41" i="9" s="1"/>
  <c r="Z41" i="7" s="1"/>
  <c r="Z3" i="104"/>
  <c r="Y2" i="165"/>
  <c r="Y2" i="191"/>
  <c r="Y13" i="93"/>
  <c r="Y13" i="11" s="1"/>
  <c r="Y13" i="9" s="1"/>
  <c r="Y13" i="7" s="1"/>
  <c r="Z2" i="194"/>
  <c r="Y2" i="78"/>
  <c r="Z17" i="116"/>
  <c r="Z2" i="152"/>
  <c r="Z2" i="168"/>
  <c r="Y2" i="89"/>
  <c r="Z2" i="159"/>
  <c r="Z2" i="17"/>
  <c r="Y2" i="193"/>
  <c r="Y2" i="161"/>
  <c r="Y26" i="120"/>
  <c r="Z2" i="163"/>
  <c r="Z2" i="165"/>
  <c r="Y2" i="121"/>
  <c r="Y83" i="149" s="1"/>
  <c r="Y2" i="201"/>
  <c r="Y86" i="149" s="1"/>
  <c r="Z54" i="93"/>
  <c r="Z54" i="11" s="1"/>
  <c r="Z54" i="9" s="1"/>
  <c r="Z54" i="7" s="1"/>
  <c r="Z3" i="105"/>
  <c r="Z26" i="120"/>
  <c r="Z2" i="120" s="1"/>
  <c r="Z2" i="90"/>
  <c r="Z26" i="16"/>
  <c r="Y2" i="174"/>
  <c r="Y36" i="93"/>
  <c r="Y36" i="11" s="1"/>
  <c r="Y36" i="9" s="1"/>
  <c r="Y36" i="7" s="1"/>
  <c r="Z48" i="93"/>
  <c r="Z48" i="11" s="1"/>
  <c r="Z48" i="9" s="1"/>
  <c r="Z48" i="7" s="1"/>
  <c r="Y2" i="197"/>
  <c r="Z52" i="123"/>
  <c r="Y2" i="153"/>
  <c r="Z49" i="93"/>
  <c r="Z49" i="11" s="1"/>
  <c r="Z49" i="9" s="1"/>
  <c r="Z49" i="7" s="1"/>
  <c r="Z2" i="81"/>
  <c r="Y29" i="93"/>
  <c r="Y29" i="11" s="1"/>
  <c r="Y29" i="9" s="1"/>
  <c r="Y29" i="7" s="1"/>
  <c r="Z25" i="93"/>
  <c r="Z25" i="11" s="1"/>
  <c r="Z25" i="9" s="1"/>
  <c r="Z25" i="7" s="1"/>
  <c r="Z2" i="199"/>
  <c r="Z2" i="183"/>
  <c r="Z3" i="106"/>
  <c r="Y2" i="77"/>
  <c r="Z38" i="93"/>
  <c r="Z38" i="11" s="1"/>
  <c r="Z38" i="9" s="1"/>
  <c r="Z38" i="7" s="1"/>
  <c r="Z72" i="93"/>
  <c r="Z72" i="11" s="1"/>
  <c r="Z72" i="9" s="1"/>
  <c r="Z72" i="7" s="1"/>
  <c r="Z66" i="93"/>
  <c r="Z66" i="11" s="1"/>
  <c r="Z66" i="9" s="1"/>
  <c r="Z66" i="7" s="1"/>
  <c r="Y2" i="83"/>
  <c r="Y2" i="158"/>
  <c r="Y51" i="93"/>
  <c r="Y51" i="11" s="1"/>
  <c r="Y51" i="9" s="1"/>
  <c r="Y51" i="7" s="1"/>
  <c r="Z2" i="107"/>
  <c r="Y2" i="84"/>
  <c r="Z70" i="93"/>
  <c r="Z70" i="11" s="1"/>
  <c r="Z70" i="9" s="1"/>
  <c r="Z70" i="7" s="1"/>
  <c r="Y11" i="116"/>
  <c r="Z7" i="93"/>
  <c r="Z7" i="11" s="1"/>
  <c r="Z7" i="9" s="1"/>
  <c r="Z7" i="7" s="1"/>
  <c r="Z3" i="118"/>
  <c r="Y26" i="119"/>
  <c r="Y26" i="117"/>
  <c r="Y13" i="149"/>
  <c r="Z2" i="83"/>
  <c r="Y48" i="93"/>
  <c r="Y48" i="11" s="1"/>
  <c r="Y48" i="9" s="1"/>
  <c r="Y48" i="7" s="1"/>
  <c r="Z14" i="93"/>
  <c r="Z14" i="11" s="1"/>
  <c r="Z14" i="9" s="1"/>
  <c r="Z14" i="7" s="1"/>
  <c r="Y23" i="149"/>
  <c r="Z2" i="115"/>
  <c r="Z2" i="153"/>
  <c r="Y26" i="105"/>
  <c r="Y2" i="105" s="1"/>
  <c r="Y24" i="93"/>
  <c r="Y24" i="11" s="1"/>
  <c r="Y24" i="9" s="1"/>
  <c r="Y24" i="7" s="1"/>
  <c r="Z45" i="93"/>
  <c r="Z45" i="11" s="1"/>
  <c r="Z45" i="9" s="1"/>
  <c r="Z45" i="7" s="1"/>
  <c r="Y21" i="93"/>
  <c r="Y21" i="11" s="1"/>
  <c r="Y21" i="9" s="1"/>
  <c r="Y21" i="7" s="1"/>
  <c r="Y55" i="149"/>
  <c r="Z92" i="149"/>
  <c r="Y2" i="171"/>
  <c r="Z67" i="93"/>
  <c r="Z67" i="11" s="1"/>
  <c r="Z67" i="9" s="1"/>
  <c r="Z67" i="7" s="1"/>
  <c r="Y2" i="195"/>
  <c r="Y47" i="93"/>
  <c r="Y47" i="11" s="1"/>
  <c r="Y47" i="9" s="1"/>
  <c r="Y47" i="7" s="1"/>
  <c r="Y89" i="149"/>
  <c r="Z26" i="117"/>
  <c r="Z3" i="103"/>
  <c r="Z2" i="169"/>
  <c r="Y17" i="116"/>
  <c r="Y2" i="199"/>
  <c r="Y56" i="149" s="1"/>
  <c r="Z2" i="19"/>
  <c r="Y52" i="116"/>
  <c r="Y3" i="118"/>
  <c r="Z2" i="189"/>
  <c r="Y2" i="82"/>
  <c r="Z57" i="149"/>
  <c r="Z2" i="79"/>
  <c r="Y49" i="93"/>
  <c r="Y49" i="11" s="1"/>
  <c r="Y49" i="9" s="1"/>
  <c r="Y49" i="7" s="1"/>
  <c r="Y57" i="149"/>
  <c r="Z2" i="186"/>
  <c r="Z8" i="123"/>
  <c r="Y2" i="152"/>
  <c r="Z2" i="191"/>
  <c r="Y2" i="187"/>
  <c r="Y2" i="81"/>
  <c r="Y39" i="149"/>
  <c r="Y31" i="149"/>
  <c r="Z2" i="185"/>
  <c r="Y4" i="116"/>
  <c r="Z27" i="116"/>
  <c r="Z52" i="149"/>
  <c r="Y3" i="125"/>
  <c r="Y2" i="125" s="1"/>
  <c r="Z15" i="93"/>
  <c r="Z15" i="11" s="1"/>
  <c r="Z15" i="9" s="1"/>
  <c r="Z15" i="7" s="1"/>
  <c r="Z2" i="87"/>
  <c r="Y2" i="18"/>
  <c r="Y44" i="149"/>
  <c r="Y26" i="16"/>
  <c r="Y82" i="149"/>
  <c r="Q3" i="161"/>
  <c r="Z29" i="93"/>
  <c r="Z29" i="11" s="1"/>
  <c r="Z29" i="9" s="1"/>
  <c r="Z29" i="7" s="1"/>
  <c r="Y14" i="93"/>
  <c r="Y14" i="11" s="1"/>
  <c r="Y14" i="9" s="1"/>
  <c r="Y14" i="7" s="1"/>
  <c r="Z33" i="116"/>
  <c r="Z2" i="154"/>
  <c r="Z27" i="123"/>
  <c r="Z2" i="201"/>
  <c r="Y2" i="113"/>
  <c r="Z26" i="10"/>
  <c r="Y64" i="93"/>
  <c r="Y64" i="11" s="1"/>
  <c r="Y64" i="9" s="1"/>
  <c r="Y64" i="7" s="1"/>
  <c r="Z2" i="151"/>
  <c r="Z3" i="8"/>
  <c r="Z2" i="188"/>
  <c r="Z4" i="116"/>
  <c r="Z31" i="93"/>
  <c r="Z31" i="11" s="1"/>
  <c r="Z31" i="9" s="1"/>
  <c r="Z31" i="7" s="1"/>
  <c r="Z4" i="123"/>
  <c r="Y28" i="149"/>
  <c r="Y33" i="123"/>
  <c r="Y26" i="123" s="1"/>
  <c r="Y68" i="93"/>
  <c r="Y68" i="11" s="1"/>
  <c r="Y68" i="9" s="1"/>
  <c r="Y68" i="7" s="1"/>
  <c r="Z2" i="187"/>
  <c r="Y22" i="116"/>
  <c r="Z2" i="190"/>
  <c r="Z61" i="116"/>
  <c r="Z26" i="124"/>
  <c r="Y63" i="93"/>
  <c r="Y63" i="11" s="1"/>
  <c r="Y63" i="9" s="1"/>
  <c r="Y63" i="7" s="1"/>
  <c r="Y2" i="188"/>
  <c r="Z13" i="93"/>
  <c r="Z13" i="11" s="1"/>
  <c r="Z13" i="9" s="1"/>
  <c r="Z13" i="7" s="1"/>
  <c r="Y75" i="149"/>
  <c r="Y16" i="93"/>
  <c r="Y16" i="11" s="1"/>
  <c r="Y16" i="9" s="1"/>
  <c r="Y16" i="7" s="1"/>
  <c r="Y40" i="93"/>
  <c r="Y40" i="11" s="1"/>
  <c r="Y40" i="9" s="1"/>
  <c r="Y40" i="7" s="1"/>
  <c r="Y3" i="103"/>
  <c r="Y26" i="103"/>
  <c r="Y15" i="93"/>
  <c r="Y15" i="11" s="1"/>
  <c r="Y15" i="9" s="1"/>
  <c r="Y15" i="7" s="1"/>
  <c r="Y26" i="124"/>
  <c r="Z3" i="119"/>
  <c r="Z2" i="119" s="1"/>
  <c r="Y3" i="124"/>
  <c r="Z37" i="93"/>
  <c r="Z37" i="11" s="1"/>
  <c r="Z37" i="9" s="1"/>
  <c r="Z37" i="7" s="1"/>
  <c r="Y38" i="93"/>
  <c r="Y38" i="11" s="1"/>
  <c r="Y38" i="9" s="1"/>
  <c r="Y38" i="7" s="1"/>
  <c r="Y38" i="149"/>
  <c r="Y93" i="149"/>
  <c r="Y22" i="149"/>
  <c r="Z51" i="149"/>
  <c r="Z88" i="149"/>
  <c r="Y34" i="149"/>
  <c r="Y72" i="149"/>
  <c r="Y43" i="149"/>
  <c r="Z25" i="149"/>
  <c r="Y52" i="149"/>
  <c r="Z53" i="93"/>
  <c r="Z52" i="102"/>
  <c r="Z32" i="149"/>
  <c r="Y29" i="149"/>
  <c r="Y11" i="123"/>
  <c r="Y3" i="123" s="1"/>
  <c r="Y2" i="202"/>
  <c r="Y26" i="106"/>
  <c r="Y2" i="106" s="1"/>
  <c r="Y34" i="93"/>
  <c r="Y33" i="102"/>
  <c r="Y3" i="117"/>
  <c r="Y70" i="93"/>
  <c r="Y70" i="11" s="1"/>
  <c r="Y70" i="9" s="1"/>
  <c r="Y70" i="7" s="1"/>
  <c r="Z11" i="123"/>
  <c r="Y61" i="116"/>
  <c r="Y22" i="123"/>
  <c r="Y3" i="8"/>
  <c r="Y23" i="93"/>
  <c r="Y22" i="102"/>
  <c r="Y52" i="102"/>
  <c r="Y53" i="93"/>
  <c r="Y92" i="149"/>
  <c r="Z26" i="118"/>
  <c r="Z17" i="102"/>
  <c r="Z18" i="93"/>
  <c r="Z2" i="193"/>
  <c r="Y26" i="8"/>
  <c r="Y3" i="16"/>
  <c r="Z23" i="149"/>
  <c r="Z2" i="158"/>
  <c r="Z62" i="149"/>
  <c r="Y95" i="149"/>
  <c r="Y62" i="149"/>
  <c r="Z3" i="16"/>
  <c r="Y27" i="116"/>
  <c r="Z26" i="8"/>
  <c r="Z4" i="102"/>
  <c r="Z5" i="93"/>
  <c r="Y26" i="10"/>
  <c r="Y3" i="10"/>
  <c r="Z3" i="111"/>
  <c r="Z2" i="111" s="1"/>
  <c r="Y2" i="194"/>
  <c r="Y79" i="149"/>
  <c r="Y78" i="149"/>
  <c r="Y45" i="93"/>
  <c r="Y45" i="11" s="1"/>
  <c r="Y45" i="9" s="1"/>
  <c r="Y45" i="7" s="1"/>
  <c r="Z26" i="75"/>
  <c r="Z2" i="75" s="1"/>
  <c r="Z2" i="86"/>
  <c r="Y18" i="93"/>
  <c r="Y17" i="102"/>
  <c r="Y33" i="149"/>
  <c r="Z11" i="116"/>
  <c r="Z7" i="149"/>
  <c r="Y59" i="149"/>
  <c r="Y30" i="149"/>
  <c r="Y27" i="102"/>
  <c r="Y28" i="93"/>
  <c r="Y2" i="151"/>
  <c r="Z33" i="123"/>
  <c r="Y8" i="102"/>
  <c r="Y9" i="93"/>
  <c r="Z35" i="93"/>
  <c r="Z35" i="11" s="1"/>
  <c r="Z35" i="9" s="1"/>
  <c r="Z35" i="7" s="1"/>
  <c r="Z3" i="124"/>
  <c r="Z17" i="123"/>
  <c r="Z63" i="93"/>
  <c r="Z63" i="11" s="1"/>
  <c r="Z63" i="9" s="1"/>
  <c r="Z63" i="7" s="1"/>
  <c r="Z2" i="88"/>
  <c r="Z33" i="102"/>
  <c r="Z34" i="93"/>
  <c r="Z79" i="149"/>
  <c r="Y18" i="149"/>
  <c r="Z2" i="171"/>
  <c r="Z20" i="149"/>
  <c r="Y76" i="149"/>
  <c r="Z8" i="102"/>
  <c r="Z9" i="93"/>
  <c r="Y12" i="93"/>
  <c r="Y11" i="102"/>
  <c r="Z23" i="93"/>
  <c r="Z22" i="102"/>
  <c r="Z27" i="102"/>
  <c r="Z28" i="93"/>
  <c r="Z22" i="123"/>
  <c r="Z2" i="18"/>
  <c r="Z2" i="160"/>
  <c r="Z54" i="149"/>
  <c r="Z94" i="149"/>
  <c r="Y5" i="93"/>
  <c r="Y4" i="102"/>
  <c r="Y68" i="149"/>
  <c r="Y26" i="75"/>
  <c r="Z62" i="93"/>
  <c r="Z61" i="102"/>
  <c r="Z61" i="123"/>
  <c r="Z26" i="103"/>
  <c r="Y6" i="149"/>
  <c r="Y61" i="149"/>
  <c r="Z36" i="93"/>
  <c r="Z36" i="11" s="1"/>
  <c r="Z36" i="9" s="1"/>
  <c r="Z36" i="7" s="1"/>
  <c r="Z26" i="105"/>
  <c r="Z93" i="149"/>
  <c r="Y33" i="116"/>
  <c r="Z87" i="149"/>
  <c r="Y61" i="123"/>
  <c r="Z3" i="10"/>
  <c r="Y88" i="149"/>
  <c r="Z12" i="93"/>
  <c r="Z11" i="102"/>
  <c r="Z2" i="155"/>
  <c r="Y60" i="149"/>
  <c r="Z61" i="149"/>
  <c r="Z59" i="149"/>
  <c r="Y3" i="120"/>
  <c r="Z3" i="117"/>
  <c r="Y3" i="75"/>
  <c r="Z26" i="125"/>
  <c r="Y26" i="111"/>
  <c r="Y2" i="111" s="1"/>
  <c r="Y2" i="17"/>
  <c r="Y26" i="118"/>
  <c r="Z2" i="85"/>
  <c r="Z2" i="192"/>
  <c r="Z3" i="125"/>
  <c r="Y58" i="149"/>
  <c r="Z2" i="204"/>
  <c r="Y61" i="102"/>
  <c r="Y62" i="93"/>
  <c r="Z72" i="149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Z63" i="149" l="1"/>
  <c r="Z55" i="149"/>
  <c r="Z73" i="149"/>
  <c r="Z27" i="149"/>
  <c r="Z2" i="106"/>
  <c r="Z2" i="16"/>
  <c r="Z34" i="149"/>
  <c r="Z83" i="149"/>
  <c r="Y47" i="149"/>
  <c r="Y64" i="149"/>
  <c r="Z21" i="149"/>
  <c r="Z11" i="149"/>
  <c r="Z74" i="149"/>
  <c r="Y2" i="119"/>
  <c r="Z2" i="104"/>
  <c r="Z45" i="149" s="1"/>
  <c r="Z2" i="105"/>
  <c r="Y94" i="149"/>
  <c r="Y46" i="149"/>
  <c r="Z2" i="103"/>
  <c r="Z76" i="149"/>
  <c r="Y27" i="149"/>
  <c r="Z60" i="149"/>
  <c r="Z2" i="118"/>
  <c r="Y70" i="149"/>
  <c r="Z26" i="149"/>
  <c r="Y7" i="149"/>
  <c r="Y54" i="149"/>
  <c r="Y20" i="149"/>
  <c r="Z68" i="149"/>
  <c r="Y32" i="149"/>
  <c r="Z82" i="149"/>
  <c r="Y21" i="149"/>
  <c r="Z95" i="149"/>
  <c r="Z64" i="149"/>
  <c r="Y74" i="149"/>
  <c r="Z33" i="149"/>
  <c r="Y48" i="149"/>
  <c r="Y2" i="120"/>
  <c r="Z50" i="149"/>
  <c r="Z16" i="149"/>
  <c r="Z70" i="149"/>
  <c r="Y12" i="149"/>
  <c r="Y41" i="149"/>
  <c r="Z56" i="149"/>
  <c r="Y26" i="149"/>
  <c r="Y81" i="149"/>
  <c r="Y51" i="149"/>
  <c r="Z38" i="149"/>
  <c r="Z58" i="149"/>
  <c r="Z24" i="149"/>
  <c r="Z2" i="8"/>
  <c r="Z46" i="149"/>
  <c r="Y2" i="117"/>
  <c r="Z3" i="116"/>
  <c r="Z13" i="149"/>
  <c r="Y11" i="149"/>
  <c r="Z12" i="149"/>
  <c r="Y3" i="116"/>
  <c r="Z26" i="123"/>
  <c r="Z2" i="117"/>
  <c r="Y2" i="118"/>
  <c r="Y24" i="149"/>
  <c r="Z75" i="149"/>
  <c r="Z26" i="116"/>
  <c r="Z30" i="149"/>
  <c r="Z43" i="149"/>
  <c r="Z18" i="149"/>
  <c r="Y91" i="149"/>
  <c r="Y25" i="149"/>
  <c r="Y17" i="149"/>
  <c r="Z2" i="10"/>
  <c r="Z22" i="149"/>
  <c r="Z39" i="149"/>
  <c r="Z42" i="149"/>
  <c r="Z41" i="149"/>
  <c r="Y63" i="149"/>
  <c r="Y26" i="102"/>
  <c r="Z2" i="124"/>
  <c r="Z10" i="149"/>
  <c r="Z3" i="123"/>
  <c r="Z44" i="149"/>
  <c r="Z2" i="125"/>
  <c r="Y2" i="16"/>
  <c r="Y42" i="149"/>
  <c r="Z77" i="149"/>
  <c r="Z86" i="149"/>
  <c r="Y2" i="103"/>
  <c r="Y2" i="123"/>
  <c r="Z26" i="102"/>
  <c r="Y2" i="10"/>
  <c r="Y2" i="124"/>
  <c r="Z3" i="102"/>
  <c r="Z19" i="149"/>
  <c r="Y53" i="149"/>
  <c r="Z78" i="149"/>
  <c r="Y4" i="93"/>
  <c r="Y5" i="11"/>
  <c r="Z8" i="93"/>
  <c r="Z9" i="11"/>
  <c r="Z47" i="149"/>
  <c r="Y2" i="75"/>
  <c r="Z27" i="93"/>
  <c r="Z28" i="11"/>
  <c r="Z31" i="149"/>
  <c r="Y50" i="149"/>
  <c r="Z4" i="93"/>
  <c r="Z5" i="11"/>
  <c r="Y3" i="102"/>
  <c r="Y27" i="93"/>
  <c r="Y28" i="11"/>
  <c r="Y90" i="149"/>
  <c r="Z6" i="149"/>
  <c r="Z28" i="149"/>
  <c r="Z11" i="93"/>
  <c r="Z12" i="11"/>
  <c r="Y52" i="93"/>
  <c r="Y53" i="11"/>
  <c r="Y87" i="149"/>
  <c r="Y61" i="93"/>
  <c r="Y62" i="11"/>
  <c r="Y17" i="93"/>
  <c r="Y18" i="11"/>
  <c r="Z89" i="149"/>
  <c r="Y8" i="93"/>
  <c r="Y9" i="11"/>
  <c r="Y16" i="149"/>
  <c r="Y49" i="149"/>
  <c r="Z61" i="93"/>
  <c r="Z62" i="11"/>
  <c r="Z22" i="93"/>
  <c r="Z23" i="11"/>
  <c r="Z91" i="149"/>
  <c r="Y45" i="149"/>
  <c r="Z29" i="149"/>
  <c r="Y33" i="93"/>
  <c r="Y34" i="11"/>
  <c r="Z52" i="93"/>
  <c r="Z53" i="11"/>
  <c r="Y10" i="149"/>
  <c r="Y26" i="116"/>
  <c r="Z17" i="93"/>
  <c r="Z18" i="11"/>
  <c r="Y22" i="93"/>
  <c r="Y23" i="11"/>
  <c r="Y11" i="93"/>
  <c r="Y12" i="11"/>
  <c r="Z53" i="149"/>
  <c r="Y40" i="149"/>
  <c r="Y2" i="8"/>
  <c r="Z17" i="149"/>
  <c r="Z33" i="93"/>
  <c r="Z34" i="11"/>
  <c r="Z81" i="149"/>
  <c r="Z48" i="149"/>
  <c r="Z80" i="149"/>
  <c r="Z15" i="149"/>
  <c r="Y77" i="149"/>
  <c r="X54" i="8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Z49" i="149" l="1"/>
  <c r="Z37" i="149"/>
  <c r="Z40" i="149"/>
  <c r="Z2" i="116"/>
  <c r="Y80" i="149"/>
  <c r="Z71" i="149"/>
  <c r="Z5" i="149"/>
  <c r="Y71" i="149"/>
  <c r="Z66" i="149"/>
  <c r="Y66" i="149"/>
  <c r="Y2" i="116"/>
  <c r="Z85" i="149"/>
  <c r="Z9" i="149"/>
  <c r="Z2" i="123"/>
  <c r="Y2" i="102"/>
  <c r="Y37" i="149"/>
  <c r="Z90" i="149"/>
  <c r="Y15" i="149"/>
  <c r="Y84" i="149"/>
  <c r="Z2" i="102"/>
  <c r="Y9" i="149"/>
  <c r="Y26" i="93"/>
  <c r="Y85" i="149"/>
  <c r="Z3" i="93"/>
  <c r="Z33" i="11"/>
  <c r="Z34" i="9"/>
  <c r="Z22" i="11"/>
  <c r="Z23" i="9"/>
  <c r="Y8" i="11"/>
  <c r="Y9" i="9"/>
  <c r="Z11" i="11"/>
  <c r="Z12" i="9"/>
  <c r="Y27" i="11"/>
  <c r="Y28" i="9"/>
  <c r="Y22" i="11"/>
  <c r="Y23" i="9"/>
  <c r="Y52" i="11"/>
  <c r="Y53" i="9"/>
  <c r="Z8" i="11"/>
  <c r="Z9" i="9"/>
  <c r="Z61" i="11"/>
  <c r="Z62" i="9"/>
  <c r="Z27" i="11"/>
  <c r="Z28" i="9"/>
  <c r="Y11" i="11"/>
  <c r="Y12" i="9"/>
  <c r="Z17" i="11"/>
  <c r="Z18" i="9"/>
  <c r="Y61" i="11"/>
  <c r="Y62" i="9"/>
  <c r="Z4" i="11"/>
  <c r="Z5" i="9"/>
  <c r="Z26" i="93"/>
  <c r="Y4" i="11"/>
  <c r="Y5" i="9"/>
  <c r="Z52" i="11"/>
  <c r="Z53" i="9"/>
  <c r="Y19" i="149"/>
  <c r="Y3" i="93"/>
  <c r="Y5" i="149"/>
  <c r="Y33" i="11"/>
  <c r="Y34" i="9"/>
  <c r="Y17" i="11"/>
  <c r="Y18" i="9"/>
  <c r="X3" i="164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Z65" i="149" l="1"/>
  <c r="Y36" i="149"/>
  <c r="Y65" i="149"/>
  <c r="Z84" i="149"/>
  <c r="Z36" i="149"/>
  <c r="Y26" i="11"/>
  <c r="Z2" i="93"/>
  <c r="Y2" i="93"/>
  <c r="Z4" i="9"/>
  <c r="Z5" i="7"/>
  <c r="Z4" i="7" s="1"/>
  <c r="Z27" i="9"/>
  <c r="Z28" i="7"/>
  <c r="Z27" i="7" s="1"/>
  <c r="Z11" i="9"/>
  <c r="Z12" i="7"/>
  <c r="Z11" i="7" s="1"/>
  <c r="Z3" i="11"/>
  <c r="Z26" i="11"/>
  <c r="Y61" i="9"/>
  <c r="Y62" i="7"/>
  <c r="Y61" i="7" s="1"/>
  <c r="Y52" i="9"/>
  <c r="Y53" i="7"/>
  <c r="Y52" i="7" s="1"/>
  <c r="Y8" i="9"/>
  <c r="Y9" i="7"/>
  <c r="Y8" i="7" s="1"/>
  <c r="Y33" i="9"/>
  <c r="Y34" i="7"/>
  <c r="Y33" i="7" s="1"/>
  <c r="Z52" i="9"/>
  <c r="Z53" i="7"/>
  <c r="Z52" i="7" s="1"/>
  <c r="Z17" i="9"/>
  <c r="Z18" i="7"/>
  <c r="Z17" i="7" s="1"/>
  <c r="Z61" i="9"/>
  <c r="Z62" i="7"/>
  <c r="Z61" i="7" s="1"/>
  <c r="Y22" i="9"/>
  <c r="Y23" i="7"/>
  <c r="Y22" i="7" s="1"/>
  <c r="Z22" i="9"/>
  <c r="Z23" i="7"/>
  <c r="Z22" i="7" s="1"/>
  <c r="Y17" i="9"/>
  <c r="Y18" i="7"/>
  <c r="Y17" i="7" s="1"/>
  <c r="Y4" i="9"/>
  <c r="Y5" i="7"/>
  <c r="Y4" i="7" s="1"/>
  <c r="Y3" i="11"/>
  <c r="Y11" i="9"/>
  <c r="Y12" i="7"/>
  <c r="Y11" i="7" s="1"/>
  <c r="Z8" i="9"/>
  <c r="Z9" i="7"/>
  <c r="Z8" i="7" s="1"/>
  <c r="Y27" i="9"/>
  <c r="Y28" i="7"/>
  <c r="Y27" i="7" s="1"/>
  <c r="Z33" i="9"/>
  <c r="Z34" i="7"/>
  <c r="Z33" i="7" s="1"/>
  <c r="X2" i="162"/>
  <c r="X2" i="164"/>
  <c r="X67" i="149"/>
  <c r="X3" i="120"/>
  <c r="X3" i="8"/>
  <c r="X3" i="118"/>
  <c r="X3" i="119"/>
  <c r="X3" i="10"/>
  <c r="Z35" i="149" l="1"/>
  <c r="Y35" i="149"/>
  <c r="Y2" i="11"/>
  <c r="Z2" i="11"/>
  <c r="Y26" i="9"/>
  <c r="Z26" i="9"/>
  <c r="Y26" i="7"/>
  <c r="Y3" i="9"/>
  <c r="Z26" i="7"/>
  <c r="Z3" i="7"/>
  <c r="Z3" i="9"/>
  <c r="Y14" i="149"/>
  <c r="Y3" i="7"/>
  <c r="X69" i="149"/>
  <c r="W4" i="204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Y2" i="9" l="1"/>
  <c r="Y8" i="149" s="1"/>
  <c r="Z14" i="149"/>
  <c r="Z2" i="9"/>
  <c r="Z8" i="149" s="1"/>
  <c r="Y2" i="7"/>
  <c r="Y4" i="149" s="1"/>
  <c r="Z2" i="7"/>
  <c r="Z4" i="149" s="1"/>
  <c r="E3" i="204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V3" i="8" s="1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V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C65" i="116" s="1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H49" i="123" s="1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V54" i="123" s="1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N67" i="123" s="1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P20" i="123" s="1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J37" i="123" s="1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X66" i="123" s="1"/>
  <c r="J67" i="124"/>
  <c r="J67" i="123" s="1"/>
  <c r="R67" i="124"/>
  <c r="R67" i="123" s="1"/>
  <c r="D68" i="124"/>
  <c r="D68" i="123" s="1"/>
  <c r="L68" i="124"/>
  <c r="L68" i="123" s="1"/>
  <c r="T68" i="124"/>
  <c r="T68" i="123" s="1"/>
  <c r="F69" i="124"/>
  <c r="F69" i="123" s="1"/>
  <c r="N69" i="124"/>
  <c r="N69" i="123" s="1"/>
  <c r="V69" i="124"/>
  <c r="V69" i="123" s="1"/>
  <c r="H70" i="124"/>
  <c r="H70" i="123" s="1"/>
  <c r="P70" i="124"/>
  <c r="P70" i="123" s="1"/>
  <c r="X70" i="124"/>
  <c r="X70" i="123" s="1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P14" i="123" s="1"/>
  <c r="X14" i="124"/>
  <c r="J15" i="124"/>
  <c r="R15" i="124"/>
  <c r="D16" i="124"/>
  <c r="L16" i="124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P30" i="123" s="1"/>
  <c r="X30" i="124"/>
  <c r="J31" i="124"/>
  <c r="R31" i="124"/>
  <c r="D32" i="124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J44" i="123" s="1"/>
  <c r="R44" i="124"/>
  <c r="D45" i="124"/>
  <c r="L45" i="124"/>
  <c r="T45" i="124"/>
  <c r="F46" i="124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N64" i="124"/>
  <c r="V64" i="124"/>
  <c r="H65" i="124"/>
  <c r="P65" i="124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W26" i="19" s="1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N3" i="19" s="1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W41" i="102" s="1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Q50" i="102" s="1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U63" i="102" s="1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J21" i="102" s="1"/>
  <c r="R21" i="106"/>
  <c r="F24" i="106"/>
  <c r="N24" i="106"/>
  <c r="V24" i="106"/>
  <c r="H25" i="106"/>
  <c r="P25" i="106"/>
  <c r="X25" i="106"/>
  <c r="D29" i="106"/>
  <c r="D29" i="102" s="1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R41" i="102" s="1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R45" i="102" s="1"/>
  <c r="D46" i="106"/>
  <c r="D46" i="102" s="1"/>
  <c r="L46" i="106"/>
  <c r="L46" i="102" s="1"/>
  <c r="T46" i="106"/>
  <c r="T46" i="102" s="1"/>
  <c r="F47" i="106"/>
  <c r="F47" i="102" s="1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N51" i="102" s="1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T66" i="102" s="1"/>
  <c r="F67" i="106"/>
  <c r="F67" i="102" s="1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R69" i="102" s="1"/>
  <c r="D70" i="106"/>
  <c r="D70" i="102" s="1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I38" i="116" s="1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K48" i="116" s="1"/>
  <c r="S48" i="118"/>
  <c r="S48" i="116" s="1"/>
  <c r="E49" i="118"/>
  <c r="E49" i="116" s="1"/>
  <c r="M49" i="118"/>
  <c r="M49" i="116" s="1"/>
  <c r="U49" i="118"/>
  <c r="U49" i="116" s="1"/>
  <c r="G50" i="118"/>
  <c r="G50" i="116" s="1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6" s="1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W30" i="102"/>
  <c r="C32" i="102"/>
  <c r="E33" i="185"/>
  <c r="E34" i="103"/>
  <c r="M33" i="185"/>
  <c r="M34" i="103"/>
  <c r="U33" i="185"/>
  <c r="U34" i="103"/>
  <c r="W35" i="102"/>
  <c r="C37" i="102"/>
  <c r="U38" i="102"/>
  <c r="W39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F33" i="201"/>
  <c r="F34" i="124"/>
  <c r="N33" i="201"/>
  <c r="N34" i="124"/>
  <c r="V34" i="124"/>
  <c r="V33" i="201"/>
  <c r="N38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X43" i="102"/>
  <c r="V46" i="102"/>
  <c r="X47" i="102"/>
  <c r="T49" i="102"/>
  <c r="J61" i="185"/>
  <c r="R61" i="185"/>
  <c r="X63" i="102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C27" i="111" s="1"/>
  <c r="K27" i="197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M25" i="102" s="1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T19" i="123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X41" i="123"/>
  <c r="T43" i="123"/>
  <c r="F44" i="123"/>
  <c r="V44" i="123"/>
  <c r="H45" i="123"/>
  <c r="R46" i="123"/>
  <c r="T47" i="123"/>
  <c r="F48" i="123"/>
  <c r="P49" i="123"/>
  <c r="X49" i="123"/>
  <c r="R50" i="123"/>
  <c r="N62" i="123"/>
  <c r="P63" i="123"/>
  <c r="L65" i="123"/>
  <c r="J68" i="123"/>
  <c r="R68" i="123"/>
  <c r="H71" i="123"/>
  <c r="X71" i="123"/>
  <c r="J72" i="123"/>
  <c r="D52" i="201"/>
  <c r="D53" i="124"/>
  <c r="L53" i="124"/>
  <c r="L52" i="201"/>
  <c r="T52" i="201"/>
  <c r="T53" i="124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N40" i="102"/>
  <c r="X41" i="102"/>
  <c r="D43" i="102"/>
  <c r="L43" i="102"/>
  <c r="T43" i="102"/>
  <c r="X45" i="102"/>
  <c r="J46" i="102"/>
  <c r="V48" i="102"/>
  <c r="H49" i="102"/>
  <c r="R50" i="102"/>
  <c r="T51" i="102"/>
  <c r="F61" i="185"/>
  <c r="N61" i="185"/>
  <c r="V61" i="185"/>
  <c r="R62" i="102"/>
  <c r="D63" i="102"/>
  <c r="P65" i="102"/>
  <c r="X65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K8" i="197"/>
  <c r="K9" i="111"/>
  <c r="S8" i="197"/>
  <c r="S9" i="11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Q35" i="116"/>
  <c r="C61" i="163"/>
  <c r="K61" i="163"/>
  <c r="S61" i="163"/>
  <c r="E65" i="116"/>
  <c r="M65" i="116"/>
  <c r="U65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R21" i="102"/>
  <c r="D22" i="185"/>
  <c r="D23" i="103"/>
  <c r="L22" i="185"/>
  <c r="L23" i="103"/>
  <c r="T22" i="185"/>
  <c r="T23" i="103"/>
  <c r="F24" i="103"/>
  <c r="N24" i="103"/>
  <c r="V24" i="103"/>
  <c r="H25" i="103"/>
  <c r="H25" i="102" s="1"/>
  <c r="P25" i="103"/>
  <c r="X25" i="103"/>
  <c r="J27" i="185"/>
  <c r="J28" i="103"/>
  <c r="R27" i="185"/>
  <c r="R28" i="103"/>
  <c r="N30" i="102"/>
  <c r="V30" i="102"/>
  <c r="X31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T42" i="102"/>
  <c r="H44" i="102"/>
  <c r="P44" i="102"/>
  <c r="N47" i="102"/>
  <c r="P48" i="102"/>
  <c r="D50" i="102"/>
  <c r="L50" i="102"/>
  <c r="H61" i="185"/>
  <c r="P61" i="185"/>
  <c r="X61" i="185"/>
  <c r="T62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H11" i="105" s="1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D27" i="194"/>
  <c r="D28" i="106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P65" i="123" l="1"/>
  <c r="K26" i="85"/>
  <c r="N26" i="81"/>
  <c r="V3" i="183"/>
  <c r="R26" i="191"/>
  <c r="M3" i="17"/>
  <c r="L41" i="123"/>
  <c r="P35" i="123"/>
  <c r="V26" i="113"/>
  <c r="K7" i="123"/>
  <c r="K17" i="111"/>
  <c r="E4" i="104"/>
  <c r="T13" i="102"/>
  <c r="V24" i="102"/>
  <c r="V22" i="106"/>
  <c r="Q22" i="104"/>
  <c r="W8" i="106"/>
  <c r="G22" i="16"/>
  <c r="O4" i="16"/>
  <c r="R22" i="104"/>
  <c r="N3" i="186"/>
  <c r="V26" i="196"/>
  <c r="U44" i="102"/>
  <c r="I26" i="89"/>
  <c r="K8" i="16"/>
  <c r="J52" i="105"/>
  <c r="U26" i="188"/>
  <c r="L4" i="125"/>
  <c r="L3" i="125" s="1"/>
  <c r="F26" i="108"/>
  <c r="S26" i="17"/>
  <c r="K8" i="111"/>
  <c r="C8" i="111"/>
  <c r="C3" i="111" s="1"/>
  <c r="D26" i="187"/>
  <c r="P3" i="192"/>
  <c r="H3" i="19"/>
  <c r="C26" i="17"/>
  <c r="N26" i="108"/>
  <c r="O26" i="17"/>
  <c r="S8" i="111"/>
  <c r="W26" i="194"/>
  <c r="N27" i="125"/>
  <c r="D50" i="123"/>
  <c r="O66" i="116"/>
  <c r="S3" i="85"/>
  <c r="D27" i="106"/>
  <c r="F66" i="116"/>
  <c r="K4" i="125"/>
  <c r="N3" i="86"/>
  <c r="T26" i="78"/>
  <c r="U3" i="91"/>
  <c r="L3" i="163"/>
  <c r="R52" i="104"/>
  <c r="F46" i="123"/>
  <c r="L16" i="123"/>
  <c r="F64" i="123"/>
  <c r="T26" i="112"/>
  <c r="M26" i="17"/>
  <c r="S26" i="191"/>
  <c r="T26" i="86"/>
  <c r="D26" i="86"/>
  <c r="V26" i="81"/>
  <c r="H3" i="201"/>
  <c r="K3" i="203"/>
  <c r="F26" i="81"/>
  <c r="R26" i="91"/>
  <c r="T26" i="191"/>
  <c r="T3" i="83"/>
  <c r="I3" i="80"/>
  <c r="H3" i="112"/>
  <c r="K71" i="102"/>
  <c r="K3" i="190"/>
  <c r="K26" i="191"/>
  <c r="L17" i="106"/>
  <c r="W26" i="201"/>
  <c r="H26" i="185"/>
  <c r="N26" i="187"/>
  <c r="X51" i="123"/>
  <c r="N29" i="123"/>
  <c r="L26" i="187"/>
  <c r="D71" i="123"/>
  <c r="D71" i="93" s="1"/>
  <c r="D71" i="11" s="1"/>
  <c r="D71" i="9" s="1"/>
  <c r="D71" i="7" s="1"/>
  <c r="R70" i="123"/>
  <c r="J40" i="123"/>
  <c r="L6" i="123"/>
  <c r="J70" i="123"/>
  <c r="J70" i="93" s="1"/>
  <c r="J70" i="11" s="1"/>
  <c r="J70" i="9" s="1"/>
  <c r="J70" i="7" s="1"/>
  <c r="X69" i="123"/>
  <c r="X69" i="93" s="1"/>
  <c r="X69" i="11" s="1"/>
  <c r="X69" i="9" s="1"/>
  <c r="X69" i="7" s="1"/>
  <c r="E36" i="102"/>
  <c r="P69" i="123"/>
  <c r="J26" i="86"/>
  <c r="R27" i="104"/>
  <c r="H69" i="123"/>
  <c r="D49" i="123"/>
  <c r="L21" i="123"/>
  <c r="J3" i="107"/>
  <c r="S26" i="186"/>
  <c r="N68" i="123"/>
  <c r="X26" i="193"/>
  <c r="K26" i="186"/>
  <c r="F68" i="123"/>
  <c r="F68" i="93" s="1"/>
  <c r="F68" i="11" s="1"/>
  <c r="F68" i="9" s="1"/>
  <c r="F68" i="7" s="1"/>
  <c r="P26" i="193"/>
  <c r="L37" i="123"/>
  <c r="T3" i="186"/>
  <c r="D3" i="83"/>
  <c r="H26" i="193"/>
  <c r="D67" i="123"/>
  <c r="S71" i="102"/>
  <c r="U68" i="102"/>
  <c r="C36" i="116"/>
  <c r="P26" i="163"/>
  <c r="I26" i="201"/>
  <c r="S3" i="115"/>
  <c r="S26" i="187"/>
  <c r="U3" i="88"/>
  <c r="U26" i="185"/>
  <c r="F26" i="173"/>
  <c r="D36" i="123"/>
  <c r="N4" i="105"/>
  <c r="P11" i="16"/>
  <c r="P22" i="105"/>
  <c r="F26" i="196"/>
  <c r="G26" i="186"/>
  <c r="V4" i="16"/>
  <c r="C26" i="187"/>
  <c r="I26" i="193"/>
  <c r="C51" i="102"/>
  <c r="E48" i="102"/>
  <c r="E48" i="93" s="1"/>
  <c r="E48" i="11" s="1"/>
  <c r="E48" i="9" s="1"/>
  <c r="E48" i="7" s="1"/>
  <c r="K39" i="102"/>
  <c r="K39" i="93" s="1"/>
  <c r="K39" i="11" s="1"/>
  <c r="K39" i="9" s="1"/>
  <c r="K39" i="7" s="1"/>
  <c r="U31" i="102"/>
  <c r="U31" i="93" s="1"/>
  <c r="U31" i="11" s="1"/>
  <c r="U31" i="9" s="1"/>
  <c r="U31" i="7" s="1"/>
  <c r="O52" i="106"/>
  <c r="L3" i="113"/>
  <c r="G26" i="110"/>
  <c r="V26" i="115"/>
  <c r="X4" i="16"/>
  <c r="K70" i="116"/>
  <c r="K70" i="93" s="1"/>
  <c r="K70" i="11" s="1"/>
  <c r="K70" i="9" s="1"/>
  <c r="K70" i="7" s="1"/>
  <c r="M67" i="116"/>
  <c r="M67" i="93" s="1"/>
  <c r="M67" i="11" s="1"/>
  <c r="M67" i="9" s="1"/>
  <c r="M67" i="7" s="1"/>
  <c r="T26" i="107"/>
  <c r="I52" i="111"/>
  <c r="Q26" i="82"/>
  <c r="Q68" i="116"/>
  <c r="Q68" i="93" s="1"/>
  <c r="Q68" i="11" s="1"/>
  <c r="Q68" i="9" s="1"/>
  <c r="Q68" i="7" s="1"/>
  <c r="R26" i="195"/>
  <c r="J26" i="189"/>
  <c r="J26" i="109"/>
  <c r="J2" i="109" s="1"/>
  <c r="V3" i="88"/>
  <c r="K20" i="102"/>
  <c r="W65" i="123"/>
  <c r="W61" i="123" s="1"/>
  <c r="L26" i="78"/>
  <c r="X27" i="104"/>
  <c r="Q2" i="119"/>
  <c r="V27" i="104"/>
  <c r="D33" i="125"/>
  <c r="U14" i="102"/>
  <c r="P26" i="114"/>
  <c r="M27" i="125"/>
  <c r="C26" i="82"/>
  <c r="K37" i="116"/>
  <c r="K37" i="93" s="1"/>
  <c r="K37" i="11" s="1"/>
  <c r="K37" i="9" s="1"/>
  <c r="K37" i="7" s="1"/>
  <c r="X26" i="77"/>
  <c r="G3" i="198"/>
  <c r="W26" i="189"/>
  <c r="R3" i="18"/>
  <c r="E26" i="173"/>
  <c r="X8" i="106"/>
  <c r="T26" i="188"/>
  <c r="Q52" i="104"/>
  <c r="C26" i="79"/>
  <c r="D26" i="114"/>
  <c r="K11" i="105"/>
  <c r="W26" i="88"/>
  <c r="C17" i="111"/>
  <c r="U17" i="125"/>
  <c r="G8" i="125"/>
  <c r="P26" i="77"/>
  <c r="N37" i="102"/>
  <c r="L26" i="188"/>
  <c r="I26" i="19"/>
  <c r="P51" i="123"/>
  <c r="R48" i="123"/>
  <c r="T45" i="123"/>
  <c r="T45" i="93" s="1"/>
  <c r="T45" i="11" s="1"/>
  <c r="T45" i="9" s="1"/>
  <c r="T45" i="7" s="1"/>
  <c r="V42" i="123"/>
  <c r="V42" i="93" s="1"/>
  <c r="V42" i="11" s="1"/>
  <c r="V42" i="9" s="1"/>
  <c r="V42" i="7" s="1"/>
  <c r="X39" i="123"/>
  <c r="D37" i="123"/>
  <c r="D32" i="123"/>
  <c r="F29" i="123"/>
  <c r="F29" i="93" s="1"/>
  <c r="F29" i="11" s="1"/>
  <c r="F29" i="9" s="1"/>
  <c r="F29" i="7" s="1"/>
  <c r="D21" i="123"/>
  <c r="D21" i="93" s="1"/>
  <c r="D21" i="11" s="1"/>
  <c r="D21" i="9" s="1"/>
  <c r="D21" i="7" s="1"/>
  <c r="D16" i="123"/>
  <c r="F13" i="123"/>
  <c r="D6" i="123"/>
  <c r="R49" i="123"/>
  <c r="C50" i="123"/>
  <c r="C50" i="93" s="1"/>
  <c r="C50" i="11" s="1"/>
  <c r="C50" i="9" s="1"/>
  <c r="C50" i="7" s="1"/>
  <c r="E47" i="123"/>
  <c r="G44" i="123"/>
  <c r="G44" i="93" s="1"/>
  <c r="G44" i="11" s="1"/>
  <c r="G44" i="9" s="1"/>
  <c r="G44" i="7" s="1"/>
  <c r="I41" i="123"/>
  <c r="K38" i="123"/>
  <c r="M35" i="123"/>
  <c r="M35" i="93" s="1"/>
  <c r="M35" i="11" s="1"/>
  <c r="M35" i="9" s="1"/>
  <c r="M35" i="7" s="1"/>
  <c r="M30" i="123"/>
  <c r="U24" i="123"/>
  <c r="U19" i="123"/>
  <c r="U19" i="93" s="1"/>
  <c r="U19" i="11" s="1"/>
  <c r="U19" i="9" s="1"/>
  <c r="U19" i="7" s="1"/>
  <c r="U14" i="123"/>
  <c r="U14" i="93" s="1"/>
  <c r="U14" i="11" s="1"/>
  <c r="U14" i="9" s="1"/>
  <c r="U14" i="7" s="1"/>
  <c r="G10" i="123"/>
  <c r="X3" i="107"/>
  <c r="I51" i="116"/>
  <c r="T3" i="79"/>
  <c r="T2" i="79" s="1"/>
  <c r="W26" i="107"/>
  <c r="O26" i="84"/>
  <c r="H4" i="104"/>
  <c r="L52" i="125"/>
  <c r="K17" i="105"/>
  <c r="G8" i="106"/>
  <c r="C26" i="87"/>
  <c r="G3" i="84"/>
  <c r="V17" i="104"/>
  <c r="M26" i="108"/>
  <c r="M26" i="85"/>
  <c r="V51" i="123"/>
  <c r="X48" i="123"/>
  <c r="X48" i="93" s="1"/>
  <c r="X48" i="11" s="1"/>
  <c r="X48" i="9" s="1"/>
  <c r="X48" i="7" s="1"/>
  <c r="I49" i="123"/>
  <c r="K46" i="123"/>
  <c r="M43" i="123"/>
  <c r="M43" i="93" s="1"/>
  <c r="M43" i="11" s="1"/>
  <c r="M43" i="9" s="1"/>
  <c r="M43" i="7" s="1"/>
  <c r="O40" i="123"/>
  <c r="Q32" i="123"/>
  <c r="E24" i="123"/>
  <c r="E19" i="123"/>
  <c r="E19" i="93" s="1"/>
  <c r="E19" i="11" s="1"/>
  <c r="E19" i="9" s="1"/>
  <c r="E19" i="7" s="1"/>
  <c r="I17" i="111"/>
  <c r="X11" i="104"/>
  <c r="J26" i="171"/>
  <c r="W26" i="112"/>
  <c r="F26" i="187"/>
  <c r="R26" i="108"/>
  <c r="M26" i="187"/>
  <c r="W26" i="171"/>
  <c r="I26" i="163"/>
  <c r="U26" i="171"/>
  <c r="U26" i="81"/>
  <c r="S27" i="103"/>
  <c r="F3" i="174"/>
  <c r="F2" i="174" s="1"/>
  <c r="C63" i="123"/>
  <c r="C63" i="93" s="1"/>
  <c r="C63" i="11" s="1"/>
  <c r="C63" i="9" s="1"/>
  <c r="C63" i="7" s="1"/>
  <c r="W26" i="173"/>
  <c r="T26" i="113"/>
  <c r="V26" i="107"/>
  <c r="K26" i="188"/>
  <c r="D8" i="105"/>
  <c r="U22" i="106"/>
  <c r="K8" i="105"/>
  <c r="E26" i="86"/>
  <c r="O3" i="80"/>
  <c r="K26" i="197"/>
  <c r="E17" i="104"/>
  <c r="W26" i="80"/>
  <c r="U3" i="83"/>
  <c r="Q3" i="19"/>
  <c r="C2" i="204"/>
  <c r="I22" i="111"/>
  <c r="U11" i="125"/>
  <c r="T3" i="115"/>
  <c r="T2" i="115" s="1"/>
  <c r="I3" i="107"/>
  <c r="N27" i="104"/>
  <c r="P46" i="102"/>
  <c r="P46" i="93" s="1"/>
  <c r="P46" i="11" s="1"/>
  <c r="P46" i="9" s="1"/>
  <c r="P46" i="7" s="1"/>
  <c r="R43" i="102"/>
  <c r="R43" i="93" s="1"/>
  <c r="R43" i="11" s="1"/>
  <c r="R43" i="9" s="1"/>
  <c r="R43" i="7" s="1"/>
  <c r="X29" i="102"/>
  <c r="X29" i="93" s="1"/>
  <c r="X29" i="11" s="1"/>
  <c r="X29" i="9" s="1"/>
  <c r="X29" i="7" s="1"/>
  <c r="J49" i="123"/>
  <c r="J49" i="93" s="1"/>
  <c r="J49" i="11" s="1"/>
  <c r="J49" i="9" s="1"/>
  <c r="J49" i="7" s="1"/>
  <c r="M47" i="123"/>
  <c r="O10" i="123"/>
  <c r="T26" i="194"/>
  <c r="V4" i="125"/>
  <c r="M26" i="191"/>
  <c r="F26" i="197"/>
  <c r="G26" i="108"/>
  <c r="I26" i="107"/>
  <c r="X11" i="125"/>
  <c r="N17" i="104"/>
  <c r="E3" i="109"/>
  <c r="M3" i="114"/>
  <c r="X22" i="125"/>
  <c r="S3" i="84"/>
  <c r="E41" i="116"/>
  <c r="G38" i="116"/>
  <c r="F26" i="190"/>
  <c r="M26" i="186"/>
  <c r="O26" i="19"/>
  <c r="N51" i="123"/>
  <c r="P48" i="123"/>
  <c r="P48" i="93" s="1"/>
  <c r="P48" i="11" s="1"/>
  <c r="P48" i="9" s="1"/>
  <c r="P48" i="7" s="1"/>
  <c r="N3" i="109"/>
  <c r="M14" i="102"/>
  <c r="E26" i="108"/>
  <c r="E26" i="85"/>
  <c r="O26" i="115"/>
  <c r="O2" i="115" s="1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S46" i="93" s="1"/>
  <c r="S46" i="11" s="1"/>
  <c r="S46" i="9" s="1"/>
  <c r="S46" i="7" s="1"/>
  <c r="U43" i="123"/>
  <c r="U43" i="93" s="1"/>
  <c r="U43" i="11" s="1"/>
  <c r="U43" i="9" s="1"/>
  <c r="U43" i="7" s="1"/>
  <c r="W40" i="123"/>
  <c r="C38" i="123"/>
  <c r="C38" i="93" s="1"/>
  <c r="C38" i="11" s="1"/>
  <c r="C38" i="9" s="1"/>
  <c r="C38" i="7" s="1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X13" i="93" s="1"/>
  <c r="X13" i="11" s="1"/>
  <c r="X13" i="9" s="1"/>
  <c r="X13" i="7" s="1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C69" i="93" s="1"/>
  <c r="C69" i="11" s="1"/>
  <c r="C69" i="9" s="1"/>
  <c r="C69" i="7" s="1"/>
  <c r="O26" i="165"/>
  <c r="O26" i="199"/>
  <c r="U67" i="116"/>
  <c r="L26" i="186"/>
  <c r="P29" i="102"/>
  <c r="P29" i="93" s="1"/>
  <c r="P29" i="11" s="1"/>
  <c r="P29" i="9" s="1"/>
  <c r="P29" i="7" s="1"/>
  <c r="U51" i="123"/>
  <c r="W48" i="123"/>
  <c r="C46" i="123"/>
  <c r="C46" i="93" s="1"/>
  <c r="C46" i="11" s="1"/>
  <c r="C46" i="9" s="1"/>
  <c r="C46" i="7" s="1"/>
  <c r="E43" i="123"/>
  <c r="E43" i="93" s="1"/>
  <c r="E43" i="11" s="1"/>
  <c r="E43" i="9" s="1"/>
  <c r="E43" i="7" s="1"/>
  <c r="G40" i="123"/>
  <c r="G40" i="93" s="1"/>
  <c r="G40" i="11" s="1"/>
  <c r="G40" i="9" s="1"/>
  <c r="G40" i="7" s="1"/>
  <c r="I37" i="123"/>
  <c r="I32" i="123"/>
  <c r="I32" i="93" s="1"/>
  <c r="I32" i="11" s="1"/>
  <c r="I32" i="9" s="1"/>
  <c r="I32" i="7" s="1"/>
  <c r="K29" i="123"/>
  <c r="K29" i="93" s="1"/>
  <c r="K29" i="11" s="1"/>
  <c r="K29" i="9" s="1"/>
  <c r="K29" i="7" s="1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N14" i="93" s="1"/>
  <c r="N14" i="11" s="1"/>
  <c r="N14" i="9" s="1"/>
  <c r="N14" i="7" s="1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P25" i="93" s="1"/>
  <c r="P25" i="11" s="1"/>
  <c r="P25" i="9" s="1"/>
  <c r="P25" i="7" s="1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D64" i="93" s="1"/>
  <c r="D64" i="11" s="1"/>
  <c r="D64" i="9" s="1"/>
  <c r="D64" i="7" s="1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1" i="16"/>
  <c r="X3" i="16" s="1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D20" i="93" s="1"/>
  <c r="D20" i="11" s="1"/>
  <c r="D20" i="9" s="1"/>
  <c r="D20" i="7" s="1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K30" i="93" s="1"/>
  <c r="K30" i="11" s="1"/>
  <c r="K30" i="9" s="1"/>
  <c r="K30" i="7" s="1"/>
  <c r="S19" i="102"/>
  <c r="S19" i="93" s="1"/>
  <c r="S19" i="11" s="1"/>
  <c r="S19" i="9" s="1"/>
  <c r="S19" i="7" s="1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K25" i="102"/>
  <c r="G3" i="110"/>
  <c r="N52" i="16"/>
  <c r="H4" i="16"/>
  <c r="P4" i="75"/>
  <c r="G3" i="115"/>
  <c r="J3" i="193"/>
  <c r="O3" i="18"/>
  <c r="N26" i="18"/>
  <c r="R3" i="173"/>
  <c r="F26" i="115"/>
  <c r="F2" i="115" s="1"/>
  <c r="M72" i="102"/>
  <c r="O69" i="102"/>
  <c r="G69" i="102"/>
  <c r="K69" i="116"/>
  <c r="K69" i="93" s="1"/>
  <c r="K69" i="11" s="1"/>
  <c r="K69" i="9" s="1"/>
  <c r="K69" i="7" s="1"/>
  <c r="U71" i="116"/>
  <c r="U71" i="93" s="1"/>
  <c r="U71" i="11" s="1"/>
  <c r="U71" i="9" s="1"/>
  <c r="U71" i="7" s="1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G68" i="93" s="1"/>
  <c r="G68" i="11" s="1"/>
  <c r="G68" i="9" s="1"/>
  <c r="G68" i="7" s="1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3" i="111" s="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66" i="93" s="1"/>
  <c r="N66" i="11" s="1"/>
  <c r="N66" i="9" s="1"/>
  <c r="N66" i="7" s="1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3" i="105" s="1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U25" i="93" s="1"/>
  <c r="U25" i="11" s="1"/>
  <c r="U25" i="9" s="1"/>
  <c r="U25" i="7" s="1"/>
  <c r="V3" i="198"/>
  <c r="D11" i="16"/>
  <c r="D3" i="16" s="1"/>
  <c r="T26" i="114"/>
  <c r="C26" i="90"/>
  <c r="W3" i="90"/>
  <c r="O26" i="79"/>
  <c r="L17" i="16"/>
  <c r="R3" i="108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F3" i="106" s="1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V2" i="19" s="1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C71" i="11" s="1"/>
  <c r="C71" i="9" s="1"/>
  <c r="C71" i="7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G7" i="93" s="1"/>
  <c r="G7" i="11" s="1"/>
  <c r="G7" i="9" s="1"/>
  <c r="G7" i="7" s="1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M15" i="93" s="1"/>
  <c r="M15" i="11" s="1"/>
  <c r="M15" i="9" s="1"/>
  <c r="M15" i="7" s="1"/>
  <c r="H27" i="106"/>
  <c r="N33" i="104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Q14" i="93" s="1"/>
  <c r="Q14" i="11" s="1"/>
  <c r="Q14" i="9" s="1"/>
  <c r="Q14" i="7" s="1"/>
  <c r="C3" i="88"/>
  <c r="C26" i="78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D16" i="93" s="1"/>
  <c r="D16" i="11" s="1"/>
  <c r="D16" i="9" s="1"/>
  <c r="D16" i="7" s="1"/>
  <c r="F13" i="102"/>
  <c r="C4" i="106"/>
  <c r="S6" i="102"/>
  <c r="S6" i="93" s="1"/>
  <c r="S6" i="11" s="1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M2" i="1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W51" i="93"/>
  <c r="W51" i="11" s="1"/>
  <c r="W51" i="9" s="1"/>
  <c r="W51" i="7" s="1"/>
  <c r="C61" i="111"/>
  <c r="W22" i="16"/>
  <c r="O27" i="125"/>
  <c r="J61" i="104"/>
  <c r="T27" i="104"/>
  <c r="D11" i="105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T49" i="93" s="1"/>
  <c r="T49" i="11" s="1"/>
  <c r="T49" i="9" s="1"/>
  <c r="T49" i="7" s="1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24" i="93" s="1"/>
  <c r="H24" i="11" s="1"/>
  <c r="H24" i="9" s="1"/>
  <c r="H24" i="7" s="1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J2" i="186" s="1"/>
  <c r="E68" i="116"/>
  <c r="T2" i="83"/>
  <c r="P2" i="199"/>
  <c r="P3" i="87"/>
  <c r="L3" i="91"/>
  <c r="E68" i="102"/>
  <c r="G65" i="102"/>
  <c r="I50" i="102"/>
  <c r="I50" i="93" s="1"/>
  <c r="I50" i="11" s="1"/>
  <c r="I50" i="9" s="1"/>
  <c r="I50" i="7" s="1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S35" i="93" s="1"/>
  <c r="S35" i="11" s="1"/>
  <c r="S35" i="9" s="1"/>
  <c r="S35" i="7" s="1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P2" i="120"/>
  <c r="G22" i="106"/>
  <c r="H2" i="156"/>
  <c r="H2" i="168"/>
  <c r="C70" i="116"/>
  <c r="C70" i="93" s="1"/>
  <c r="C70" i="11" s="1"/>
  <c r="C70" i="9" s="1"/>
  <c r="C70" i="7" s="1"/>
  <c r="C2" i="193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K43" i="93" s="1"/>
  <c r="K43" i="11" s="1"/>
  <c r="K43" i="9" s="1"/>
  <c r="K43" i="7" s="1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M61" i="120"/>
  <c r="I2" i="166"/>
  <c r="D33" i="106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G24" i="93" s="1"/>
  <c r="G24" i="11" s="1"/>
  <c r="G24" i="9" s="1"/>
  <c r="G24" i="7" s="1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V2" i="115"/>
  <c r="N2" i="86"/>
  <c r="D2" i="199"/>
  <c r="R2" i="160"/>
  <c r="O2" i="168"/>
  <c r="O27" i="106"/>
  <c r="G11" i="106"/>
  <c r="G3" i="106" s="1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J2" i="189"/>
  <c r="N26" i="19"/>
  <c r="N2" i="19" s="1"/>
  <c r="X26" i="18"/>
  <c r="E3" i="203"/>
  <c r="R2" i="204"/>
  <c r="I2" i="204"/>
  <c r="T2" i="161"/>
  <c r="O2" i="202"/>
  <c r="N2" i="204"/>
  <c r="R3" i="183"/>
  <c r="V3" i="107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O29" i="93" s="1"/>
  <c r="O29" i="11" s="1"/>
  <c r="O29" i="9" s="1"/>
  <c r="O29" i="7" s="1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N61" i="102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E41" i="93" s="1"/>
  <c r="E41" i="11" s="1"/>
  <c r="E41" i="9" s="1"/>
  <c r="E41" i="7" s="1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I64" i="93"/>
  <c r="I64" i="11" s="1"/>
  <c r="I64" i="9" s="1"/>
  <c r="S61" i="104"/>
  <c r="W17" i="104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K3" i="104" s="1"/>
  <c r="U33" i="105"/>
  <c r="S11" i="105"/>
  <c r="C26" i="110"/>
  <c r="S26" i="90"/>
  <c r="R11" i="104"/>
  <c r="T3" i="188"/>
  <c r="T2" i="188" s="1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O14" i="93" s="1"/>
  <c r="O14" i="11" s="1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X26" i="16" s="1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R3" i="125" s="1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S11" i="125"/>
  <c r="T8" i="75"/>
  <c r="P17" i="75"/>
  <c r="L4" i="75"/>
  <c r="Q69" i="116"/>
  <c r="Q69" i="93" s="1"/>
  <c r="Q69" i="11" s="1"/>
  <c r="Q69" i="9" s="1"/>
  <c r="Q69" i="7" s="1"/>
  <c r="E26" i="109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54" i="93" s="1"/>
  <c r="R54" i="11" s="1"/>
  <c r="R54" i="9" s="1"/>
  <c r="R54" i="7" s="1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K36" i="102"/>
  <c r="K36" i="93" s="1"/>
  <c r="K36" i="11" s="1"/>
  <c r="K36" i="9" s="1"/>
  <c r="K36" i="7" s="1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E26" i="105" s="1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N61" i="106"/>
  <c r="X27" i="106"/>
  <c r="P11" i="106"/>
  <c r="R61" i="75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D72" i="93" s="1"/>
  <c r="D72" i="11" s="1"/>
  <c r="D72" i="9" s="1"/>
  <c r="D72" i="7" s="1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L64" i="93"/>
  <c r="L64" i="11" s="1"/>
  <c r="L64" i="9" s="1"/>
  <c r="L64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O87" i="149"/>
  <c r="L33" i="125"/>
  <c r="L26" i="125" s="1"/>
  <c r="H61" i="106"/>
  <c r="R33" i="125"/>
  <c r="O33" i="104"/>
  <c r="P61" i="118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O3" i="79"/>
  <c r="N26" i="111"/>
  <c r="J11" i="106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E9" i="102"/>
  <c r="I3" i="112"/>
  <c r="W3" i="107"/>
  <c r="W3" i="88"/>
  <c r="C26" i="83"/>
  <c r="L33" i="106"/>
  <c r="F26" i="191"/>
  <c r="D61" i="105"/>
  <c r="P65" i="93"/>
  <c r="P65" i="11" s="1"/>
  <c r="P65" i="9" s="1"/>
  <c r="P65" i="7" s="1"/>
  <c r="X26" i="108"/>
  <c r="U27" i="104"/>
  <c r="M36" i="93"/>
  <c r="M36" i="11" s="1"/>
  <c r="M36" i="9" s="1"/>
  <c r="M36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H26" i="104" s="1"/>
  <c r="N4" i="104"/>
  <c r="V3" i="187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V26" i="187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R26" i="105" s="1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C3" i="80"/>
  <c r="L33" i="118"/>
  <c r="L26" i="118" s="1"/>
  <c r="L3" i="188"/>
  <c r="P33" i="8"/>
  <c r="P26" i="8" s="1"/>
  <c r="P2" i="8" s="1"/>
  <c r="N33" i="125"/>
  <c r="N26" i="125" s="1"/>
  <c r="P61" i="75"/>
  <c r="C33" i="16"/>
  <c r="C17" i="16"/>
  <c r="G4" i="16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R66" i="93" s="1"/>
  <c r="R66" i="11" s="1"/>
  <c r="R66" i="9" s="1"/>
  <c r="R66" i="7" s="1"/>
  <c r="Q66" i="116"/>
  <c r="O26" i="109"/>
  <c r="E54" i="93"/>
  <c r="E54" i="11" s="1"/>
  <c r="E54" i="9" s="1"/>
  <c r="E54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W2" i="80" s="1"/>
  <c r="D37" i="93"/>
  <c r="D37" i="11" s="1"/>
  <c r="D37" i="9" s="1"/>
  <c r="D37" i="7" s="1"/>
  <c r="V26" i="11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D26" i="149"/>
  <c r="G73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G52" i="117"/>
  <c r="C12" i="116"/>
  <c r="C11" i="116" s="1"/>
  <c r="C11" i="117"/>
  <c r="G8" i="117"/>
  <c r="G9" i="116"/>
  <c r="G8" i="116" s="1"/>
  <c r="Q4" i="117"/>
  <c r="Q5" i="116"/>
  <c r="Q4" i="116" s="1"/>
  <c r="K3" i="111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D61" i="103"/>
  <c r="X33" i="103"/>
  <c r="X34" i="102"/>
  <c r="H22" i="103"/>
  <c r="H23" i="102"/>
  <c r="V16" i="93"/>
  <c r="V16" i="11" s="1"/>
  <c r="V16" i="9" s="1"/>
  <c r="V16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U3" i="194"/>
  <c r="G52" i="103"/>
  <c r="G53" i="102"/>
  <c r="K61" i="103"/>
  <c r="U32" i="93"/>
  <c r="U32" i="11" s="1"/>
  <c r="U32" i="9" s="1"/>
  <c r="U32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X39" i="93"/>
  <c r="X39" i="11" s="1"/>
  <c r="X39" i="9" s="1"/>
  <c r="X39" i="7" s="1"/>
  <c r="N33" i="103"/>
  <c r="N34" i="102"/>
  <c r="T26" i="185"/>
  <c r="V17" i="103"/>
  <c r="V18" i="102"/>
  <c r="J3" i="185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K11" i="124"/>
  <c r="K12" i="123"/>
  <c r="M61" i="125"/>
  <c r="M3" i="112"/>
  <c r="Q26" i="114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L3" i="185"/>
  <c r="R3" i="17"/>
  <c r="J11" i="149"/>
  <c r="R33" i="10"/>
  <c r="R26" i="10" s="1"/>
  <c r="R2" i="10" s="1"/>
  <c r="F27" i="124"/>
  <c r="F28" i="123"/>
  <c r="P22" i="124"/>
  <c r="P23" i="123"/>
  <c r="P22" i="123" s="1"/>
  <c r="J8" i="124"/>
  <c r="J9" i="123"/>
  <c r="T3" i="201"/>
  <c r="L3" i="17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G17" i="103"/>
  <c r="G18" i="102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P3" i="187"/>
  <c r="N53" i="102"/>
  <c r="J72" i="93"/>
  <c r="J72" i="11" s="1"/>
  <c r="J72" i="9" s="1"/>
  <c r="J72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C12" i="123"/>
  <c r="C11" i="123" s="1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I17" i="103"/>
  <c r="K3" i="185"/>
  <c r="S27" i="16"/>
  <c r="S11" i="16"/>
  <c r="I13" i="149"/>
  <c r="Q10" i="149"/>
  <c r="M27" i="124"/>
  <c r="M28" i="123"/>
  <c r="M27" i="123" s="1"/>
  <c r="O17" i="124"/>
  <c r="O18" i="123"/>
  <c r="U11" i="124"/>
  <c r="U12" i="123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S42" i="93"/>
  <c r="S42" i="11" s="1"/>
  <c r="S42" i="9" s="1"/>
  <c r="S42" i="7" s="1"/>
  <c r="K33" i="103"/>
  <c r="K34" i="102"/>
  <c r="K11" i="103"/>
  <c r="K13" i="102"/>
  <c r="G8" i="103"/>
  <c r="G10" i="102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F27" i="103"/>
  <c r="F28" i="102"/>
  <c r="N11" i="103"/>
  <c r="N12" i="102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I45" i="93"/>
  <c r="I45" i="11" s="1"/>
  <c r="I45" i="9" s="1"/>
  <c r="I45" i="7" s="1"/>
  <c r="O4" i="117"/>
  <c r="O5" i="116"/>
  <c r="O4" i="116" s="1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L32" i="93"/>
  <c r="L32" i="11" s="1"/>
  <c r="L32" i="9" s="1"/>
  <c r="L32" i="7" s="1"/>
  <c r="N29" i="93"/>
  <c r="N29" i="11" s="1"/>
  <c r="N29" i="9" s="1"/>
  <c r="N2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S12" i="102"/>
  <c r="W9" i="102"/>
  <c r="G3" i="17"/>
  <c r="W11" i="149"/>
  <c r="K26" i="201"/>
  <c r="U17" i="124"/>
  <c r="U18" i="123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K47" i="93"/>
  <c r="K47" i="11" s="1"/>
  <c r="K47" i="9" s="1"/>
  <c r="K47" i="7" s="1"/>
  <c r="I22" i="103"/>
  <c r="I23" i="102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H53" i="102"/>
  <c r="R71" i="93"/>
  <c r="R71" i="11" s="1"/>
  <c r="R71" i="9" s="1"/>
  <c r="R71" i="7" s="1"/>
  <c r="V65" i="93"/>
  <c r="V65" i="11" s="1"/>
  <c r="V65" i="9" s="1"/>
  <c r="V65" i="7" s="1"/>
  <c r="L61" i="103"/>
  <c r="H50" i="93"/>
  <c r="H50" i="11" s="1"/>
  <c r="H50" i="9" s="1"/>
  <c r="H50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V11" i="124"/>
  <c r="V12" i="123"/>
  <c r="D4" i="124"/>
  <c r="D5" i="123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23" i="116"/>
  <c r="C22" i="116" s="1"/>
  <c r="C22" i="117"/>
  <c r="O3" i="163"/>
  <c r="Q3" i="197"/>
  <c r="O52" i="103"/>
  <c r="O53" i="102"/>
  <c r="O66" i="93"/>
  <c r="O66" i="11" s="1"/>
  <c r="O66" i="9" s="1"/>
  <c r="O66" i="7" s="1"/>
  <c r="Q63" i="93"/>
  <c r="Q63" i="11" s="1"/>
  <c r="Q63" i="9" s="1"/>
  <c r="Q63" i="7" s="1"/>
  <c r="S61" i="103"/>
  <c r="C48" i="93"/>
  <c r="C48" i="11" s="1"/>
  <c r="C48" i="9" s="1"/>
  <c r="C48" i="7" s="1"/>
  <c r="G33" i="103"/>
  <c r="G34" i="102"/>
  <c r="W22" i="103"/>
  <c r="W23" i="102"/>
  <c r="U12" i="102"/>
  <c r="U4" i="103"/>
  <c r="U6" i="102"/>
  <c r="U6" i="93" s="1"/>
  <c r="U6" i="11" s="1"/>
  <c r="U6" i="9" s="1"/>
  <c r="U6" i="7" s="1"/>
  <c r="C5" i="102"/>
  <c r="C4" i="103"/>
  <c r="K27" i="16"/>
  <c r="E27" i="124"/>
  <c r="E28" i="123"/>
  <c r="E27" i="123" s="1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I22" i="117"/>
  <c r="I23" i="116"/>
  <c r="I22" i="116" s="1"/>
  <c r="M4" i="117"/>
  <c r="M5" i="116"/>
  <c r="M4" i="116" s="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C22" i="16"/>
  <c r="O11" i="149"/>
  <c r="S7" i="149"/>
  <c r="E33" i="124"/>
  <c r="E34" i="123"/>
  <c r="K27" i="124"/>
  <c r="K28" i="123"/>
  <c r="S11" i="124"/>
  <c r="S12" i="123"/>
  <c r="S11" i="123" s="1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U11" i="123" l="1"/>
  <c r="T2" i="112"/>
  <c r="N65" i="93"/>
  <c r="N65" i="11" s="1"/>
  <c r="N65" i="9" s="1"/>
  <c r="N65" i="7" s="1"/>
  <c r="R2" i="108"/>
  <c r="E2" i="85"/>
  <c r="Q26" i="16"/>
  <c r="X51" i="93"/>
  <c r="X51" i="11" s="1"/>
  <c r="X51" i="9" s="1"/>
  <c r="X51" i="7" s="1"/>
  <c r="D36" i="93"/>
  <c r="D36" i="11" s="1"/>
  <c r="D36" i="9" s="1"/>
  <c r="D36" i="7" s="1"/>
  <c r="I25" i="149"/>
  <c r="W3" i="106"/>
  <c r="C26" i="16"/>
  <c r="J26" i="125"/>
  <c r="D3" i="106"/>
  <c r="L2" i="113"/>
  <c r="O26" i="104"/>
  <c r="T11" i="123"/>
  <c r="L2" i="191"/>
  <c r="D6" i="93"/>
  <c r="D6" i="11" s="1"/>
  <c r="D6" i="9" s="1"/>
  <c r="D6" i="7" s="1"/>
  <c r="H26" i="125"/>
  <c r="W25" i="93"/>
  <c r="W25" i="11" s="1"/>
  <c r="W25" i="9" s="1"/>
  <c r="W25" i="7" s="1"/>
  <c r="D4" i="123"/>
  <c r="G2" i="81"/>
  <c r="O3" i="111"/>
  <c r="G10" i="93"/>
  <c r="G10" i="11" s="1"/>
  <c r="G10" i="9" s="1"/>
  <c r="G10" i="7" s="1"/>
  <c r="N2" i="108"/>
  <c r="T6" i="93"/>
  <c r="T6" i="11" s="1"/>
  <c r="T6" i="9" s="1"/>
  <c r="T6" i="7" s="1"/>
  <c r="J2" i="194"/>
  <c r="X17" i="123"/>
  <c r="D26" i="106"/>
  <c r="I12" i="149"/>
  <c r="L12" i="149"/>
  <c r="G3" i="16"/>
  <c r="W2" i="84"/>
  <c r="J3" i="106"/>
  <c r="J2" i="106" s="1"/>
  <c r="U41" i="93"/>
  <c r="U41" i="11" s="1"/>
  <c r="U41" i="9" s="1"/>
  <c r="U41" i="7" s="1"/>
  <c r="G2" i="190"/>
  <c r="E3" i="111"/>
  <c r="W2" i="171"/>
  <c r="I27" i="123"/>
  <c r="I2" i="195"/>
  <c r="T2" i="186"/>
  <c r="L2" i="188"/>
  <c r="M3" i="111"/>
  <c r="L26" i="106"/>
  <c r="L2" i="78"/>
  <c r="V2" i="81"/>
  <c r="D2" i="108"/>
  <c r="G2" i="110"/>
  <c r="H2" i="112"/>
  <c r="N26" i="104"/>
  <c r="R26" i="104"/>
  <c r="P3" i="16"/>
  <c r="M2" i="114"/>
  <c r="R2" i="195"/>
  <c r="N33" i="149"/>
  <c r="P3" i="105"/>
  <c r="P2" i="105" s="1"/>
  <c r="T26" i="125"/>
  <c r="J2" i="107"/>
  <c r="N18" i="149"/>
  <c r="H2" i="197"/>
  <c r="C2" i="78"/>
  <c r="N3" i="105"/>
  <c r="I51" i="93"/>
  <c r="I51" i="11" s="1"/>
  <c r="I51" i="9" s="1"/>
  <c r="I51" i="7" s="1"/>
  <c r="U24" i="93"/>
  <c r="U24" i="11" s="1"/>
  <c r="U24" i="9" s="1"/>
  <c r="U24" i="7" s="1"/>
  <c r="K2" i="112"/>
  <c r="U2" i="81"/>
  <c r="T2" i="163"/>
  <c r="L2" i="19"/>
  <c r="J2" i="192"/>
  <c r="G3" i="104"/>
  <c r="Q2" i="82"/>
  <c r="P39" i="149"/>
  <c r="P80" i="149"/>
  <c r="L6" i="149"/>
  <c r="O2" i="80"/>
  <c r="I2" i="110"/>
  <c r="X24" i="93"/>
  <c r="X24" i="11" s="1"/>
  <c r="X24" i="9" s="1"/>
  <c r="X24" i="7" s="1"/>
  <c r="M2" i="186"/>
  <c r="K26" i="117"/>
  <c r="D2" i="114"/>
  <c r="M72" i="93"/>
  <c r="M72" i="11" s="1"/>
  <c r="M72" i="9" s="1"/>
  <c r="M72" i="7" s="1"/>
  <c r="E47" i="93"/>
  <c r="E47" i="11" s="1"/>
  <c r="E47" i="9" s="1"/>
  <c r="E47" i="7" s="1"/>
  <c r="U26" i="111"/>
  <c r="V3" i="106"/>
  <c r="N89" i="149"/>
  <c r="Q4" i="123"/>
  <c r="Q3" i="123" s="1"/>
  <c r="C26" i="117"/>
  <c r="E17" i="123"/>
  <c r="W2" i="115"/>
  <c r="F2" i="109"/>
  <c r="T16" i="93"/>
  <c r="T16" i="11" s="1"/>
  <c r="T16" i="9" s="1"/>
  <c r="T16" i="7" s="1"/>
  <c r="T61" i="149"/>
  <c r="X26" i="75"/>
  <c r="K2" i="188"/>
  <c r="K2" i="165"/>
  <c r="D17" i="123"/>
  <c r="N2" i="112"/>
  <c r="G26" i="103"/>
  <c r="G2" i="185"/>
  <c r="T2" i="113"/>
  <c r="W2" i="108"/>
  <c r="O17" i="123"/>
  <c r="X2" i="121"/>
  <c r="F2" i="17"/>
  <c r="W3" i="16"/>
  <c r="V26" i="106"/>
  <c r="M47" i="93"/>
  <c r="M47" i="11" s="1"/>
  <c r="M47" i="9" s="1"/>
  <c r="M47" i="7" s="1"/>
  <c r="G15" i="93"/>
  <c r="G15" i="11" s="1"/>
  <c r="G15" i="9" s="1"/>
  <c r="G15" i="7" s="1"/>
  <c r="E2" i="201"/>
  <c r="M26" i="103"/>
  <c r="O27" i="123"/>
  <c r="O3" i="125"/>
  <c r="X2" i="18"/>
  <c r="X2" i="183"/>
  <c r="H3" i="16"/>
  <c r="H64" i="93"/>
  <c r="H64" i="11" s="1"/>
  <c r="O2" i="114"/>
  <c r="M26" i="16"/>
  <c r="S40" i="93"/>
  <c r="S40" i="11" s="1"/>
  <c r="S40" i="9" s="1"/>
  <c r="S40" i="7" s="1"/>
  <c r="J3" i="16"/>
  <c r="M26" i="111"/>
  <c r="M26" i="125"/>
  <c r="M2" i="125" s="1"/>
  <c r="G48" i="93"/>
  <c r="G48" i="11" s="1"/>
  <c r="G48" i="9" s="1"/>
  <c r="G48" i="7" s="1"/>
  <c r="I2" i="109"/>
  <c r="G2" i="19"/>
  <c r="M2" i="81"/>
  <c r="H2" i="203"/>
  <c r="V2" i="193"/>
  <c r="N2" i="109"/>
  <c r="S26" i="103"/>
  <c r="V2" i="163"/>
  <c r="H2" i="183"/>
  <c r="D2" i="91"/>
  <c r="N2" i="188"/>
  <c r="W37" i="93"/>
  <c r="W37" i="11" s="1"/>
  <c r="W37" i="9" s="1"/>
  <c r="W37" i="7" s="1"/>
  <c r="X22" i="123"/>
  <c r="M3" i="106"/>
  <c r="K26" i="125"/>
  <c r="K2" i="125" s="1"/>
  <c r="C2" i="86"/>
  <c r="E3" i="105"/>
  <c r="E2" i="105" s="1"/>
  <c r="N3" i="16"/>
  <c r="P64" i="93"/>
  <c r="P64" i="11" s="1"/>
  <c r="P64" i="9" s="1"/>
  <c r="P64" i="7" s="1"/>
  <c r="K2" i="189"/>
  <c r="Q2" i="19"/>
  <c r="O2" i="186"/>
  <c r="W65" i="93"/>
  <c r="W65" i="11" s="1"/>
  <c r="W65" i="9" s="1"/>
  <c r="W65" i="7" s="1"/>
  <c r="M74" i="149"/>
  <c r="J26" i="105"/>
  <c r="J2" i="105" s="1"/>
  <c r="S26" i="105"/>
  <c r="C2" i="192"/>
  <c r="V26" i="105"/>
  <c r="V2" i="105" s="1"/>
  <c r="P62" i="93"/>
  <c r="P62" i="11" s="1"/>
  <c r="P62" i="9" s="1"/>
  <c r="P62" i="7" s="1"/>
  <c r="O69" i="93"/>
  <c r="O69" i="11" s="1"/>
  <c r="O69" i="9" s="1"/>
  <c r="O69" i="7" s="1"/>
  <c r="Q3" i="125"/>
  <c r="K3" i="105"/>
  <c r="F27" i="123"/>
  <c r="H2" i="171"/>
  <c r="H2" i="173"/>
  <c r="N57" i="149"/>
  <c r="E2" i="109"/>
  <c r="V2" i="107"/>
  <c r="D87" i="149"/>
  <c r="R87" i="149"/>
  <c r="L82" i="149"/>
  <c r="T82" i="149"/>
  <c r="T56" i="149"/>
  <c r="L89" i="149"/>
  <c r="R2" i="109"/>
  <c r="V33" i="116"/>
  <c r="V26" i="116" s="1"/>
  <c r="F26" i="124"/>
  <c r="Q2" i="114"/>
  <c r="I2" i="192"/>
  <c r="Q89" i="149"/>
  <c r="J87" i="149"/>
  <c r="S87" i="149"/>
  <c r="R64" i="149"/>
  <c r="N87" i="149"/>
  <c r="X24" i="149"/>
  <c r="K40" i="93"/>
  <c r="K40" i="11" s="1"/>
  <c r="K40" i="9" s="1"/>
  <c r="K40" i="7" s="1"/>
  <c r="N2" i="196"/>
  <c r="W26" i="105"/>
  <c r="Q87" i="149"/>
  <c r="V18" i="149"/>
  <c r="L56" i="149"/>
  <c r="H74" i="149"/>
  <c r="J2" i="195"/>
  <c r="K2" i="89"/>
  <c r="I2" i="107"/>
  <c r="K89" i="149"/>
  <c r="K27" i="123"/>
  <c r="G26" i="117"/>
  <c r="E7" i="149"/>
  <c r="V3" i="75"/>
  <c r="W44" i="149"/>
  <c r="P74" i="149"/>
  <c r="K87" i="149"/>
  <c r="V63" i="149"/>
  <c r="K95" i="149"/>
  <c r="F17" i="149"/>
  <c r="G2" i="115"/>
  <c r="Q26" i="104"/>
  <c r="M87" i="149"/>
  <c r="I87" i="149"/>
  <c r="T87" i="149"/>
  <c r="D82" i="149"/>
  <c r="D56" i="149"/>
  <c r="N41" i="149"/>
  <c r="W26" i="124"/>
  <c r="G8" i="123"/>
  <c r="U37" i="93"/>
  <c r="U37" i="11" s="1"/>
  <c r="U37" i="9" s="1"/>
  <c r="U37" i="7" s="1"/>
  <c r="I89" i="149"/>
  <c r="F87" i="149"/>
  <c r="C87" i="149"/>
  <c r="V42" i="149"/>
  <c r="V87" i="149"/>
  <c r="P87" i="149"/>
  <c r="U47" i="93"/>
  <c r="U47" i="11" s="1"/>
  <c r="U47" i="9" s="1"/>
  <c r="U47" i="7" s="1"/>
  <c r="E51" i="93"/>
  <c r="E51" i="11" s="1"/>
  <c r="E51" i="9" s="1"/>
  <c r="E51" i="7" s="1"/>
  <c r="O44" i="149"/>
  <c r="M76" i="149"/>
  <c r="M17" i="123"/>
  <c r="F3" i="104"/>
  <c r="V57" i="149"/>
  <c r="D26" i="125"/>
  <c r="S3" i="105"/>
  <c r="X2" i="115"/>
  <c r="R89" i="149"/>
  <c r="W87" i="149"/>
  <c r="L87" i="149"/>
  <c r="U87" i="149"/>
  <c r="X87" i="149"/>
  <c r="J89" i="149"/>
  <c r="G2" i="186"/>
  <c r="D57" i="149"/>
  <c r="I2" i="19"/>
  <c r="G25" i="93"/>
  <c r="G25" i="11" s="1"/>
  <c r="G25" i="9" s="1"/>
  <c r="G25" i="7" s="1"/>
  <c r="U33" i="116"/>
  <c r="S2" i="113"/>
  <c r="Q26" i="106"/>
  <c r="R27" i="123"/>
  <c r="G55" i="149"/>
  <c r="E22" i="123"/>
  <c r="I3" i="16"/>
  <c r="V2" i="191"/>
  <c r="C26" i="104"/>
  <c r="Q2" i="197"/>
  <c r="M16" i="149"/>
  <c r="H22" i="123"/>
  <c r="I81" i="149"/>
  <c r="O11" i="123"/>
  <c r="K2" i="104"/>
  <c r="M2" i="187"/>
  <c r="C3" i="105"/>
  <c r="U17" i="123"/>
  <c r="N26" i="16"/>
  <c r="V26" i="104"/>
  <c r="D89" i="149"/>
  <c r="O61" i="102"/>
  <c r="H2" i="113"/>
  <c r="R26" i="16"/>
  <c r="R2" i="16" s="1"/>
  <c r="T3" i="16"/>
  <c r="X3" i="106"/>
  <c r="E93" i="149"/>
  <c r="X80" i="149"/>
  <c r="G2" i="183"/>
  <c r="O48" i="93"/>
  <c r="O48" i="11" s="1"/>
  <c r="O48" i="9" s="1"/>
  <c r="O48" i="7" s="1"/>
  <c r="M3" i="16"/>
  <c r="E24" i="93"/>
  <c r="E24" i="11" s="1"/>
  <c r="E24" i="9" s="1"/>
  <c r="E24" i="7" s="1"/>
  <c r="C2" i="165"/>
  <c r="M2" i="85"/>
  <c r="X2" i="19"/>
  <c r="H18" i="149"/>
  <c r="H33" i="116"/>
  <c r="H26" i="116" s="1"/>
  <c r="D2" i="194"/>
  <c r="E26" i="16"/>
  <c r="S4" i="123"/>
  <c r="U26" i="106"/>
  <c r="U2" i="106" s="1"/>
  <c r="C2" i="82"/>
  <c r="U3" i="16"/>
  <c r="F26" i="106"/>
  <c r="F2" i="106" s="1"/>
  <c r="I6" i="93"/>
  <c r="I6" i="11" s="1"/>
  <c r="I6" i="9" s="1"/>
  <c r="I6" i="7" s="1"/>
  <c r="K63" i="93"/>
  <c r="K63" i="11" s="1"/>
  <c r="K63" i="9" s="1"/>
  <c r="K63" i="7" s="1"/>
  <c r="O26" i="103"/>
  <c r="G11" i="123"/>
  <c r="I2" i="186"/>
  <c r="U72" i="93"/>
  <c r="U72" i="11" s="1"/>
  <c r="U72" i="9" s="1"/>
  <c r="U72" i="7" s="1"/>
  <c r="I2" i="79"/>
  <c r="F13" i="93"/>
  <c r="F13" i="11" s="1"/>
  <c r="F13" i="9" s="1"/>
  <c r="F13" i="7" s="1"/>
  <c r="F2" i="111"/>
  <c r="S7" i="93"/>
  <c r="S7" i="11" s="1"/>
  <c r="S7" i="9" s="1"/>
  <c r="S7" i="7" s="1"/>
  <c r="R33" i="116"/>
  <c r="R26" i="116" s="1"/>
  <c r="F11" i="123"/>
  <c r="W8" i="123"/>
  <c r="S2" i="90"/>
  <c r="M2" i="191"/>
  <c r="J3" i="125"/>
  <c r="J2" i="125" s="1"/>
  <c r="U3" i="111"/>
  <c r="I2" i="87"/>
  <c r="G2" i="203"/>
  <c r="W2" i="112"/>
  <c r="M51" i="93"/>
  <c r="M51" i="11" s="1"/>
  <c r="M51" i="9" s="1"/>
  <c r="M51" i="7" s="1"/>
  <c r="D26" i="105"/>
  <c r="D2" i="18"/>
  <c r="C7" i="93"/>
  <c r="C7" i="11" s="1"/>
  <c r="C7" i="9" s="1"/>
  <c r="C7" i="7" s="1"/>
  <c r="M55" i="149"/>
  <c r="N77" i="149"/>
  <c r="Q17" i="123"/>
  <c r="E26" i="106"/>
  <c r="K2" i="109"/>
  <c r="D3" i="105"/>
  <c r="I3" i="125"/>
  <c r="I2" i="125" s="1"/>
  <c r="K50" i="93"/>
  <c r="K50" i="11" s="1"/>
  <c r="K50" i="9" s="1"/>
  <c r="K50" i="7" s="1"/>
  <c r="C2" i="111"/>
  <c r="Q56" i="149"/>
  <c r="I2" i="112"/>
  <c r="I39" i="93"/>
  <c r="I39" i="11" s="1"/>
  <c r="I39" i="9" s="1"/>
  <c r="I39" i="7" s="1"/>
  <c r="U26" i="105"/>
  <c r="G2" i="84"/>
  <c r="Q16" i="93"/>
  <c r="Q16" i="11" s="1"/>
  <c r="Q16" i="9" s="1"/>
  <c r="Q16" i="7" s="1"/>
  <c r="X14" i="93"/>
  <c r="X14" i="11" s="1"/>
  <c r="X14" i="9" s="1"/>
  <c r="X14" i="7" s="1"/>
  <c r="Q33" i="123"/>
  <c r="Q26" i="123" s="1"/>
  <c r="C4" i="123"/>
  <c r="S2" i="86"/>
  <c r="I66" i="93"/>
  <c r="I66" i="11" s="1"/>
  <c r="I66" i="9" s="1"/>
  <c r="I66" i="7" s="1"/>
  <c r="E72" i="93"/>
  <c r="E72" i="11" s="1"/>
  <c r="E72" i="9" s="1"/>
  <c r="E72" i="7" s="1"/>
  <c r="J26" i="104"/>
  <c r="K32" i="149"/>
  <c r="D2" i="81"/>
  <c r="H2" i="108"/>
  <c r="V3" i="16"/>
  <c r="G38" i="93"/>
  <c r="G38" i="11" s="1"/>
  <c r="G38" i="9" s="1"/>
  <c r="G38" i="7" s="1"/>
  <c r="K11" i="123"/>
  <c r="K3" i="123" s="1"/>
  <c r="H2" i="121"/>
  <c r="J2" i="17"/>
  <c r="M3" i="104"/>
  <c r="O10" i="93"/>
  <c r="O10" i="11" s="1"/>
  <c r="O10" i="9" s="1"/>
  <c r="O10" i="7" s="1"/>
  <c r="P63" i="149"/>
  <c r="X2" i="87"/>
  <c r="Q82" i="149"/>
  <c r="X2" i="201"/>
  <c r="S26" i="124"/>
  <c r="N6" i="149"/>
  <c r="G26" i="125"/>
  <c r="G2" i="125" s="1"/>
  <c r="J2" i="193"/>
  <c r="K13" i="93"/>
  <c r="K13" i="11" s="1"/>
  <c r="K13" i="9" s="1"/>
  <c r="K13" i="7" s="1"/>
  <c r="X32" i="149"/>
  <c r="F2" i="91"/>
  <c r="W3" i="105"/>
  <c r="X66" i="93"/>
  <c r="X66" i="11" s="1"/>
  <c r="X66" i="9" s="1"/>
  <c r="X66" i="7" s="1"/>
  <c r="E2" i="108"/>
  <c r="H29" i="149"/>
  <c r="X2" i="104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D13" i="149"/>
  <c r="C12" i="102"/>
  <c r="C12" i="93" s="1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5" i="93" s="1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S2" i="110"/>
  <c r="N3" i="106"/>
  <c r="V26" i="75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F26" i="104"/>
  <c r="T26" i="16"/>
  <c r="R26" i="125"/>
  <c r="R2" i="125" s="1"/>
  <c r="X2" i="186"/>
  <c r="D2" i="163"/>
  <c r="O3" i="75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Q3" i="16"/>
  <c r="Q2" i="16" s="1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K3" i="124"/>
  <c r="G2" i="163"/>
  <c r="C2" i="77"/>
  <c r="Q42" i="149"/>
  <c r="J3" i="75"/>
  <c r="W80" i="149"/>
  <c r="M77" i="149"/>
  <c r="R6" i="149"/>
  <c r="S2" i="188"/>
  <c r="F26" i="103"/>
  <c r="U26" i="16"/>
  <c r="U3" i="117"/>
  <c r="U2" i="117" s="1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H2" i="16" s="1"/>
  <c r="I2" i="90"/>
  <c r="O2" i="108"/>
  <c r="O33" i="123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Q2" i="187"/>
  <c r="X2" i="163"/>
  <c r="T2" i="191"/>
  <c r="W2" i="188"/>
  <c r="S2" i="198"/>
  <c r="V2" i="83"/>
  <c r="L2" i="87"/>
  <c r="V2" i="91"/>
  <c r="S2" i="18"/>
  <c r="M2" i="113"/>
  <c r="X2" i="91"/>
  <c r="S2" i="173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J2" i="10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G2" i="111" s="1"/>
  <c r="O3" i="124"/>
  <c r="L23" i="149"/>
  <c r="L31" i="149"/>
  <c r="K79" i="149"/>
  <c r="O33" i="116"/>
  <c r="O26" i="116" s="1"/>
  <c r="P33" i="149"/>
  <c r="G95" i="149"/>
  <c r="U77" i="149"/>
  <c r="P77" i="149"/>
  <c r="F77" i="149"/>
  <c r="N94" i="149"/>
  <c r="K42" i="149"/>
  <c r="X28" i="149"/>
  <c r="O80" i="149"/>
  <c r="D30" i="149"/>
  <c r="W86" i="149"/>
  <c r="D59" i="149"/>
  <c r="R26" i="106"/>
  <c r="R2" i="106" s="1"/>
  <c r="T57" i="149"/>
  <c r="T3" i="125"/>
  <c r="T21" i="149"/>
  <c r="P56" i="149"/>
  <c r="L63" i="149"/>
  <c r="W64" i="149"/>
  <c r="I57" i="149"/>
  <c r="P21" i="149"/>
  <c r="G88" i="149"/>
  <c r="H59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D88" i="149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C5" i="149"/>
  <c r="L61" i="116"/>
  <c r="H3" i="124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L93" i="149"/>
  <c r="E26" i="75"/>
  <c r="I73" i="149"/>
  <c r="G74" i="149"/>
  <c r="D22" i="149"/>
  <c r="E8" i="102"/>
  <c r="E3" i="75"/>
  <c r="O61" i="123"/>
  <c r="S26" i="125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H30" i="149"/>
  <c r="V76" i="149"/>
  <c r="P44" i="149"/>
  <c r="F31" i="149"/>
  <c r="Q94" i="149"/>
  <c r="C75" i="149"/>
  <c r="T26" i="106"/>
  <c r="X26" i="106"/>
  <c r="V75" i="149"/>
  <c r="R3" i="103"/>
  <c r="X63" i="149"/>
  <c r="P94" i="149"/>
  <c r="O89" i="149"/>
  <c r="E26" i="104"/>
  <c r="M83" i="149"/>
  <c r="G80" i="149"/>
  <c r="I71" i="149"/>
  <c r="W17" i="149"/>
  <c r="J52" i="149"/>
  <c r="G64" i="149"/>
  <c r="R17" i="149"/>
  <c r="J27" i="149"/>
  <c r="O76" i="149"/>
  <c r="H28" i="149"/>
  <c r="I75" i="149"/>
  <c r="L24" i="149"/>
  <c r="L22" i="149"/>
  <c r="H34" i="149"/>
  <c r="C48" i="149"/>
  <c r="P70" i="149"/>
  <c r="H75" i="149"/>
  <c r="F25" i="149"/>
  <c r="V39" i="149"/>
  <c r="I56" i="149"/>
  <c r="F89" i="149"/>
  <c r="X33" i="149"/>
  <c r="N75" i="149"/>
  <c r="L94" i="149"/>
  <c r="R48" i="149"/>
  <c r="Q52" i="149"/>
  <c r="X83" i="149"/>
  <c r="P75" i="149"/>
  <c r="N31" i="149"/>
  <c r="T94" i="149"/>
  <c r="L26" i="149"/>
  <c r="I83" i="149"/>
  <c r="T32" i="149"/>
  <c r="V48" i="149"/>
  <c r="X47" i="149"/>
  <c r="K56" i="149"/>
  <c r="T74" i="149"/>
  <c r="F21" i="149"/>
  <c r="L32" i="149"/>
  <c r="T70" i="149"/>
  <c r="K83" i="149"/>
  <c r="V33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F74" i="149"/>
  <c r="V47" i="149"/>
  <c r="M70" i="149"/>
  <c r="G76" i="149"/>
  <c r="R51" i="149"/>
  <c r="H24" i="149"/>
  <c r="V29" i="149"/>
  <c r="X29" i="149"/>
  <c r="J23" i="149"/>
  <c r="X75" i="149"/>
  <c r="P48" i="149"/>
  <c r="U56" i="149"/>
  <c r="U26" i="104"/>
  <c r="H47" i="149"/>
  <c r="I51" i="149"/>
  <c r="R55" i="149"/>
  <c r="P27" i="149"/>
  <c r="F29" i="149"/>
  <c r="G89" i="149"/>
  <c r="H76" i="149"/>
  <c r="D31" i="149"/>
  <c r="T31" i="149"/>
  <c r="I47" i="149"/>
  <c r="T63" i="149"/>
  <c r="V21" i="149"/>
  <c r="E61" i="116"/>
  <c r="H32" i="149"/>
  <c r="V89" i="149"/>
  <c r="J48" i="149"/>
  <c r="V25" i="149"/>
  <c r="J43" i="149"/>
  <c r="X7" i="149"/>
  <c r="C47" i="149"/>
  <c r="J62" i="149"/>
  <c r="U44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J39" i="149"/>
  <c r="I80" i="149"/>
  <c r="O5" i="149"/>
  <c r="O3" i="117"/>
  <c r="I74" i="149"/>
  <c r="N82" i="149"/>
  <c r="H61" i="123"/>
  <c r="E75" i="149"/>
  <c r="K76" i="149"/>
  <c r="V82" i="149"/>
  <c r="M26" i="124"/>
  <c r="X55" i="149"/>
  <c r="F55" i="149"/>
  <c r="G61" i="123"/>
  <c r="N3" i="123"/>
  <c r="Q74" i="149"/>
  <c r="F82" i="149"/>
  <c r="J82" i="149"/>
  <c r="S76" i="149"/>
  <c r="P3" i="123"/>
  <c r="C76" i="149"/>
  <c r="R82" i="149"/>
  <c r="E26" i="124"/>
  <c r="E2" i="124" s="1"/>
  <c r="D3" i="124"/>
  <c r="O82" i="149"/>
  <c r="M75" i="149"/>
  <c r="P55" i="149"/>
  <c r="S75" i="149"/>
  <c r="C64" i="149"/>
  <c r="L3" i="124"/>
  <c r="W82" i="149"/>
  <c r="F71" i="149"/>
  <c r="E71" i="149"/>
  <c r="K71" i="149"/>
  <c r="D71" i="149"/>
  <c r="V5" i="149"/>
  <c r="L46" i="149"/>
  <c r="U71" i="149"/>
  <c r="F5" i="149"/>
  <c r="K16" i="9"/>
  <c r="K16" i="7" s="1"/>
  <c r="N5" i="149"/>
  <c r="K72" i="149"/>
  <c r="V34" i="93"/>
  <c r="V33" i="102"/>
  <c r="K28" i="93"/>
  <c r="K27" i="102"/>
  <c r="R5" i="93"/>
  <c r="R4" i="102"/>
  <c r="L80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Q59" i="149"/>
  <c r="E18" i="93"/>
  <c r="E17" i="102"/>
  <c r="C72" i="149"/>
  <c r="N7" i="9"/>
  <c r="N7" i="7" s="1"/>
  <c r="O23" i="93"/>
  <c r="O22" i="102"/>
  <c r="H23" i="93"/>
  <c r="H22" i="102"/>
  <c r="W28" i="93"/>
  <c r="W27" i="102"/>
  <c r="U26" i="116"/>
  <c r="L26" i="117"/>
  <c r="I26" i="103"/>
  <c r="K3" i="116"/>
  <c r="J12" i="93"/>
  <c r="J11" i="102"/>
  <c r="O9" i="93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L34" i="93"/>
  <c r="L33" i="102"/>
  <c r="P60" i="149"/>
  <c r="H9" i="93"/>
  <c r="H8" i="102"/>
  <c r="V3" i="123"/>
  <c r="T14" i="9"/>
  <c r="T14" i="7" s="1"/>
  <c r="P72" i="149"/>
  <c r="G3" i="103"/>
  <c r="H16" i="149"/>
  <c r="R28" i="93"/>
  <c r="R27" i="102"/>
  <c r="L18" i="93"/>
  <c r="L17" i="102"/>
  <c r="S72" i="149"/>
  <c r="R46" i="149"/>
  <c r="R3" i="116"/>
  <c r="E28" i="149"/>
  <c r="V24" i="9"/>
  <c r="V24" i="7" s="1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33" i="149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J5" i="149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P41" i="149"/>
  <c r="N28" i="93"/>
  <c r="N27" i="102"/>
  <c r="H3" i="117"/>
  <c r="H64" i="9"/>
  <c r="M86" i="149"/>
  <c r="Q64" i="7"/>
  <c r="R18" i="93"/>
  <c r="R17" i="102"/>
  <c r="C21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3" i="93"/>
  <c r="K22" i="102"/>
  <c r="C3" i="116"/>
  <c r="X41" i="149"/>
  <c r="F26" i="116"/>
  <c r="W59" i="149"/>
  <c r="S61" i="116"/>
  <c r="X3" i="124"/>
  <c r="D18" i="93"/>
  <c r="D17" i="102"/>
  <c r="G3" i="75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N12" i="93"/>
  <c r="N11" i="102"/>
  <c r="U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G54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F91" i="149"/>
  <c r="K18" i="93"/>
  <c r="K17" i="102"/>
  <c r="D34" i="93"/>
  <c r="D33" i="102"/>
  <c r="J5" i="93"/>
  <c r="J4" i="102"/>
  <c r="T26" i="103"/>
  <c r="G3" i="116"/>
  <c r="C61" i="102"/>
  <c r="R59" i="149"/>
  <c r="G34" i="93"/>
  <c r="G33" i="102"/>
  <c r="Q54" i="149"/>
  <c r="T5" i="93"/>
  <c r="T4" i="102"/>
  <c r="S12" i="93"/>
  <c r="S11" i="102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S34" i="93"/>
  <c r="S33" i="102"/>
  <c r="U12" i="93"/>
  <c r="U11" i="116"/>
  <c r="U3" i="116" s="1"/>
  <c r="Q71" i="149"/>
  <c r="G24" i="149"/>
  <c r="W34" i="93"/>
  <c r="W33" i="102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4" i="149"/>
  <c r="S6" i="9"/>
  <c r="S6" i="7" s="1"/>
  <c r="L81" i="149"/>
  <c r="H28" i="93"/>
  <c r="H27" i="102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M26" i="116"/>
  <c r="E9" i="93"/>
  <c r="G60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M46" i="149"/>
  <c r="J50" i="149"/>
  <c r="T3" i="116"/>
  <c r="U61" i="93"/>
  <c r="H10" i="149"/>
  <c r="S3" i="124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W28" i="149"/>
  <c r="I38" i="149"/>
  <c r="N22" i="102"/>
  <c r="N23" i="93"/>
  <c r="W68" i="149"/>
  <c r="M3" i="124"/>
  <c r="H3" i="103"/>
  <c r="J3" i="103"/>
  <c r="D28" i="93"/>
  <c r="D27" i="102"/>
  <c r="C26" i="75"/>
  <c r="O57" i="149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G21" i="149"/>
  <c r="M81" i="149"/>
  <c r="Q26" i="124"/>
  <c r="I50" i="149"/>
  <c r="M61" i="102"/>
  <c r="G8" i="102"/>
  <c r="G9" i="93"/>
  <c r="E53" i="93"/>
  <c r="E52" i="102"/>
  <c r="X8" i="102"/>
  <c r="X9" i="93"/>
  <c r="L50" i="149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G57" i="149"/>
  <c r="S10" i="9"/>
  <c r="S10" i="7" s="1"/>
  <c r="O34" i="93"/>
  <c r="O33" i="102"/>
  <c r="U72" i="149"/>
  <c r="L59" i="149"/>
  <c r="P53" i="93"/>
  <c r="P52" i="102"/>
  <c r="G50" i="149"/>
  <c r="L53" i="93"/>
  <c r="L52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D2" i="106" l="1"/>
  <c r="H90" i="149"/>
  <c r="T2" i="125"/>
  <c r="L68" i="149"/>
  <c r="R62" i="149"/>
  <c r="W32" i="149"/>
  <c r="D2" i="125"/>
  <c r="T41" i="149"/>
  <c r="C11" i="102"/>
  <c r="S26" i="149"/>
  <c r="W24" i="149"/>
  <c r="S61" i="149"/>
  <c r="J58" i="149"/>
  <c r="O70" i="149"/>
  <c r="D86" i="149"/>
  <c r="X95" i="149"/>
  <c r="O59" i="149"/>
  <c r="S42" i="149"/>
  <c r="O2" i="111"/>
  <c r="K62" i="149"/>
  <c r="D54" i="149"/>
  <c r="C31" i="149"/>
  <c r="G5" i="149"/>
  <c r="G26" i="123"/>
  <c r="I59" i="149"/>
  <c r="U18" i="149"/>
  <c r="C33" i="149"/>
  <c r="K9" i="149"/>
  <c r="L18" i="149"/>
  <c r="E44" i="149"/>
  <c r="T47" i="149"/>
  <c r="O56" i="149"/>
  <c r="H64" i="149"/>
  <c r="D28" i="149"/>
  <c r="X53" i="149"/>
  <c r="E24" i="149"/>
  <c r="I22" i="149"/>
  <c r="M2" i="106"/>
  <c r="C2" i="104"/>
  <c r="J68" i="149"/>
  <c r="M61" i="149"/>
  <c r="H63" i="149"/>
  <c r="K70" i="149"/>
  <c r="F38" i="149"/>
  <c r="I9" i="149"/>
  <c r="U54" i="149"/>
  <c r="J22" i="149"/>
  <c r="G43" i="149"/>
  <c r="C54" i="149"/>
  <c r="U5" i="149"/>
  <c r="X39" i="149"/>
  <c r="S2" i="124"/>
  <c r="F62" i="149"/>
  <c r="T2" i="16"/>
  <c r="X88" i="149"/>
  <c r="W63" i="149"/>
  <c r="J61" i="149"/>
  <c r="I30" i="149"/>
  <c r="I3" i="123"/>
  <c r="J51" i="149"/>
  <c r="I2" i="16"/>
  <c r="V45" i="149"/>
  <c r="O60" i="149"/>
  <c r="J28" i="149"/>
  <c r="C70" i="149"/>
  <c r="W2" i="105"/>
  <c r="V2" i="106"/>
  <c r="S70" i="149"/>
  <c r="T54" i="149"/>
  <c r="X17" i="149"/>
  <c r="N2" i="105"/>
  <c r="M18" i="149"/>
  <c r="O30" i="149"/>
  <c r="O54" i="149"/>
  <c r="P9" i="149"/>
  <c r="P83" i="149"/>
  <c r="K2" i="16"/>
  <c r="K20" i="149"/>
  <c r="H53" i="149"/>
  <c r="G40" i="149"/>
  <c r="I64" i="149"/>
  <c r="I62" i="149"/>
  <c r="J47" i="149"/>
  <c r="T83" i="149"/>
  <c r="G18" i="149"/>
  <c r="S2" i="125"/>
  <c r="J2" i="75"/>
  <c r="N52" i="149"/>
  <c r="W2" i="16"/>
  <c r="P61" i="93"/>
  <c r="F24" i="149"/>
  <c r="G2" i="104"/>
  <c r="G47" i="149"/>
  <c r="J93" i="149"/>
  <c r="F2" i="75"/>
  <c r="V59" i="149"/>
  <c r="K26" i="149"/>
  <c r="D83" i="149"/>
  <c r="V54" i="149"/>
  <c r="W41" i="149"/>
  <c r="C29" i="149"/>
  <c r="V44" i="149"/>
  <c r="R2" i="103"/>
  <c r="D48" i="149"/>
  <c r="I18" i="149"/>
  <c r="X2" i="75"/>
  <c r="C86" i="149"/>
  <c r="J34" i="149"/>
  <c r="F16" i="149"/>
  <c r="C16" i="149"/>
  <c r="S2" i="16"/>
  <c r="C38" i="149"/>
  <c r="S2" i="75"/>
  <c r="F32" i="149"/>
  <c r="R60" i="149"/>
  <c r="U68" i="149"/>
  <c r="I17" i="149"/>
  <c r="W30" i="149"/>
  <c r="F26" i="123"/>
  <c r="Q2" i="106"/>
  <c r="C30" i="149"/>
  <c r="P93" i="149"/>
  <c r="D2" i="105"/>
  <c r="P90" i="149"/>
  <c r="J83" i="149"/>
  <c r="X9" i="149"/>
  <c r="Q27" i="149"/>
  <c r="O41" i="149"/>
  <c r="J30" i="149"/>
  <c r="J33" i="149"/>
  <c r="L70" i="149"/>
  <c r="P2" i="117"/>
  <c r="T17" i="149"/>
  <c r="I2" i="124"/>
  <c r="K68" i="149"/>
  <c r="H42" i="149"/>
  <c r="O2" i="125"/>
  <c r="M43" i="149"/>
  <c r="L62" i="149"/>
  <c r="N32" i="149"/>
  <c r="T50" i="149"/>
  <c r="M29" i="149"/>
  <c r="G32" i="149"/>
  <c r="I21" i="149"/>
  <c r="R25" i="149"/>
  <c r="O26" i="123"/>
  <c r="O2" i="123" s="1"/>
  <c r="K91" i="149"/>
  <c r="N83" i="149"/>
  <c r="F43" i="149"/>
  <c r="R2" i="116"/>
  <c r="P61" i="149"/>
  <c r="K2" i="105"/>
  <c r="D2" i="104"/>
  <c r="S2" i="105"/>
  <c r="I61" i="149"/>
  <c r="D60" i="149"/>
  <c r="S33" i="149"/>
  <c r="H68" i="149"/>
  <c r="P20" i="149"/>
  <c r="C80" i="149"/>
  <c r="D39" i="149"/>
  <c r="U91" i="149"/>
  <c r="H88" i="149"/>
  <c r="U26" i="123"/>
  <c r="U2" i="123" s="1"/>
  <c r="F86" i="149"/>
  <c r="K17" i="149"/>
  <c r="G38" i="149"/>
  <c r="Q28" i="149"/>
  <c r="S83" i="149"/>
  <c r="R3" i="123"/>
  <c r="R2" i="123" s="1"/>
  <c r="E2" i="16"/>
  <c r="M54" i="149"/>
  <c r="E33" i="149"/>
  <c r="C41" i="149"/>
  <c r="W22" i="149"/>
  <c r="J2" i="16"/>
  <c r="M2" i="16"/>
  <c r="N2" i="16"/>
  <c r="D51" i="149"/>
  <c r="S2" i="116"/>
  <c r="J25" i="149"/>
  <c r="O2" i="103"/>
  <c r="O93" i="149"/>
  <c r="P91" i="149"/>
  <c r="Q2" i="104"/>
  <c r="K48" i="149"/>
  <c r="U2" i="16"/>
  <c r="J3" i="123"/>
  <c r="C2" i="105"/>
  <c r="O39" i="149"/>
  <c r="M41" i="149"/>
  <c r="E46" i="149"/>
  <c r="I42" i="149"/>
  <c r="H95" i="149"/>
  <c r="F2" i="16"/>
  <c r="X43" i="149"/>
  <c r="V58" i="149"/>
  <c r="R18" i="149"/>
  <c r="O95" i="149"/>
  <c r="K33" i="149"/>
  <c r="I4" i="102"/>
  <c r="I3" i="102" s="1"/>
  <c r="F2" i="116"/>
  <c r="E47" i="149"/>
  <c r="W42" i="149"/>
  <c r="F42" i="149"/>
  <c r="U46" i="149"/>
  <c r="N53" i="149"/>
  <c r="J24" i="149"/>
  <c r="Q26" i="149"/>
  <c r="D26" i="102"/>
  <c r="D52" i="149"/>
  <c r="Q88" i="149"/>
  <c r="X42" i="149"/>
  <c r="L47" i="149"/>
  <c r="I58" i="149"/>
  <c r="I2" i="106"/>
  <c r="V2" i="75"/>
  <c r="X19" i="149"/>
  <c r="P2" i="104"/>
  <c r="Q18" i="149"/>
  <c r="K43" i="149"/>
  <c r="N3" i="102"/>
  <c r="R34" i="149"/>
  <c r="U2" i="105"/>
  <c r="G23" i="149"/>
  <c r="M28" i="149"/>
  <c r="V9" i="149"/>
  <c r="S45" i="149"/>
  <c r="J45" i="149"/>
  <c r="O21" i="149"/>
  <c r="G30" i="149"/>
  <c r="K2" i="124"/>
  <c r="P58" i="149"/>
  <c r="W48" i="149"/>
  <c r="R29" i="149"/>
  <c r="X21" i="149"/>
  <c r="S43" i="149"/>
  <c r="D90" i="149"/>
  <c r="U47" i="149"/>
  <c r="O52" i="149"/>
  <c r="R56" i="149"/>
  <c r="X46" i="149"/>
  <c r="J20" i="149"/>
  <c r="X18" i="149"/>
  <c r="W93" i="149"/>
  <c r="H2" i="116"/>
  <c r="D23" i="149"/>
  <c r="J88" i="149"/>
  <c r="X27" i="149"/>
  <c r="L25" i="149"/>
  <c r="E27" i="149"/>
  <c r="W58" i="149"/>
  <c r="U94" i="149"/>
  <c r="F61" i="149"/>
  <c r="O22" i="149"/>
  <c r="X57" i="149"/>
  <c r="L60" i="149"/>
  <c r="P86" i="149"/>
  <c r="M31" i="149"/>
  <c r="W16" i="149"/>
  <c r="C83" i="149"/>
  <c r="L83" i="149"/>
  <c r="S93" i="149"/>
  <c r="U95" i="149"/>
  <c r="E57" i="149"/>
  <c r="L49" i="149"/>
  <c r="S63" i="149"/>
  <c r="V27" i="149"/>
  <c r="Q57" i="149"/>
  <c r="P38" i="149"/>
  <c r="Q64" i="149"/>
  <c r="F60" i="149"/>
  <c r="X59" i="149"/>
  <c r="K31" i="149"/>
  <c r="X34" i="149"/>
  <c r="R57" i="149"/>
  <c r="D15" i="149"/>
  <c r="E2" i="106"/>
  <c r="R38" i="149"/>
  <c r="C32" i="149"/>
  <c r="R26" i="149"/>
  <c r="E62" i="149"/>
  <c r="M62" i="149"/>
  <c r="G93" i="149"/>
  <c r="L88" i="149"/>
  <c r="N24" i="149"/>
  <c r="V60" i="149"/>
  <c r="J17" i="149"/>
  <c r="D27" i="149"/>
  <c r="H21" i="149"/>
  <c r="Q55" i="149"/>
  <c r="L52" i="149"/>
  <c r="H46" i="149"/>
  <c r="J18" i="149"/>
  <c r="L16" i="149"/>
  <c r="F2" i="104"/>
  <c r="V46" i="149"/>
  <c r="U93" i="149"/>
  <c r="P31" i="149"/>
  <c r="U29" i="149"/>
  <c r="S46" i="149"/>
  <c r="O91" i="149"/>
  <c r="W61" i="149"/>
  <c r="I39" i="149"/>
  <c r="Q29" i="149"/>
  <c r="T88" i="149"/>
  <c r="P42" i="149"/>
  <c r="G42" i="149"/>
  <c r="O88" i="149"/>
  <c r="C55" i="149"/>
  <c r="D47" i="149"/>
  <c r="S60" i="149"/>
  <c r="V22" i="149"/>
  <c r="F18" i="149"/>
  <c r="E63" i="149"/>
  <c r="F93" i="149"/>
  <c r="R22" i="149"/>
  <c r="D25" i="149"/>
  <c r="C63" i="149"/>
  <c r="G51" i="149"/>
  <c r="X64" i="149"/>
  <c r="H93" i="149"/>
  <c r="Q47" i="149"/>
  <c r="U64" i="149"/>
  <c r="N54" i="149"/>
  <c r="Q58" i="149"/>
  <c r="N55" i="149"/>
  <c r="P25" i="149"/>
  <c r="R30" i="149"/>
  <c r="P17" i="149"/>
  <c r="L55" i="149"/>
  <c r="T18" i="149"/>
  <c r="N45" i="149"/>
  <c r="W18" i="149"/>
  <c r="U23" i="149"/>
  <c r="L64" i="149"/>
  <c r="D95" i="149"/>
  <c r="P16" i="149"/>
  <c r="K25" i="149"/>
  <c r="P95" i="149"/>
  <c r="N2" i="75"/>
  <c r="T60" i="149"/>
  <c r="C43" i="149"/>
  <c r="L54" i="149"/>
  <c r="C61" i="149"/>
  <c r="H40" i="149"/>
  <c r="K21" i="149"/>
  <c r="J90" i="149"/>
  <c r="P52" i="149"/>
  <c r="P30" i="149"/>
  <c r="J32" i="149"/>
  <c r="P23" i="149"/>
  <c r="X31" i="149"/>
  <c r="E23" i="149"/>
  <c r="K93" i="149"/>
  <c r="E55" i="149"/>
  <c r="M91" i="149"/>
  <c r="X86" i="149"/>
  <c r="G70" i="149"/>
  <c r="X2" i="105"/>
  <c r="I2" i="75"/>
  <c r="O2" i="106"/>
  <c r="T2" i="104"/>
  <c r="F40" i="149"/>
  <c r="K49" i="149"/>
  <c r="P2" i="75"/>
  <c r="L2" i="105"/>
  <c r="W3" i="123"/>
  <c r="M2" i="104"/>
  <c r="W2" i="75"/>
  <c r="F3" i="123"/>
  <c r="F2" i="123" s="1"/>
  <c r="W2" i="111"/>
  <c r="K24" i="149"/>
  <c r="T2" i="105"/>
  <c r="V2" i="16"/>
  <c r="V16" i="149"/>
  <c r="D64" i="149"/>
  <c r="E91" i="149"/>
  <c r="X48" i="149"/>
  <c r="O29" i="149"/>
  <c r="L43" i="149"/>
  <c r="E59" i="149"/>
  <c r="I2" i="104"/>
  <c r="J61" i="93"/>
  <c r="U21" i="149"/>
  <c r="P2" i="123"/>
  <c r="R70" i="149"/>
  <c r="Q9" i="149"/>
  <c r="P50" i="149"/>
  <c r="M26" i="149"/>
  <c r="V32" i="149"/>
  <c r="X30" i="149"/>
  <c r="J38" i="149"/>
  <c r="N2" i="124"/>
  <c r="R50" i="149"/>
  <c r="M22" i="149"/>
  <c r="M94" i="149"/>
  <c r="J95" i="149"/>
  <c r="N56" i="149"/>
  <c r="L17" i="149"/>
  <c r="V61" i="149"/>
  <c r="Q33" i="149"/>
  <c r="Q41" i="149"/>
  <c r="O68" i="149"/>
  <c r="J46" i="149"/>
  <c r="U22" i="149"/>
  <c r="M30" i="149"/>
  <c r="J44" i="149"/>
  <c r="N48" i="149"/>
  <c r="O17" i="149"/>
  <c r="T59" i="149"/>
  <c r="T2" i="75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U66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W26" i="149"/>
  <c r="F56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J2" i="123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F28" i="149"/>
  <c r="U53" i="149"/>
  <c r="K47" i="149"/>
  <c r="G58" i="149"/>
  <c r="W29" i="149"/>
  <c r="T15" i="149"/>
  <c r="H20" i="149"/>
  <c r="S47" i="149"/>
  <c r="E53" i="149"/>
  <c r="R90" i="149"/>
  <c r="M40" i="149"/>
  <c r="F34" i="149"/>
  <c r="H54" i="149"/>
  <c r="C53" i="149"/>
  <c r="E90" i="149"/>
  <c r="L15" i="149"/>
  <c r="E20" i="149"/>
  <c r="Q62" i="149"/>
  <c r="C59" i="149"/>
  <c r="X90" i="149"/>
  <c r="Q53" i="149"/>
  <c r="G34" i="149"/>
  <c r="D55" i="149"/>
  <c r="I53" i="149"/>
  <c r="M34" i="149"/>
  <c r="L44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O9" i="11"/>
  <c r="O8" i="93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I85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O37" i="149" l="1"/>
  <c r="R37" i="149"/>
  <c r="P84" i="149"/>
  <c r="I15" i="149"/>
  <c r="V49" i="149"/>
  <c r="M49" i="149"/>
  <c r="S90" i="149"/>
  <c r="N40" i="149"/>
  <c r="S85" i="149"/>
  <c r="I45" i="149"/>
  <c r="C45" i="149"/>
  <c r="N15" i="149"/>
  <c r="W2" i="123"/>
  <c r="W40" i="149"/>
  <c r="O90" i="149"/>
  <c r="K15" i="149"/>
  <c r="F19" i="149"/>
  <c r="J19" i="149"/>
  <c r="U15" i="149"/>
  <c r="S40" i="149"/>
  <c r="D40" i="149"/>
  <c r="G45" i="149"/>
  <c r="Q49" i="149"/>
  <c r="S19" i="149"/>
  <c r="V19" i="149"/>
  <c r="C40" i="149"/>
  <c r="H84" i="149"/>
  <c r="P49" i="149"/>
  <c r="S15" i="149"/>
  <c r="M15" i="149"/>
  <c r="J15" i="149"/>
  <c r="D45" i="149"/>
  <c r="X37" i="149"/>
  <c r="I19" i="149"/>
  <c r="K40" i="149"/>
  <c r="E15" i="149"/>
  <c r="F15" i="149"/>
  <c r="W53" i="149"/>
  <c r="Q45" i="149"/>
  <c r="I49" i="149"/>
  <c r="M45" i="149"/>
  <c r="N19" i="149"/>
  <c r="W85" i="149"/>
  <c r="P45" i="149"/>
  <c r="T45" i="149"/>
  <c r="U40" i="149"/>
  <c r="L19" i="149"/>
  <c r="K85" i="149"/>
  <c r="D19" i="149"/>
  <c r="N49" i="149"/>
  <c r="S49" i="149"/>
  <c r="C19" i="149"/>
  <c r="X40" i="149"/>
  <c r="G19" i="149"/>
  <c r="E49" i="149"/>
  <c r="C37" i="149"/>
  <c r="J66" i="149"/>
  <c r="C84" i="149"/>
  <c r="H49" i="149"/>
  <c r="F45" i="149"/>
  <c r="T19" i="149"/>
  <c r="E19" i="149"/>
  <c r="D85" i="149"/>
  <c r="O49" i="149"/>
  <c r="E45" i="149"/>
  <c r="M66" i="149"/>
  <c r="L40" i="149"/>
  <c r="X49" i="149"/>
  <c r="F66" i="149"/>
  <c r="N66" i="149"/>
  <c r="H19" i="149"/>
  <c r="W90" i="149"/>
  <c r="W19" i="149"/>
  <c r="I37" i="149"/>
  <c r="S37" i="149"/>
  <c r="U2" i="102"/>
  <c r="X84" i="149"/>
  <c r="K84" i="149"/>
  <c r="V15" i="149"/>
  <c r="T40" i="149"/>
  <c r="P19" i="149"/>
  <c r="T37" i="149"/>
  <c r="G84" i="149"/>
  <c r="L85" i="149"/>
  <c r="F37" i="149"/>
  <c r="R19" i="149"/>
  <c r="G85" i="149"/>
  <c r="O84" i="149"/>
  <c r="C85" i="149"/>
  <c r="N37" i="149"/>
  <c r="O65" i="149"/>
  <c r="E65" i="149"/>
  <c r="S66" i="149"/>
  <c r="U45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W84" i="149" l="1"/>
  <c r="F36" i="149"/>
  <c r="I36" i="149"/>
  <c r="K2" i="93"/>
  <c r="V26" i="11"/>
  <c r="W36" i="149"/>
  <c r="G36" i="149"/>
  <c r="H36" i="149"/>
  <c r="K36" i="149"/>
  <c r="R2" i="93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S2" i="11" s="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D35" i="149" l="1"/>
  <c r="I35" i="149"/>
  <c r="V35" i="149"/>
  <c r="J26" i="9"/>
  <c r="W35" i="149"/>
  <c r="M35" i="14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E14" i="149"/>
  <c r="L14" i="149"/>
  <c r="R2" i="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<sst xmlns="http://schemas.openxmlformats.org/spreadsheetml/2006/main" count="12477" uniqueCount="330">
  <si>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</si>
  <si>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</si>
  <si>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</si>
  <si>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</si>
  <si>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</si>
  <si>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</si>
  <si>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</si>
  <si>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</si>
  <si>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</si>
  <si>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</si>
  <si>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</si>
  <si>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</si>
  <si>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</si>
  <si>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</si>
  <si>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</si>
  <si>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</si>
  <si>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</si>
  <si>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</si>
  <si>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</si>
  <si>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</si>
  <si>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</si>
  <si>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</si>
  <si>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</si>
  <si>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</si>
  <si>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</si>
  <si>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</si>
  <si>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</si>
  <si>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</si>
  <si>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</si>
  <si>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</si>
  <si>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</si>
  <si>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</si>
  <si>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</si>
  <si>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</si>
  <si>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</si>
  <si>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</si>
  <si>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</si>
  <si>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</si>
  <si>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</si>
  <si>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</si>
  <si>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</si>
  <si>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</si>
  <si>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</si>
  <si>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</si>
  <si>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</si>
  <si>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</si>
  <si>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</si>
  <si>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</si>
  <si>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</si>
  <si>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</si>
  <si>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</si>
  <si>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</si>
  <si>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</si>
  <si>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</si>
  <si>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</si>
  <si>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</si>
  <si>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</si>
  <si>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</si>
  <si>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</si>
  <si>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</si>
  <si>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</si>
  <si>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</si>
  <si>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</si>
  <si>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</si>
  <si>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</si>
  <si>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</si>
  <si>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</si>
  <si>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</si>
  <si>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</si>
  <si>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</si>
  <si>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</si>
  <si>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</si>
  <si>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</si>
  <si>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</si>
  <si>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</si>
  <si>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</si>
  <si>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</si>
  <si>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</si>
  <si>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</si>
  <si>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</si>
  <si>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</si>
  <si>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</si>
  <si>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</si>
  <si>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</si>
  <si>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</si>
  <si>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</si>
  <si>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</si>
  <si>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</si>
  <si>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</si>
  <si>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</si>
  <si>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</si>
  <si>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</si>
  <si>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</si>
  <si>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</si>
  <si>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</si>
  <si>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</si>
  <si>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</si>
  <si>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</si>
  <si>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</si>
  <si>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</si>
  <si>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</si>
  <si>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</si>
  <si>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</si>
  <si>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</si>
  <si>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</si>
  <si>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</si>
  <si>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</si>
  <si>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</si>
  <si>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</si>
  <si>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</si>
  <si>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</si>
  <si>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</si>
  <si>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</si>
  <si>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</si>
  <si>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</si>
  <si>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</si>
  <si>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</si>
  <si>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</si>
  <si>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</si>
  <si>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</si>
  <si>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</si>
  <si>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</si>
  <si>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</si>
  <si>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</si>
  <si>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</si>
  <si>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</si>
  <si>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</si>
  <si>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</si>
  <si>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</si>
  <si>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</si>
  <si>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</si>
  <si>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</si>
  <si>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</si>
  <si>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</si>
  <si>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</si>
  <si>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</si>
  <si>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</si>
  <si>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</si>
  <si>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</si>
  <si>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</si>
  <si>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</si>
  <si>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</si>
  <si>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</si>
  <si>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</si>
  <si>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</si>
  <si>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</si>
  <si>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</si>
  <si>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</si>
  <si>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</si>
  <si>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</si>
  <si>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</si>
  <si>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</si>
  <si>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</si>
  <si>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</si>
  <si>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</si>
  <si>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</si>
  <si>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</si>
  <si>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</si>
  <si>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</si>
  <si>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</si>
  <si>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</si>
  <si>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</si>
  <si>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</si>
  <si>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</si>
  <si>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</si>
  <si>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</si>
  <si>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</si>
  <si>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</si>
  <si>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</si>
  <si>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</si>
  <si>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</si>
  <si>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</si>
  <si>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</si>
  <si>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</si>
  <si>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</si>
  <si>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</si>
  <si>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</si>
  <si>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</si>
  <si>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</si>
  <si>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</si>
  <si>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</si>
  <si>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</si>
  <si>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</si>
  <si>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</si>
  <si>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</si>
  <si>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</si>
  <si>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</si>
  <si>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</si>
  <si>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</si>
  <si>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</si>
  <si>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</si>
  <si>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</si>
  <si>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</si>
  <si>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</si>
  <si>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</si>
  <si>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</si>
  <si>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</si>
  <si>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</si>
  <si>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</si>
  <si>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</si>
  <si>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</si>
  <si>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</si>
  <si>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</si>
  <si>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</si>
  <si>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</si>
  <si>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</si>
  <si>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</si>
  <si>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</si>
  <si>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</si>
  <si>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</si>
  <si>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</si>
  <si>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</si>
  <si>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</si>
  <si>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</si>
  <si>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</si>
  <si>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</si>
  <si>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</si>
  <si>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</si>
  <si>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</si>
  <si>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</si>
  <si>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</si>
  <si>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</si>
  <si>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</si>
  <si>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</si>
  <si>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</si>
  <si>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</si>
  <si>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</si>
  <si>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</si>
  <si>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</si>
  <si>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</si>
  <si>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</si>
  <si>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</si>
  <si>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</si>
  <si>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</si>
  <si>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</si>
  <si>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</si>
  <si>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</si>
  <si>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</si>
  <si>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</si>
  <si>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</si>
  <si>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</si>
  <si>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</si>
  <si>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</si>
  <si>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</si>
  <si>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</si>
  <si>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</si>
  <si>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</si>
  <si>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</si>
  <si>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</si>
  <si>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</si>
  <si>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</si>
  <si>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</si>
  <si>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</si>
  <si>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</si>
  <si>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</si>
  <si>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</si>
  <si>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</si>
  <si>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</si>
  <si>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</si>
  <si>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</si>
  <si>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</si>
  <si>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</si>
  <si>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</si>
  <si>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</si>
  <si>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</si>
  <si>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</si>
  <si>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</si>
  <si>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</si>
  <si>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</si>
  <si>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</si>
  <si>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</si>
  <si>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</si>
  <si>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</si>
  <si>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</si>
  <si>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</si>
  <si>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</si>
  <si>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</si>
  <si>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</si>
  <si>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</si>
  <si>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</si>
  <si>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</si>
  <si>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</si>
  <si>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</si>
  <si>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</si>
  <si>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</si>
  <si>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</si>
  <si>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</si>
  <si>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</si>
  <si>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</si>
  <si>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</si>
  <si>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</si>
  <si>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</si>
  <si>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</si>
  <si>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</si>
  <si>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</si>
  <si>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</si>
  <si>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</si>
  <si>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</si>
  <si>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</si>
  <si>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</si>
  <si>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</si>
  <si>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</si>
  <si>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</si>
  <si>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</si>
  <si>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</si>
  <si>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</si>
  <si>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</si>
  <si>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</si>
  <si>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</si>
  <si>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</si>
  <si>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</si>
  <si>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</si>
  <si>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</si>
  <si>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</si>
  <si>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</si>
  <si>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</si>
  <si>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</si>
  <si>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</si>
  <si>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</si>
  <si>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</si>
  <si>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</si>
  <si>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</si>
  <si>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</si>
  <si>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</si>
  <si>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</si>
  <si>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</si>
  <si>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JRC-IDEES-2023 - Integrated Database of the European Energy System</t>
  </si>
  <si>
    <t>v2023-1.00</t>
  </si>
  <si>
    <t>Estonia</t>
  </si>
  <si>
    <t>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</si>
</sst>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70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  <xf numFmtId="0" fontId="26" fillId="0" borderId="0" xfId="2" applyFont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23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</row>
    <row r="6" spans="1:23" ht="31.5" x14ac:dyDescent="0.25">
      <c r="A6" s="59"/>
      <c r="B6" s="60" t="s">
        <v>326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323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45967.474062499998</v>
      </c>
      <c r="M30" s="68"/>
      <c r="N30" s="68"/>
      <c r="O30" s="68"/>
      <c r="V30" s="57"/>
    </row>
    <row r="31" spans="12:32" ht="15" customHeight="1" x14ac:dyDescent="0.25">
      <c r="L31" s="63" t="s">
        <v>327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Z95"/>
  <sheetViews>
    <sheetView showGridLines="0" workbookViewId="0">
      <pane xSplit="2" ySplit="1" topLeftCell="F2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6" width="9.7109375" style="5" customWidth="1"/>
    <col min="27" max="16384" width="9.140625" style="5"/>
  </cols>
  <sheetData>
    <row r="1" spans="1:26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B2" s="6" t="s">
        <v>229</v>
      </c>
    </row>
    <row r="3" spans="1:26" ht="11.25" customHeight="1" x14ac:dyDescent="0.2">
      <c r="A3" s="2" t="s">
        <v>0</v>
      </c>
      <c r="B3" s="2" t="s">
        <v>325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">
      <c r="A4" s="7" t="s">
        <v>120</v>
      </c>
      <c r="B4" s="7" t="str">
        <f ca="1">HYPERLINK("#"&amp;CELL("address",GAE!$Z$2),"GAE")</f>
        <v>GAE</v>
      </c>
      <c r="C4" s="8">
        <f>GAE!C$2</f>
        <v>14620.117282133569</v>
      </c>
      <c r="D4" s="8">
        <f>GAE!D$2</f>
        <v>14866.556660069047</v>
      </c>
      <c r="E4" s="8">
        <f>GAE!E$2</f>
        <v>14512.030028255784</v>
      </c>
      <c r="F4" s="8">
        <f>GAE!F$2</f>
        <v>16303.466196552174</v>
      </c>
      <c r="G4" s="8">
        <f>GAE!G$2</f>
        <v>16460.513881078798</v>
      </c>
      <c r="H4" s="8">
        <f>GAE!H$2</f>
        <v>16374.857162161705</v>
      </c>
      <c r="I4" s="8">
        <f>GAE!I$2</f>
        <v>15949.107080510257</v>
      </c>
      <c r="J4" s="8">
        <f>GAE!J$2</f>
        <v>19322.657979863692</v>
      </c>
      <c r="K4" s="8">
        <f>GAE!K$2</f>
        <v>17168.316559058294</v>
      </c>
      <c r="L4" s="8">
        <f>GAE!L$2</f>
        <v>14064.785885570116</v>
      </c>
      <c r="M4" s="8">
        <f>GAE!M$2</f>
        <v>18181.67881930303</v>
      </c>
      <c r="N4" s="8">
        <f>GAE!N$2</f>
        <v>18001.653486334999</v>
      </c>
      <c r="O4" s="8">
        <f>GAE!O$2</f>
        <v>17304.40913676273</v>
      </c>
      <c r="P4" s="8">
        <f>GAE!P$2</f>
        <v>19329.479465655586</v>
      </c>
      <c r="Q4" s="8">
        <f>GAE!Q$2</f>
        <v>18009.242082045432</v>
      </c>
      <c r="R4" s="8">
        <f>GAE!R$2</f>
        <v>14939.9265732027</v>
      </c>
      <c r="S4" s="8">
        <f>GAE!S$2</f>
        <v>16465.799726593177</v>
      </c>
      <c r="T4" s="8">
        <f>GAE!T$2</f>
        <v>17374.558277895318</v>
      </c>
      <c r="U4" s="8">
        <f>GAE!U$2</f>
        <v>16522.083307862984</v>
      </c>
      <c r="V4" s="8">
        <f>GAE!V$2</f>
        <v>10424.927549093527</v>
      </c>
      <c r="W4" s="8">
        <f>GAE!W$2</f>
        <v>7876.0738783004272</v>
      </c>
      <c r="X4" s="8">
        <f>GAE!X$2</f>
        <v>9087.9627664346444</v>
      </c>
      <c r="Y4" s="8">
        <f>GAE!Y$2</f>
        <v>10563.857564676491</v>
      </c>
      <c r="Z4" s="8">
        <f>GAE!Z$2</f>
        <v>7186.0851865087807</v>
      </c>
    </row>
    <row r="5" spans="1:26" ht="11.25" customHeight="1" x14ac:dyDescent="0.2">
      <c r="A5" s="30" t="s">
        <v>121</v>
      </c>
      <c r="B5" s="9" t="str">
        <f ca="1">HYPERLINK("#"&amp;CELL("address",INTMARB!$Z$2),"INTMARB")</f>
        <v>INTMARB</v>
      </c>
      <c r="C5" s="10">
        <f>INTMARB!C$2</f>
        <v>331.37688384000006</v>
      </c>
      <c r="D5" s="10">
        <f>INTMARB!D$2</f>
        <v>316.19771711999999</v>
      </c>
      <c r="E5" s="10">
        <f>INTMARB!E$2</f>
        <v>371.75438808000001</v>
      </c>
      <c r="F5" s="10">
        <f>INTMARB!F$2</f>
        <v>353.00939615999999</v>
      </c>
      <c r="G5" s="10">
        <f>INTMARB!G$2</f>
        <v>473.21780904000013</v>
      </c>
      <c r="H5" s="10">
        <f>INTMARB!H$2</f>
        <v>377.65344096000001</v>
      </c>
      <c r="I5" s="10">
        <f>INTMARB!I$2</f>
        <v>669.56757191999998</v>
      </c>
      <c r="J5" s="10">
        <f>INTMARB!J$2</f>
        <v>779.32458287999998</v>
      </c>
      <c r="K5" s="10">
        <f>INTMARB!K$2</f>
        <v>794.01020903999995</v>
      </c>
      <c r="L5" s="10">
        <f>INTMARB!L$2</f>
        <v>707.66408807999994</v>
      </c>
      <c r="M5" s="10">
        <f>INTMARB!M$2</f>
        <v>695.7428061600001</v>
      </c>
      <c r="N5" s="10">
        <f>INTMARB!N$2</f>
        <v>588.24742104000006</v>
      </c>
      <c r="O5" s="10">
        <f>INTMARB!O$2</f>
        <v>1256.1399561599999</v>
      </c>
      <c r="P5" s="10">
        <f>INTMARB!P$2</f>
        <v>1315.3433140800003</v>
      </c>
      <c r="Q5" s="10">
        <f>INTMARB!Q$2</f>
        <v>1009.7329989600001</v>
      </c>
      <c r="R5" s="10">
        <f>INTMARB!R$2</f>
        <v>910.67126904000008</v>
      </c>
      <c r="S5" s="10">
        <f>INTMARB!S$2</f>
        <v>854.87154408000026</v>
      </c>
      <c r="T5" s="10">
        <f>INTMARB!T$2</f>
        <v>1013.2586481600001</v>
      </c>
      <c r="U5" s="10">
        <f>INTMARB!U$2</f>
        <v>955.94796871095127</v>
      </c>
      <c r="V5" s="10">
        <f>INTMARB!V$2</f>
        <v>567.39295263198471</v>
      </c>
      <c r="W5" s="10">
        <f>INTMARB!W$2</f>
        <v>915.12209551361332</v>
      </c>
      <c r="X5" s="10">
        <f>INTMARB!X$2</f>
        <v>941.01803690592919</v>
      </c>
      <c r="Y5" s="10">
        <f>INTMARB!Y$2</f>
        <v>937.7305936319492</v>
      </c>
      <c r="Z5" s="10">
        <f>INTMARB!Z$2</f>
        <v>736.60363914399011</v>
      </c>
    </row>
    <row r="6" spans="1:26" ht="11.25" customHeight="1" x14ac:dyDescent="0.2">
      <c r="A6" s="31" t="s">
        <v>308</v>
      </c>
      <c r="B6" s="11" t="str">
        <f ca="1">HYPERLINK("#"&amp;CELL("address",INTMARB_IN!$Z$2),"INTMARB_IN")</f>
        <v>INTMARB_IN</v>
      </c>
      <c r="C6" s="12">
        <f>INTMARB_IN!C$2</f>
        <v>186.76578541406781</v>
      </c>
      <c r="D6" s="12">
        <f>INTMARB_IN!D$2</f>
        <v>178.01251853514287</v>
      </c>
      <c r="E6" s="12">
        <f>INTMARB_IN!E$2</f>
        <v>208.75414232410463</v>
      </c>
      <c r="F6" s="12">
        <f>INTMARB_IN!F$2</f>
        <v>204.90740045235373</v>
      </c>
      <c r="G6" s="12">
        <f>INTMARB_IN!G$2</f>
        <v>251.17079971990356</v>
      </c>
      <c r="H6" s="12">
        <f>INTMARB_IN!H$2</f>
        <v>180.83238850342755</v>
      </c>
      <c r="I6" s="12">
        <f>INTMARB_IN!I$2</f>
        <v>325.91500149454077</v>
      </c>
      <c r="J6" s="12">
        <f>INTMARB_IN!J$2</f>
        <v>378.38665857900446</v>
      </c>
      <c r="K6" s="12">
        <f>INTMARB_IN!K$2</f>
        <v>377.94645235682924</v>
      </c>
      <c r="L6" s="12">
        <f>INTMARB_IN!L$2</f>
        <v>322.7561767205014</v>
      </c>
      <c r="M6" s="12">
        <f>INTMARB_IN!M$2</f>
        <v>311.27425882246655</v>
      </c>
      <c r="N6" s="12">
        <f>INTMARB_IN!N$2</f>
        <v>271.90783257147933</v>
      </c>
      <c r="O6" s="12">
        <f>INTMARB_IN!O$2</f>
        <v>469.11543817042389</v>
      </c>
      <c r="P6" s="12">
        <f>INTMARB_IN!P$2</f>
        <v>648.20172816910622</v>
      </c>
      <c r="Q6" s="12">
        <f>INTMARB_IN!Q$2</f>
        <v>496.49945649501569</v>
      </c>
      <c r="R6" s="12">
        <f>INTMARB_IN!R$2</f>
        <v>414.86352738073811</v>
      </c>
      <c r="S6" s="12">
        <f>INTMARB_IN!S$2</f>
        <v>380.31910322832982</v>
      </c>
      <c r="T6" s="12">
        <f>INTMARB_IN!T$2</f>
        <v>464.13048443085643</v>
      </c>
      <c r="U6" s="12">
        <f>INTMARB_IN!U$2</f>
        <v>437.61928677604953</v>
      </c>
      <c r="V6" s="12">
        <f>INTMARB_IN!V$2</f>
        <v>249.71277499073798</v>
      </c>
      <c r="W6" s="12">
        <f>INTMARB_IN!W$2</f>
        <v>319.57124427158237</v>
      </c>
      <c r="X6" s="12">
        <f>INTMARB_IN!X$2</f>
        <v>362.36892086655877</v>
      </c>
      <c r="Y6" s="12">
        <f>INTMARB_IN!Y$2</f>
        <v>467.38679931248936</v>
      </c>
      <c r="Z6" s="12">
        <f>INTMARB_IN!Z$2</f>
        <v>441.57199523115202</v>
      </c>
    </row>
    <row r="7" spans="1:26" ht="11.25" customHeight="1" x14ac:dyDescent="0.2">
      <c r="A7" s="31" t="s">
        <v>309</v>
      </c>
      <c r="B7" s="11" t="str">
        <f ca="1">HYPERLINK("#"&amp;CELL("address",INTMARB_EX!$Z$2),"INTMARB_EX")</f>
        <v>INTMARB_EX</v>
      </c>
      <c r="C7" s="12">
        <f>INTMARB_EX!C$2</f>
        <v>144.61109842593225</v>
      </c>
      <c r="D7" s="12">
        <f>INTMARB_EX!D$2</f>
        <v>138.18519858485712</v>
      </c>
      <c r="E7" s="12">
        <f>INTMARB_EX!E$2</f>
        <v>163.00024575589535</v>
      </c>
      <c r="F7" s="12">
        <f>INTMARB_EX!F$2</f>
        <v>148.10199570764627</v>
      </c>
      <c r="G7" s="12">
        <f>INTMARB_EX!G$2</f>
        <v>222.04700932009655</v>
      </c>
      <c r="H7" s="12">
        <f>INTMARB_EX!H$2</f>
        <v>196.82105245657243</v>
      </c>
      <c r="I7" s="12">
        <f>INTMARB_EX!I$2</f>
        <v>343.65257042545915</v>
      </c>
      <c r="J7" s="12">
        <f>INTMARB_EX!J$2</f>
        <v>400.93792430099546</v>
      </c>
      <c r="K7" s="12">
        <f>INTMARB_EX!K$2</f>
        <v>416.06375668317065</v>
      </c>
      <c r="L7" s="12">
        <f>INTMARB_EX!L$2</f>
        <v>384.90791135949866</v>
      </c>
      <c r="M7" s="12">
        <f>INTMARB_EX!M$2</f>
        <v>384.46854733753355</v>
      </c>
      <c r="N7" s="12">
        <f>INTMARB_EX!N$2</f>
        <v>316.33958846852067</v>
      </c>
      <c r="O7" s="12">
        <f>INTMARB_EX!O$2</f>
        <v>787.024517989576</v>
      </c>
      <c r="P7" s="12">
        <f>INTMARB_EX!P$2</f>
        <v>667.14158591089404</v>
      </c>
      <c r="Q7" s="12">
        <f>INTMARB_EX!Q$2</f>
        <v>513.23354246498445</v>
      </c>
      <c r="R7" s="12">
        <f>INTMARB_EX!R$2</f>
        <v>495.80774165926192</v>
      </c>
      <c r="S7" s="12">
        <f>INTMARB_EX!S$2</f>
        <v>474.55244085167044</v>
      </c>
      <c r="T7" s="12">
        <f>INTMARB_EX!T$2</f>
        <v>549.12816372914381</v>
      </c>
      <c r="U7" s="12">
        <f>INTMARB_EX!U$2</f>
        <v>518.32868193490162</v>
      </c>
      <c r="V7" s="12">
        <f>INTMARB_EX!V$2</f>
        <v>317.6801776412467</v>
      </c>
      <c r="W7" s="12">
        <f>INTMARB_EX!W$2</f>
        <v>595.55085124203094</v>
      </c>
      <c r="X7" s="12">
        <f>INTMARB_EX!X$2</f>
        <v>578.64911603937048</v>
      </c>
      <c r="Y7" s="12">
        <f>INTMARB_EX!Y$2</f>
        <v>470.3437943194599</v>
      </c>
      <c r="Z7" s="12">
        <f>INTMARB_EX!Z$2</f>
        <v>295.03164391283815</v>
      </c>
    </row>
    <row r="8" spans="1:26" ht="11.25" customHeight="1" x14ac:dyDescent="0.2">
      <c r="A8" s="34" t="s">
        <v>122</v>
      </c>
      <c r="B8" s="7" t="str">
        <f ca="1">HYPERLINK("#"&amp;CELL("address",GIC!$Z$2),"GIC")</f>
        <v>GIC</v>
      </c>
      <c r="C8" s="8">
        <f>GIC!C$2</f>
        <v>14288.74039829357</v>
      </c>
      <c r="D8" s="8">
        <f>GIC!D$2</f>
        <v>14550.358942949046</v>
      </c>
      <c r="E8" s="8">
        <f>GIC!E$2</f>
        <v>14140.275640175783</v>
      </c>
      <c r="F8" s="8">
        <f>GIC!F$2</f>
        <v>15950.456800392174</v>
      </c>
      <c r="G8" s="8">
        <f>GIC!G$2</f>
        <v>15987.296072038796</v>
      </c>
      <c r="H8" s="8">
        <f>GIC!H$2</f>
        <v>15997.203721201704</v>
      </c>
      <c r="I8" s="8">
        <f>GIC!I$2</f>
        <v>15279.539508590258</v>
      </c>
      <c r="J8" s="8">
        <f>GIC!J$2</f>
        <v>18543.333396983693</v>
      </c>
      <c r="K8" s="8">
        <f>GIC!K$2</f>
        <v>16374.306350018294</v>
      </c>
      <c r="L8" s="8">
        <f>GIC!L$2</f>
        <v>13357.121797490116</v>
      </c>
      <c r="M8" s="8">
        <f>GIC!M$2</f>
        <v>17485.936013143029</v>
      </c>
      <c r="N8" s="8">
        <f>GIC!N$2</f>
        <v>17413.406065294996</v>
      </c>
      <c r="O8" s="8">
        <f>GIC!O$2</f>
        <v>16048.269180602729</v>
      </c>
      <c r="P8" s="8">
        <f>GIC!P$2</f>
        <v>18014.136151575589</v>
      </c>
      <c r="Q8" s="8">
        <f>GIC!Q$2</f>
        <v>16999.509083085435</v>
      </c>
      <c r="R8" s="8">
        <f>GIC!R$2</f>
        <v>14029.2553041627</v>
      </c>
      <c r="S8" s="8">
        <f>GIC!S$2</f>
        <v>15610.928182513177</v>
      </c>
      <c r="T8" s="8">
        <f>GIC!T$2</f>
        <v>16361.299629735315</v>
      </c>
      <c r="U8" s="8">
        <f>GIC!U$2</f>
        <v>15566.135339152035</v>
      </c>
      <c r="V8" s="8">
        <f>GIC!V$2</f>
        <v>9857.5345964615426</v>
      </c>
      <c r="W8" s="8">
        <f>GIC!W$2</f>
        <v>6960.9517827868149</v>
      </c>
      <c r="X8" s="8">
        <f>GIC!X$2</f>
        <v>8146.9447295287155</v>
      </c>
      <c r="Y8" s="8">
        <f>GIC!Y$2</f>
        <v>9626.1269710445413</v>
      </c>
      <c r="Z8" s="8">
        <f>GIC!Z$2</f>
        <v>6449.4815473647914</v>
      </c>
    </row>
    <row r="9" spans="1:26" ht="11.25" customHeight="1" x14ac:dyDescent="0.2">
      <c r="A9" s="35" t="s">
        <v>123</v>
      </c>
      <c r="B9" s="9" t="str">
        <f ca="1">HYPERLINK("#"&amp;CELL("address",INTAVI!$Z$2),"INTAVI")</f>
        <v>INTAVI</v>
      </c>
      <c r="C9" s="10">
        <f>INTAVI!C$2</f>
        <v>61.834028760000031</v>
      </c>
      <c r="D9" s="10">
        <f>INTAVI!D$2</f>
        <v>51.108993360000007</v>
      </c>
      <c r="E9" s="10">
        <f>INTAVI!E$2</f>
        <v>53.662708800000004</v>
      </c>
      <c r="F9" s="10">
        <f>INTAVI!F$2</f>
        <v>62.325565920000017</v>
      </c>
      <c r="G9" s="10">
        <f>INTAVI!G$2</f>
        <v>96.232520520000008</v>
      </c>
      <c r="H9" s="10">
        <f>INTAVI!H$2</f>
        <v>152.26032276000007</v>
      </c>
      <c r="I9" s="10">
        <f>INTAVI!I$2</f>
        <v>155.99806560000007</v>
      </c>
      <c r="J9" s="10">
        <f>INTAVI!J$2</f>
        <v>177.93049860000002</v>
      </c>
      <c r="K9" s="10">
        <f>INTAVI!K$2</f>
        <v>203.34418632000006</v>
      </c>
      <c r="L9" s="10">
        <f>INTAVI!L$2</f>
        <v>110.40768432000003</v>
      </c>
      <c r="M9" s="10">
        <f>INTAVI!M$2</f>
        <v>101.27166767999996</v>
      </c>
      <c r="N9" s="10">
        <f>INTAVI!N$2</f>
        <v>136.61911692000001</v>
      </c>
      <c r="O9" s="10">
        <f>INTAVI!O$2</f>
        <v>179.77939271999998</v>
      </c>
      <c r="P9" s="10">
        <f>INTAVI!P$2</f>
        <v>143.43023267999996</v>
      </c>
      <c r="Q9" s="10">
        <f>INTAVI!Q$2</f>
        <v>143.50115483999994</v>
      </c>
      <c r="R9" s="10">
        <f>INTAVI!R$2</f>
        <v>150.46369200000001</v>
      </c>
      <c r="S9" s="10">
        <f>INTAVI!S$2</f>
        <v>137.97647387999999</v>
      </c>
      <c r="T9" s="10">
        <f>INTAVI!T$2</f>
        <v>179.57516795999999</v>
      </c>
      <c r="U9" s="10">
        <f>INTAVI!U$2</f>
        <v>208.93409496000004</v>
      </c>
      <c r="V9" s="10">
        <f>INTAVI!V$2</f>
        <v>206.14535280000004</v>
      </c>
      <c r="W9" s="10">
        <f>INTAVI!W$2</f>
        <v>72.253115280000003</v>
      </c>
      <c r="X9" s="10">
        <f>INTAVI!X$2</f>
        <v>129.56080896</v>
      </c>
      <c r="Y9" s="10">
        <f>INTAVI!Y$2</f>
        <v>172.61573688000004</v>
      </c>
      <c r="Z9" s="10">
        <f>INTAVI!Z$2</f>
        <v>145.20483971999997</v>
      </c>
    </row>
    <row r="10" spans="1:26" ht="11.25" customHeight="1" x14ac:dyDescent="0.2">
      <c r="A10" s="36" t="s">
        <v>318</v>
      </c>
      <c r="B10" s="11" t="str">
        <f ca="1">HYPERLINK("#"&amp;CELL("address",INTAVI_PA_IN!$Z$2),"INTAVI_PA_IN")</f>
        <v>INTAVI_PA_IN</v>
      </c>
      <c r="C10" s="12">
        <f>INTAVI_PA_IN!C$2</f>
        <v>56.389193502547684</v>
      </c>
      <c r="D10" s="12">
        <f>INTAVI_PA_IN!D$2</f>
        <v>46.542471867027352</v>
      </c>
      <c r="E10" s="12">
        <f>INTAVI_PA_IN!E$2</f>
        <v>48.699847701193299</v>
      </c>
      <c r="F10" s="12">
        <f>INTAVI_PA_IN!F$2</f>
        <v>55.728229261689805</v>
      </c>
      <c r="G10" s="12">
        <f>INTAVI_PA_IN!G$2</f>
        <v>84.24208869742003</v>
      </c>
      <c r="H10" s="12">
        <f>INTAVI_PA_IN!H$2</f>
        <v>135.4673279034364</v>
      </c>
      <c r="I10" s="12">
        <f>INTAVI_PA_IN!I$2</f>
        <v>139.36783985273217</v>
      </c>
      <c r="J10" s="12">
        <f>INTAVI_PA_IN!J$2</f>
        <v>159.39036311466069</v>
      </c>
      <c r="K10" s="12">
        <f>INTAVI_PA_IN!K$2</f>
        <v>181.20788485832111</v>
      </c>
      <c r="L10" s="12">
        <f>INTAVI_PA_IN!L$2</f>
        <v>96.727202873649247</v>
      </c>
      <c r="M10" s="12">
        <f>INTAVI_PA_IN!M$2</f>
        <v>88.492319492101117</v>
      </c>
      <c r="N10" s="12">
        <f>INTAVI_PA_IN!N$2</f>
        <v>122.22144731286804</v>
      </c>
      <c r="O10" s="12">
        <f>INTAVI_PA_IN!O$2</f>
        <v>159.08897180920729</v>
      </c>
      <c r="P10" s="12">
        <f>INTAVI_PA_IN!P$2</f>
        <v>125.4606395004773</v>
      </c>
      <c r="Q10" s="12">
        <f>INTAVI_PA_IN!Q$2</f>
        <v>125.64725226293938</v>
      </c>
      <c r="R10" s="12">
        <f>INTAVI_PA_IN!R$2</f>
        <v>131.95969988125711</v>
      </c>
      <c r="S10" s="12">
        <f>INTAVI_PA_IN!S$2</f>
        <v>121.37805544961023</v>
      </c>
      <c r="T10" s="12">
        <f>INTAVI_PA_IN!T$2</f>
        <v>158.73921629657514</v>
      </c>
      <c r="U10" s="12">
        <f>INTAVI_PA_IN!U$2</f>
        <v>185.71953234456143</v>
      </c>
      <c r="V10" s="12">
        <f>INTAVI_PA_IN!V$2</f>
        <v>182.49349972001738</v>
      </c>
      <c r="W10" s="12">
        <f>INTAVI_PA_IN!W$2</f>
        <v>60.61630797813109</v>
      </c>
      <c r="X10" s="12">
        <f>INTAVI_PA_IN!X$2</f>
        <v>110.90048043059952</v>
      </c>
      <c r="Y10" s="12">
        <f>INTAVI_PA_IN!Y$2</f>
        <v>153.16319948319162</v>
      </c>
      <c r="Z10" s="12">
        <f>INTAVI_PA_IN!Z$2</f>
        <v>128.51255845968467</v>
      </c>
    </row>
    <row r="11" spans="1:26" ht="11.25" customHeight="1" x14ac:dyDescent="0.2">
      <c r="A11" s="36" t="s">
        <v>316</v>
      </c>
      <c r="B11" s="11" t="str">
        <f ca="1">HYPERLINK("#"&amp;CELL("address",INTAVI_PA_EX!$Z$2),"INTAVI_PA_EX")</f>
        <v>INTAVI_PA_EX</v>
      </c>
      <c r="C11" s="12">
        <f>INTAVI_PA_EX!C$2</f>
        <v>4.6323670445961005</v>
      </c>
      <c r="D11" s="12">
        <f>INTAVI_PA_EX!D$2</f>
        <v>3.8289025306446769</v>
      </c>
      <c r="E11" s="12">
        <f>INTAVI_PA_EX!E$2</f>
        <v>4.2873683373623912</v>
      </c>
      <c r="F11" s="12">
        <f>INTAVI_PA_EX!F$2</f>
        <v>5.7840933066792601</v>
      </c>
      <c r="G11" s="12">
        <f>INTAVI_PA_EX!G$2</f>
        <v>10.937692320309162</v>
      </c>
      <c r="H11" s="12">
        <f>INTAVI_PA_EX!H$2</f>
        <v>15.343893118600754</v>
      </c>
      <c r="I11" s="12">
        <f>INTAVI_PA_EX!I$2</f>
        <v>15.240229194504035</v>
      </c>
      <c r="J11" s="12">
        <f>INTAVI_PA_EX!J$2</f>
        <v>17.014162246722911</v>
      </c>
      <c r="K11" s="12">
        <f>INTAVI_PA_EX!K$2</f>
        <v>20.345078033266638</v>
      </c>
      <c r="L11" s="12">
        <f>INTAVI_PA_EX!L$2</f>
        <v>12.640672803772857</v>
      </c>
      <c r="M11" s="12">
        <f>INTAVI_PA_EX!M$2</f>
        <v>11.635954134182345</v>
      </c>
      <c r="N11" s="12">
        <f>INTAVI_PA_EX!N$2</f>
        <v>13.161530790837899</v>
      </c>
      <c r="O11" s="12">
        <f>INTAVI_PA_EX!O$2</f>
        <v>18.991097738079137</v>
      </c>
      <c r="P11" s="12">
        <f>INTAVI_PA_EX!P$2</f>
        <v>16.105673412538327</v>
      </c>
      <c r="Q11" s="12">
        <f>INTAVI_PA_EX!Q$2</f>
        <v>16.03660322762882</v>
      </c>
      <c r="R11" s="12">
        <f>INTAVI_PA_EX!R$2</f>
        <v>16.74881089340715</v>
      </c>
      <c r="S11" s="12">
        <f>INTAVI_PA_EX!S$2</f>
        <v>14.976440368520405</v>
      </c>
      <c r="T11" s="12">
        <f>INTAVI_PA_EX!T$2</f>
        <v>18.858400022743293</v>
      </c>
      <c r="U11" s="12">
        <f>INTAVI_PA_EX!U$2</f>
        <v>21.129346570514436</v>
      </c>
      <c r="V11" s="12">
        <f>INTAVI_PA_EX!V$2</f>
        <v>21.40924883238397</v>
      </c>
      <c r="W11" s="12">
        <f>INTAVI_PA_EX!W$2</f>
        <v>9.4986738584112</v>
      </c>
      <c r="X11" s="12">
        <f>INTAVI_PA_EX!X$2</f>
        <v>14.889031124987048</v>
      </c>
      <c r="Y11" s="12">
        <f>INTAVI_PA_EX!Y$2</f>
        <v>16.584773893334074</v>
      </c>
      <c r="Z11" s="12">
        <f>INTAVI_PA_EX!Z$2</f>
        <v>14.899358194263087</v>
      </c>
    </row>
    <row r="12" spans="1:26" ht="11.25" customHeight="1" x14ac:dyDescent="0.2">
      <c r="A12" s="36" t="s">
        <v>314</v>
      </c>
      <c r="B12" s="11" t="str">
        <f ca="1">HYPERLINK("#"&amp;CELL("address",INTAVI_FR_IN!$Z$2),"INTAVI_FR_IN")</f>
        <v>INTAVI_FR_IN</v>
      </c>
      <c r="C12" s="12">
        <f>INTAVI_FR_IN!C$2</f>
        <v>0.66024408739967821</v>
      </c>
      <c r="D12" s="12">
        <f>INTAVI_FR_IN!D$2</f>
        <v>0.59658333945169661</v>
      </c>
      <c r="E12" s="12">
        <f>INTAVI_FR_IN!E$2</f>
        <v>0.57172069173152451</v>
      </c>
      <c r="F12" s="12">
        <f>INTAVI_FR_IN!F$2</f>
        <v>0.67945744714622081</v>
      </c>
      <c r="G12" s="12">
        <f>INTAVI_FR_IN!G$2</f>
        <v>0.90566313997843695</v>
      </c>
      <c r="H12" s="12">
        <f>INTAVI_FR_IN!H$2</f>
        <v>1.1211391417209657</v>
      </c>
      <c r="I12" s="12">
        <f>INTAVI_FR_IN!I$2</f>
        <v>1.2075539808950189</v>
      </c>
      <c r="J12" s="12">
        <f>INTAVI_FR_IN!J$2</f>
        <v>1.4230946167587184</v>
      </c>
      <c r="K12" s="12">
        <f>INTAVI_FR_IN!K$2</f>
        <v>1.7315647397100578</v>
      </c>
      <c r="L12" s="12">
        <f>INTAVI_FR_IN!L$2</f>
        <v>1.0254906165693809</v>
      </c>
      <c r="M12" s="12">
        <f>INTAVI_FR_IN!M$2</f>
        <v>1.1044931510872178</v>
      </c>
      <c r="N12" s="12">
        <f>INTAVI_FR_IN!N$2</f>
        <v>1.2173942835712639</v>
      </c>
      <c r="O12" s="12">
        <f>INTAVI_FR_IN!O$2</f>
        <v>1.6790361489000218</v>
      </c>
      <c r="P12" s="12">
        <f>INTAVI_FR_IN!P$2</f>
        <v>1.8435734844009766</v>
      </c>
      <c r="Q12" s="12">
        <f>INTAVI_FR_IN!Q$2</f>
        <v>1.7966787257452799</v>
      </c>
      <c r="R12" s="12">
        <f>INTAVI_FR_IN!R$2</f>
        <v>1.7324415052960074</v>
      </c>
      <c r="S12" s="12">
        <f>INTAVI_FR_IN!S$2</f>
        <v>1.4835276530050607</v>
      </c>
      <c r="T12" s="12">
        <f>INTAVI_FR_IN!T$2</f>
        <v>1.9201917275908369</v>
      </c>
      <c r="U12" s="12">
        <f>INTAVI_FR_IN!U$2</f>
        <v>2.0533926045405808</v>
      </c>
      <c r="V12" s="12">
        <f>INTAVI_FR_IN!V$2</f>
        <v>2.1516197904634771</v>
      </c>
      <c r="W12" s="12">
        <f>INTAVI_FR_IN!W$2</f>
        <v>2.0787006980622711</v>
      </c>
      <c r="X12" s="12">
        <f>INTAVI_FR_IN!X$2</f>
        <v>3.3417879630458387</v>
      </c>
      <c r="Y12" s="12">
        <f>INTAVI_FR_IN!Y$2</f>
        <v>2.6196507003094376</v>
      </c>
      <c r="Z12" s="12">
        <f>INTAVI_FR_IN!Z$2</f>
        <v>1.7835768620997123</v>
      </c>
    </row>
    <row r="13" spans="1:26" ht="11.25" customHeight="1" x14ac:dyDescent="0.2">
      <c r="A13" s="36" t="s">
        <v>315</v>
      </c>
      <c r="B13" s="11" t="str">
        <f ca="1">HYPERLINK("#"&amp;CELL("address",INTAVI_FR_EX!$Z$2),"INTAVI_FR_EX")</f>
        <v>INTAVI_FR_EX</v>
      </c>
      <c r="C13" s="12">
        <f>INTAVI_FR_EX!C$2</f>
        <v>0.15222412545657329</v>
      </c>
      <c r="D13" s="12">
        <f>INTAVI_FR_EX!D$2</f>
        <v>0.14103562287628266</v>
      </c>
      <c r="E13" s="12">
        <f>INTAVI_FR_EX!E$2</f>
        <v>0.10377206971278834</v>
      </c>
      <c r="F13" s="12">
        <f>INTAVI_FR_EX!F$2</f>
        <v>0.13378590448473354</v>
      </c>
      <c r="G13" s="12">
        <f>INTAVI_FR_EX!G$2</f>
        <v>0.147076362292371</v>
      </c>
      <c r="H13" s="12">
        <f>INTAVI_FR_EX!H$2</f>
        <v>0.32796259624193164</v>
      </c>
      <c r="I13" s="12">
        <f>INTAVI_FR_EX!I$2</f>
        <v>0.18244257186880533</v>
      </c>
      <c r="J13" s="12">
        <f>INTAVI_FR_EX!J$2</f>
        <v>0.10287862185768462</v>
      </c>
      <c r="K13" s="12">
        <f>INTAVI_FR_EX!K$2</f>
        <v>5.9658688702254249E-2</v>
      </c>
      <c r="L13" s="12">
        <f>INTAVI_FR_EX!L$2</f>
        <v>1.4318026008544631E-2</v>
      </c>
      <c r="M13" s="12">
        <f>INTAVI_FR_EX!M$2</f>
        <v>3.8900902629296921E-2</v>
      </c>
      <c r="N13" s="12">
        <f>INTAVI_FR_EX!N$2</f>
        <v>1.8744532722817109E-2</v>
      </c>
      <c r="O13" s="12">
        <f>INTAVI_FR_EX!O$2</f>
        <v>2.0287023813531709E-2</v>
      </c>
      <c r="P13" s="12">
        <f>INTAVI_FR_EX!P$2</f>
        <v>2.0346282583371785E-2</v>
      </c>
      <c r="Q13" s="12">
        <f>INTAVI_FR_EX!Q$2</f>
        <v>2.0620623686495695E-2</v>
      </c>
      <c r="R13" s="12">
        <f>INTAVI_FR_EX!R$2</f>
        <v>2.2739720039730422E-2</v>
      </c>
      <c r="S13" s="12">
        <f>INTAVI_FR_EX!S$2</f>
        <v>0.13845040886429452</v>
      </c>
      <c r="T13" s="12">
        <f>INTAVI_FR_EX!T$2</f>
        <v>5.7359913090722255E-2</v>
      </c>
      <c r="U13" s="12">
        <f>INTAVI_FR_EX!U$2</f>
        <v>3.1823440383590071E-2</v>
      </c>
      <c r="V13" s="12">
        <f>INTAVI_FR_EX!V$2</f>
        <v>9.098445713519579E-2</v>
      </c>
      <c r="W13" s="12">
        <f>INTAVI_FR_EX!W$2</f>
        <v>5.943274539543477E-2</v>
      </c>
      <c r="X13" s="12">
        <f>INTAVI_FR_EX!X$2</f>
        <v>0.429509441367601</v>
      </c>
      <c r="Y13" s="12">
        <f>INTAVI_FR_EX!Y$2</f>
        <v>0.24811280316488762</v>
      </c>
      <c r="Z13" s="12">
        <f>INTAVI_FR_EX!Z$2</f>
        <v>9.3462039524937878E-3</v>
      </c>
    </row>
    <row r="14" spans="1:26" ht="11.25" customHeight="1" x14ac:dyDescent="0.2">
      <c r="A14" s="37" t="s">
        <v>124</v>
      </c>
      <c r="B14" s="7" t="str">
        <f ca="1">HYPERLINK("#"&amp;CELL("address",NRGSUP!$Z$2),"NRGSUP")</f>
        <v>NRGSUP</v>
      </c>
      <c r="C14" s="8">
        <f>NRGSUP!C$2</f>
        <v>14226.90636953357</v>
      </c>
      <c r="D14" s="8">
        <f>NRGSUP!D$2</f>
        <v>14499.249949589048</v>
      </c>
      <c r="E14" s="8">
        <f>NRGSUP!E$2</f>
        <v>14086.612931375785</v>
      </c>
      <c r="F14" s="8">
        <f>NRGSUP!F$2</f>
        <v>15888.131234472174</v>
      </c>
      <c r="G14" s="8">
        <f>NRGSUP!G$2</f>
        <v>15891.063551518797</v>
      </c>
      <c r="H14" s="8">
        <f>NRGSUP!H$2</f>
        <v>15844.943398441703</v>
      </c>
      <c r="I14" s="8">
        <f>NRGSUP!I$2</f>
        <v>15123.541442990258</v>
      </c>
      <c r="J14" s="8">
        <f>NRGSUP!J$2</f>
        <v>18365.402898383694</v>
      </c>
      <c r="K14" s="8">
        <f>NRGSUP!K$2</f>
        <v>16170.962163698294</v>
      </c>
      <c r="L14" s="8">
        <f>NRGSUP!L$2</f>
        <v>13246.714113170116</v>
      </c>
      <c r="M14" s="8">
        <f>NRGSUP!M$2</f>
        <v>17384.664345463028</v>
      </c>
      <c r="N14" s="8">
        <f>NRGSUP!N$2</f>
        <v>17276.786948374996</v>
      </c>
      <c r="O14" s="8">
        <f>NRGSUP!O$2</f>
        <v>15868.489787882729</v>
      </c>
      <c r="P14" s="8">
        <f>NRGSUP!P$2</f>
        <v>17870.705918895586</v>
      </c>
      <c r="Q14" s="8">
        <f>NRGSUP!Q$2</f>
        <v>16856.007928245435</v>
      </c>
      <c r="R14" s="8">
        <f>NRGSUP!R$2</f>
        <v>13878.7916121627</v>
      </c>
      <c r="S14" s="8">
        <f>NRGSUP!S$2</f>
        <v>15472.951708633178</v>
      </c>
      <c r="T14" s="8">
        <f>NRGSUP!T$2</f>
        <v>16181.724461775315</v>
      </c>
      <c r="U14" s="8">
        <f>NRGSUP!U$2</f>
        <v>15357.201244192034</v>
      </c>
      <c r="V14" s="8">
        <f>NRGSUP!V$2</f>
        <v>9651.3892436615424</v>
      </c>
      <c r="W14" s="8">
        <f>NRGSUP!W$2</f>
        <v>6888.6986675068147</v>
      </c>
      <c r="X14" s="8">
        <f>NRGSUP!X$2</f>
        <v>8017.3839205687154</v>
      </c>
      <c r="Y14" s="8">
        <f>NRGSUP!Y$2</f>
        <v>9453.5112341645399</v>
      </c>
      <c r="Z14" s="8">
        <f>NRGSUP!Z$2</f>
        <v>6304.2767076447899</v>
      </c>
    </row>
    <row r="15" spans="1:26" ht="11.25" customHeight="1" x14ac:dyDescent="0.2">
      <c r="A15" s="38" t="s">
        <v>165</v>
      </c>
      <c r="B15" s="9" t="str">
        <f ca="1">HYPERLINK("#"&amp;CELL("address",TI_EHG_E!$Z$2),"TI_EHG_E")</f>
        <v>TI_EHG_E</v>
      </c>
      <c r="C15" s="10">
        <f>TI_EHG_E!C$2</f>
        <v>10999.866563234729</v>
      </c>
      <c r="D15" s="10">
        <f>TI_EHG_E!D$2</f>
        <v>10589.448649544936</v>
      </c>
      <c r="E15" s="10">
        <f>TI_EHG_E!E$2</f>
        <v>10404.355385331848</v>
      </c>
      <c r="F15" s="10">
        <f>TI_EHG_E!F$2</f>
        <v>12086.713913210871</v>
      </c>
      <c r="G15" s="10">
        <f>TI_EHG_E!G$2</f>
        <v>12029.371182704761</v>
      </c>
      <c r="H15" s="10">
        <f>TI_EHG_E!H$2</f>
        <v>11841.23352926892</v>
      </c>
      <c r="I15" s="10">
        <f>TI_EHG_E!I$2</f>
        <v>11086.630257594607</v>
      </c>
      <c r="J15" s="10">
        <f>TI_EHG_E!J$2</f>
        <v>13880.800676812916</v>
      </c>
      <c r="K15" s="10">
        <f>TI_EHG_E!K$2</f>
        <v>11984.375060120841</v>
      </c>
      <c r="L15" s="10">
        <f>TI_EHG_E!L$2</f>
        <v>9739.9682219694605</v>
      </c>
      <c r="M15" s="10">
        <f>TI_EHG_E!M$2</f>
        <v>13716.083476367223</v>
      </c>
      <c r="N15" s="10">
        <f>TI_EHG_E!N$2</f>
        <v>13396.594872145257</v>
      </c>
      <c r="O15" s="10">
        <f>TI_EHG_E!O$2</f>
        <v>12010.543945784946</v>
      </c>
      <c r="P15" s="10">
        <f>TI_EHG_E!P$2</f>
        <v>13812.378885359445</v>
      </c>
      <c r="Q15" s="10">
        <f>TI_EHG_E!Q$2</f>
        <v>12976.611417935861</v>
      </c>
      <c r="R15" s="10">
        <f>TI_EHG_E!R$2</f>
        <v>10075.977981977232</v>
      </c>
      <c r="S15" s="10">
        <f>TI_EHG_E!S$2</f>
        <v>11537.682251399896</v>
      </c>
      <c r="T15" s="10">
        <f>TI_EHG_E!T$2</f>
        <v>12320.346093910797</v>
      </c>
      <c r="U15" s="10">
        <f>TI_EHG_E!U$2</f>
        <v>11389.780883683898</v>
      </c>
      <c r="V15" s="10">
        <f>TI_EHG_E!V$2</f>
        <v>5665.6985440004382</v>
      </c>
      <c r="W15" s="10">
        <f>TI_EHG_E!W$2</f>
        <v>3368.1172555343956</v>
      </c>
      <c r="X15" s="10">
        <f>TI_EHG_E!X$2</f>
        <v>4589.2510644747454</v>
      </c>
      <c r="Y15" s="10">
        <f>TI_EHG_E!Y$2</f>
        <v>6083.6394784084496</v>
      </c>
      <c r="Z15" s="10">
        <f>TI_EHG_E!Z$2</f>
        <v>3014.0522059513519</v>
      </c>
    </row>
    <row r="16" spans="1:26" ht="11.25" customHeight="1" x14ac:dyDescent="0.2">
      <c r="A16" s="39" t="s">
        <v>238</v>
      </c>
      <c r="B16" s="11" t="str">
        <f ca="1">HYPERLINK("#"&amp;CELL("address",TI_EHG_E_E!$Z$2),"TI_EHG_E_E")</f>
        <v>TI_EHG_E_E</v>
      </c>
      <c r="C16" s="12">
        <f>TI_EHG_E_E!C$2</f>
        <v>8039.4251435999986</v>
      </c>
      <c r="D16" s="12">
        <f>TI_EHG_E_E!D$2</f>
        <v>7714.8403084799993</v>
      </c>
      <c r="E16" s="12">
        <f>TI_EHG_E_E!E$2</f>
        <v>7587.3593452471969</v>
      </c>
      <c r="F16" s="12">
        <f>TI_EHG_E_E!F$2</f>
        <v>9448.6831948574436</v>
      </c>
      <c r="G16" s="12">
        <f>TI_EHG_E_E!G$2</f>
        <v>8883.7184384109005</v>
      </c>
      <c r="H16" s="12">
        <f>TI_EHG_E_E!H$2</f>
        <v>9332.4958859979524</v>
      </c>
      <c r="I16" s="12">
        <f>TI_EHG_E_E!I$2</f>
        <v>8669.2713276488139</v>
      </c>
      <c r="J16" s="12">
        <f>TI_EHG_E_E!J$2</f>
        <v>10935.918619049218</v>
      </c>
      <c r="K16" s="12">
        <f>TI_EHG_E_E!K$2</f>
        <v>9666.7073173327117</v>
      </c>
      <c r="L16" s="12">
        <f>TI_EHG_E_E!L$2</f>
        <v>7896.6437666625698</v>
      </c>
      <c r="M16" s="12">
        <f>TI_EHG_E_E!M$2</f>
        <v>11685.537150122676</v>
      </c>
      <c r="N16" s="12">
        <f>TI_EHG_E_E!N$2</f>
        <v>11789.783446876338</v>
      </c>
      <c r="O16" s="12">
        <f>TI_EHG_E_E!O$2</f>
        <v>10339.571626631141</v>
      </c>
      <c r="P16" s="12">
        <f>TI_EHG_E_E!P$2</f>
        <v>12124.292307838985</v>
      </c>
      <c r="Q16" s="12">
        <f>TI_EHG_E_E!Q$2</f>
        <v>11494.992654544718</v>
      </c>
      <c r="R16" s="12">
        <f>TI_EHG_E_E!R$2</f>
        <v>8778.486428895234</v>
      </c>
      <c r="S16" s="12">
        <f>TI_EHG_E_E!S$2</f>
        <v>10310.62091450703</v>
      </c>
      <c r="T16" s="12">
        <f>TI_EHG_E_E!T$2</f>
        <v>11034.437969595683</v>
      </c>
      <c r="U16" s="12">
        <f>TI_EHG_E_E!U$2</f>
        <v>10017.82431873206</v>
      </c>
      <c r="V16" s="12">
        <f>TI_EHG_E_E!V$2</f>
        <v>4652.2241489704056</v>
      </c>
      <c r="W16" s="12">
        <f>TI_EHG_E_E!W$2</f>
        <v>2578.844911525709</v>
      </c>
      <c r="X16" s="12">
        <f>TI_EHG_E_E!X$2</f>
        <v>3670.574485579024</v>
      </c>
      <c r="Y16" s="12">
        <f>TI_EHG_E_E!Y$2</f>
        <v>5132.9384378522836</v>
      </c>
      <c r="Z16" s="12">
        <f>TI_EHG_E_E!Z$2</f>
        <v>2231.0013364547585</v>
      </c>
    </row>
    <row r="17" spans="1:26" ht="11.25" customHeight="1" x14ac:dyDescent="0.2">
      <c r="A17" s="39" t="s">
        <v>239</v>
      </c>
      <c r="B17" s="11" t="str">
        <f ca="1">HYPERLINK("#"&amp;CELL("address",TI_EHG_CHP_E!$Z$2),"TI_EHG_CHP_E")</f>
        <v>TI_EHG_CHP_E</v>
      </c>
      <c r="C17" s="12">
        <f>TI_EHG_CHP_E!C$2</f>
        <v>1938.5521060304231</v>
      </c>
      <c r="D17" s="12">
        <f>TI_EHG_CHP_E!D$2</f>
        <v>1942.2763556935699</v>
      </c>
      <c r="E17" s="12">
        <f>TI_EHG_CHP_E!E$2</f>
        <v>1742.2676660690249</v>
      </c>
      <c r="F17" s="12">
        <f>TI_EHG_CHP_E!F$2</f>
        <v>1396.8883624911782</v>
      </c>
      <c r="G17" s="12">
        <f>TI_EHG_CHP_E!G$2</f>
        <v>2147.8458508614967</v>
      </c>
      <c r="H17" s="12">
        <f>TI_EHG_CHP_E!H$2</f>
        <v>1537.8832512503598</v>
      </c>
      <c r="I17" s="12">
        <f>TI_EHG_CHP_E!I$2</f>
        <v>1404.7337997068985</v>
      </c>
      <c r="J17" s="12">
        <f>TI_EHG_CHP_E!J$2</f>
        <v>1882.9325793154885</v>
      </c>
      <c r="K17" s="12">
        <f>TI_EHG_CHP_E!K$2</f>
        <v>1233.0465564236258</v>
      </c>
      <c r="L17" s="12">
        <f>TI_EHG_CHP_E!L$2</f>
        <v>1020.0593165305647</v>
      </c>
      <c r="M17" s="12">
        <f>TI_EHG_CHP_E!M$2</f>
        <v>1117.967638164756</v>
      </c>
      <c r="N17" s="12">
        <f>TI_EHG_CHP_E!N$2</f>
        <v>875.39384438152513</v>
      </c>
      <c r="O17" s="12">
        <f>TI_EHG_CHP_E!O$2</f>
        <v>812.53138656756141</v>
      </c>
      <c r="P17" s="12">
        <f>TI_EHG_CHP_E!P$2</f>
        <v>960.32906653068255</v>
      </c>
      <c r="Q17" s="12">
        <f>TI_EHG_CHP_E!Q$2</f>
        <v>820.17138613047189</v>
      </c>
      <c r="R17" s="12">
        <f>TI_EHG_CHP_E!R$2</f>
        <v>783.32438044749108</v>
      </c>
      <c r="S17" s="12">
        <f>TI_EHG_CHP_E!S$2</f>
        <v>808.51323245546087</v>
      </c>
      <c r="T17" s="12">
        <f>TI_EHG_CHP_E!T$2</f>
        <v>797.6004774703672</v>
      </c>
      <c r="U17" s="12">
        <f>TI_EHG_CHP_E!U$2</f>
        <v>885.86658156382668</v>
      </c>
      <c r="V17" s="12">
        <f>TI_EHG_CHP_E!V$2</f>
        <v>639.65986117394596</v>
      </c>
      <c r="W17" s="12">
        <f>TI_EHG_CHP_E!W$2</f>
        <v>503.84340629766268</v>
      </c>
      <c r="X17" s="12">
        <f>TI_EHG_CHP_E!X$2</f>
        <v>631.0734563630499</v>
      </c>
      <c r="Y17" s="12">
        <f>TI_EHG_CHP_E!Y$2</f>
        <v>639.45517168905781</v>
      </c>
      <c r="Z17" s="12">
        <f>TI_EHG_CHP_E!Z$2</f>
        <v>499.95015275155708</v>
      </c>
    </row>
    <row r="18" spans="1:26" ht="11.25" customHeight="1" x14ac:dyDescent="0.2">
      <c r="A18" s="39" t="s">
        <v>240</v>
      </c>
      <c r="B18" s="11" t="str">
        <f ca="1">HYPERLINK("#"&amp;CELL("address",TI_EHG_H_E!$Z$2),"TI_EHG_H_E")</f>
        <v>TI_EHG_H_E</v>
      </c>
      <c r="C18" s="12">
        <f>TI_EHG_H_E!C$2</f>
        <v>1021.8893136043071</v>
      </c>
      <c r="D18" s="12">
        <f>TI_EHG_H_E!D$2</f>
        <v>932.33198537136582</v>
      </c>
      <c r="E18" s="12">
        <f>TI_EHG_H_E!E$2</f>
        <v>1074.7283740156258</v>
      </c>
      <c r="F18" s="12">
        <f>TI_EHG_H_E!F$2</f>
        <v>1241.1423558622487</v>
      </c>
      <c r="G18" s="12">
        <f>TI_EHG_H_E!G$2</f>
        <v>997.80689343236179</v>
      </c>
      <c r="H18" s="12">
        <f>TI_EHG_H_E!H$2</f>
        <v>970.85439202060775</v>
      </c>
      <c r="I18" s="12">
        <f>TI_EHG_H_E!I$2</f>
        <v>1012.6251302388936</v>
      </c>
      <c r="J18" s="12">
        <f>TI_EHG_H_E!J$2</f>
        <v>1061.9494784482104</v>
      </c>
      <c r="K18" s="12">
        <f>TI_EHG_H_E!K$2</f>
        <v>1084.6211863645049</v>
      </c>
      <c r="L18" s="12">
        <f>TI_EHG_H_E!L$2</f>
        <v>823.26513877632556</v>
      </c>
      <c r="M18" s="12">
        <f>TI_EHG_H_E!M$2</f>
        <v>912.57868807979128</v>
      </c>
      <c r="N18" s="12">
        <f>TI_EHG_H_E!N$2</f>
        <v>731.41758088739471</v>
      </c>
      <c r="O18" s="12">
        <f>TI_EHG_H_E!O$2</f>
        <v>858.44093258624389</v>
      </c>
      <c r="P18" s="12">
        <f>TI_EHG_H_E!P$2</f>
        <v>727.75751098977685</v>
      </c>
      <c r="Q18" s="12">
        <f>TI_EHG_H_E!Q$2</f>
        <v>661.4473772606724</v>
      </c>
      <c r="R18" s="12">
        <f>TI_EHG_H_E!R$2</f>
        <v>514.16717263450778</v>
      </c>
      <c r="S18" s="12">
        <f>TI_EHG_H_E!S$2</f>
        <v>418.54810443740479</v>
      </c>
      <c r="T18" s="12">
        <f>TI_EHG_H_E!T$2</f>
        <v>488.30764684474752</v>
      </c>
      <c r="U18" s="12">
        <f>TI_EHG_H_E!U$2</f>
        <v>486.08998338801024</v>
      </c>
      <c r="V18" s="12">
        <f>TI_EHG_H_E!V$2</f>
        <v>373.81453385608643</v>
      </c>
      <c r="W18" s="12">
        <f>TI_EHG_H_E!W$2</f>
        <v>285.42893771102422</v>
      </c>
      <c r="X18" s="12">
        <f>TI_EHG_H_E!X$2</f>
        <v>287.6031225326717</v>
      </c>
      <c r="Y18" s="12">
        <f>TI_EHG_H_E!Y$2</f>
        <v>311.24586886710745</v>
      </c>
      <c r="Z18" s="12">
        <f>TI_EHG_H_E!Z$2</f>
        <v>283.1007167450361</v>
      </c>
    </row>
    <row r="19" spans="1:26" ht="11.25" customHeight="1" x14ac:dyDescent="0.2">
      <c r="A19" s="38" t="s">
        <v>125</v>
      </c>
      <c r="B19" s="9" t="str">
        <f ca="1">HYPERLINK("#"&amp;CELL("address",NRG_E!$Z$2),"NRG_E")</f>
        <v>NRG_E</v>
      </c>
      <c r="C19" s="8">
        <f>NRG_E!C$2</f>
        <v>48.697711920000003</v>
      </c>
      <c r="D19" s="8">
        <f>NRG_E!D$2</f>
        <v>53.188323840000002</v>
      </c>
      <c r="E19" s="8">
        <f>NRG_E!E$2</f>
        <v>85.55416058524446</v>
      </c>
      <c r="F19" s="8">
        <f>NRG_E!F$2</f>
        <v>81.477076948535242</v>
      </c>
      <c r="G19" s="8">
        <f>NRG_E!G$2</f>
        <v>115.34767683275687</v>
      </c>
      <c r="H19" s="8">
        <f>NRG_E!H$2</f>
        <v>120.51150808886329</v>
      </c>
      <c r="I19" s="8">
        <f>NRG_E!I$2</f>
        <v>82.943819764581662</v>
      </c>
      <c r="J19" s="8">
        <f>NRG_E!J$2</f>
        <v>163.69020828000001</v>
      </c>
      <c r="K19" s="8">
        <f>NRG_E!K$2</f>
        <v>100.94125908744309</v>
      </c>
      <c r="L19" s="8">
        <f>NRG_E!L$2</f>
        <v>84.571644027692614</v>
      </c>
      <c r="M19" s="8">
        <f>NRG_E!M$2</f>
        <v>89.772409523051508</v>
      </c>
      <c r="N19" s="8">
        <f>NRG_E!N$2</f>
        <v>151.9538821975932</v>
      </c>
      <c r="O19" s="8">
        <f>NRG_E!O$2</f>
        <v>98.456001119999996</v>
      </c>
      <c r="P19" s="8">
        <f>NRG_E!P$2</f>
        <v>105.4548938629456</v>
      </c>
      <c r="Q19" s="8">
        <f>NRG_E!Q$2</f>
        <v>92.388854880000025</v>
      </c>
      <c r="R19" s="8">
        <f>NRG_E!R$2</f>
        <v>95.562011519999999</v>
      </c>
      <c r="S19" s="8">
        <f>NRG_E!S$2</f>
        <v>146.39070918128391</v>
      </c>
      <c r="T19" s="8">
        <f>NRG_E!T$2</f>
        <v>78.463189079999992</v>
      </c>
      <c r="U19" s="8">
        <f>NRG_E!U$2</f>
        <v>111.38981652000001</v>
      </c>
      <c r="V19" s="8">
        <f>NRG_E!V$2</f>
        <v>137.59704732</v>
      </c>
      <c r="W19" s="8">
        <f>NRG_E!W$2</f>
        <v>121.96580184000001</v>
      </c>
      <c r="X19" s="8">
        <f>NRG_E!X$2</f>
        <v>91.349995319999991</v>
      </c>
      <c r="Y19" s="8">
        <f>NRG_E!Y$2</f>
        <v>66.266180519999992</v>
      </c>
      <c r="Z19" s="8">
        <f>NRG_E!Z$2</f>
        <v>30.749595960000001</v>
      </c>
    </row>
    <row r="20" spans="1:26" ht="11.25" customHeight="1" x14ac:dyDescent="0.2">
      <c r="A20" s="39" t="s">
        <v>126</v>
      </c>
      <c r="B20" s="11" t="str">
        <f ca="1">HYPERLINK("#"&amp;CELL("address",NRG_CM_E!$Z$2),"NRG_CM_E")</f>
        <v>NRG_CM_E</v>
      </c>
      <c r="C20" s="12">
        <f>NRG_CM_E!C$2</f>
        <v>28.148281920000002</v>
      </c>
      <c r="D20" s="12">
        <f>NRG_CM_E!D$2</f>
        <v>34.355553839999999</v>
      </c>
      <c r="E20" s="12">
        <f>NRG_CM_E!E$2</f>
        <v>72.578230585244455</v>
      </c>
      <c r="F20" s="12">
        <f>NRG_CM_E!F$2</f>
        <v>59.12249615999999</v>
      </c>
      <c r="G20" s="12">
        <f>NRG_CM_E!G$2</f>
        <v>100.30165683275688</v>
      </c>
      <c r="H20" s="12">
        <f>NRG_CM_E!H$2</f>
        <v>104.28619148367981</v>
      </c>
      <c r="I20" s="12">
        <f>NRG_CM_E!I$2</f>
        <v>68.359521612087377</v>
      </c>
      <c r="J20" s="12">
        <f>NRG_CM_E!J$2</f>
        <v>135.99909384</v>
      </c>
      <c r="K20" s="12">
        <f>NRG_CM_E!K$2</f>
        <v>74.585479087443076</v>
      </c>
      <c r="L20" s="12">
        <f>NRG_CM_E!L$2</f>
        <v>58.14472542718562</v>
      </c>
      <c r="M20" s="12">
        <f>NRG_CM_E!M$2</f>
        <v>50.089291920000015</v>
      </c>
      <c r="N20" s="12">
        <f>NRG_CM_E!N$2</f>
        <v>100.3244821975932</v>
      </c>
      <c r="O20" s="12">
        <f>NRG_CM_E!O$2</f>
        <v>59.257671119999991</v>
      </c>
      <c r="P20" s="12">
        <f>NRG_CM_E!P$2</f>
        <v>65.449803862945615</v>
      </c>
      <c r="Q20" s="12">
        <f>NRG_CM_E!Q$2</f>
        <v>56.123241120000017</v>
      </c>
      <c r="R20" s="12">
        <f>NRG_CM_E!R$2</f>
        <v>59.15902392000001</v>
      </c>
      <c r="S20" s="12">
        <f>NRG_CM_E!S$2</f>
        <v>52.890163920000006</v>
      </c>
      <c r="T20" s="12">
        <f>NRG_CM_E!T$2</f>
        <v>40.747590000000002</v>
      </c>
      <c r="U20" s="12">
        <f>NRG_CM_E!U$2</f>
        <v>47.016450000000013</v>
      </c>
      <c r="V20" s="12">
        <f>NRG_CM_E!V$2</f>
        <v>73.353547559999981</v>
      </c>
      <c r="W20" s="12">
        <f>NRG_CM_E!W$2</f>
        <v>75.56987448000001</v>
      </c>
      <c r="X20" s="12">
        <f>NRG_CM_E!X$2</f>
        <v>18.150796440000001</v>
      </c>
      <c r="Y20" s="12">
        <f>NRG_CM_E!Y$2</f>
        <v>38.707626119999986</v>
      </c>
      <c r="Z20" s="12">
        <f>NRG_CM_E!Z$2</f>
        <v>26.388875640000002</v>
      </c>
    </row>
    <row r="21" spans="1:26" ht="11.25" customHeight="1" x14ac:dyDescent="0.2">
      <c r="A21" s="39" t="s">
        <v>127</v>
      </c>
      <c r="B21" s="11" t="str">
        <f ca="1">HYPERLINK("#"&amp;CELL("address",NRG_OIL_NG_E!$Z$2),"NRG_OIL_NG_E")</f>
        <v>NRG_OIL_NG_E</v>
      </c>
      <c r="C21" s="12">
        <f>NRG_OIL_NG_E!C$2</f>
        <v>20.549430000000001</v>
      </c>
      <c r="D21" s="12">
        <f>NRG_OIL_NG_E!D$2</f>
        <v>18.832770000000004</v>
      </c>
      <c r="E21" s="12">
        <f>NRG_OIL_NG_E!E$2</f>
        <v>12.975930000000002</v>
      </c>
      <c r="F21" s="12">
        <f>NRG_OIL_NG_E!F$2</f>
        <v>18.98424</v>
      </c>
      <c r="G21" s="12">
        <f>NRG_OIL_NG_E!G$2</f>
        <v>15.046020000000002</v>
      </c>
      <c r="H21" s="12">
        <f>NRG_OIL_NG_E!H$2</f>
        <v>14.541120000000001</v>
      </c>
      <c r="I21" s="12">
        <f>NRG_OIL_NG_E!I$2</f>
        <v>11.208779999999999</v>
      </c>
      <c r="J21" s="12">
        <f>NRG_OIL_NG_E!J$2</f>
        <v>26.002350000000014</v>
      </c>
      <c r="K21" s="12">
        <f>NRG_OIL_NG_E!K$2</f>
        <v>26.355780000000006</v>
      </c>
      <c r="L21" s="12">
        <f>NRG_OIL_NG_E!L$2</f>
        <v>24.740099999999998</v>
      </c>
      <c r="M21" s="12">
        <f>NRG_OIL_NG_E!M$2</f>
        <v>26.961659999999991</v>
      </c>
      <c r="N21" s="12">
        <f>NRG_OIL_NG_E!N$2</f>
        <v>26.254800000000003</v>
      </c>
      <c r="O21" s="12">
        <f>NRG_OIL_NG_E!O$2</f>
        <v>21.25629</v>
      </c>
      <c r="P21" s="12">
        <f>NRG_OIL_NG_E!P$2</f>
        <v>18.226889999999997</v>
      </c>
      <c r="Q21" s="12">
        <f>NRG_OIL_NG_E!Q$2</f>
        <v>14.541120000000001</v>
      </c>
      <c r="R21" s="12">
        <f>NRG_OIL_NG_E!R$2</f>
        <v>11.86515</v>
      </c>
      <c r="S21" s="12">
        <f>NRG_OIL_NG_E!S$2</f>
        <v>61.850250000000003</v>
      </c>
      <c r="T21" s="12">
        <f>NRG_OIL_NG_E!T$2</f>
        <v>10.300161960000001</v>
      </c>
      <c r="U21" s="12">
        <f>NRG_OIL_NG_E!U$2</f>
        <v>37.460146680000001</v>
      </c>
      <c r="V21" s="12">
        <f>NRG_OIL_NG_E!V$2</f>
        <v>32.225949360000001</v>
      </c>
      <c r="W21" s="12">
        <f>NRG_OIL_NG_E!W$2</f>
        <v>20.755833120000005</v>
      </c>
      <c r="X21" s="12">
        <f>NRG_OIL_NG_E!X$2</f>
        <v>47.315188799999994</v>
      </c>
      <c r="Y21" s="12">
        <f>NRG_OIL_NG_E!Y$2</f>
        <v>6.9401534400000005</v>
      </c>
      <c r="Z21" s="12">
        <f>NRG_OIL_NG_E!Z$2</f>
        <v>4.3607203199999995</v>
      </c>
    </row>
    <row r="22" spans="1:26" ht="11.25" customHeight="1" x14ac:dyDescent="0.2">
      <c r="A22" s="39" t="s">
        <v>128</v>
      </c>
      <c r="B22" s="11" t="str">
        <f ca="1">HYPERLINK("#"&amp;CELL("address",NRG_PF_E!$Z$2),"NRG_PF_E")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  <c r="Y22" s="12">
        <f>NRG_PF_E!Y$2</f>
        <v>0</v>
      </c>
      <c r="Z22" s="12">
        <f>NRG_PF_E!Z$2</f>
        <v>0</v>
      </c>
    </row>
    <row r="23" spans="1:26" ht="11.25" customHeight="1" x14ac:dyDescent="0.2">
      <c r="A23" s="39" t="s">
        <v>129</v>
      </c>
      <c r="B23" s="11" t="str">
        <f ca="1">HYPERLINK("#"&amp;CELL("address",NRG_CO_E!$Z$2),"NRG_CO_E")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  <c r="Y23" s="12">
        <f>NRG_CO_E!Y$2</f>
        <v>0</v>
      </c>
      <c r="Z23" s="12">
        <f>NRG_CO_E!Z$2</f>
        <v>0</v>
      </c>
    </row>
    <row r="24" spans="1:26" ht="11.25" customHeight="1" x14ac:dyDescent="0.2">
      <c r="A24" s="39" t="s">
        <v>130</v>
      </c>
      <c r="B24" s="11" t="str">
        <f ca="1">HYPERLINK("#"&amp;CELL("address",NRG_BKBPB_E!$Z$2),"NRG_BKBPB_E")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3.3703407885352483</v>
      </c>
      <c r="G24" s="12">
        <f>NRG_BKBPB_E!G$2</f>
        <v>0</v>
      </c>
      <c r="H24" s="12">
        <f>NRG_BKBPB_E!H$2</f>
        <v>1.684196605183474</v>
      </c>
      <c r="I24" s="12">
        <f>NRG_BKBPB_E!I$2</f>
        <v>3.3755181524942715</v>
      </c>
      <c r="J24" s="12">
        <f>NRG_BKBPB_E!J$2</f>
        <v>1.6887644399999999</v>
      </c>
      <c r="K24" s="12">
        <f>NRG_BKBPB_E!K$2</f>
        <v>0</v>
      </c>
      <c r="L24" s="12">
        <f>NRG_BKBPB_E!L$2</f>
        <v>1.6868186005069925</v>
      </c>
      <c r="M24" s="12">
        <f>NRG_BKBPB_E!M$2</f>
        <v>1.6886614430514968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11.190295741283904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  <c r="Y24" s="12">
        <f>NRG_BKBPB_E!Y$2</f>
        <v>0</v>
      </c>
      <c r="Z24" s="12">
        <f>NRG_BKBPB_E!Z$2</f>
        <v>0</v>
      </c>
    </row>
    <row r="25" spans="1:26" ht="11.25" customHeight="1" x14ac:dyDescent="0.2">
      <c r="A25" s="39" t="s">
        <v>131</v>
      </c>
      <c r="B25" s="11" t="str">
        <f ca="1">HYPERLINK("#"&amp;CELL("address",NRG_GW_E!$Z$2),"NRG_GW_E")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  <c r="Y25" s="12">
        <f>NRG_GW_E!Y$2</f>
        <v>0</v>
      </c>
      <c r="Z25" s="12">
        <f>NRG_GW_E!Z$2</f>
        <v>0</v>
      </c>
    </row>
    <row r="26" spans="1:26" ht="11.25" customHeight="1" x14ac:dyDescent="0.2">
      <c r="A26" s="39" t="s">
        <v>132</v>
      </c>
      <c r="B26" s="11" t="str">
        <f ca="1">HYPERLINK("#"&amp;CELL("address",NRG_BF_E!$Z$2),"NRG_BF_E")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  <c r="Y26" s="12">
        <f>NRG_BF_E!Y$2</f>
        <v>0</v>
      </c>
      <c r="Z26" s="12">
        <f>NRG_BF_E!Z$2</f>
        <v>0</v>
      </c>
    </row>
    <row r="27" spans="1:26" ht="11.25" customHeight="1" x14ac:dyDescent="0.2">
      <c r="A27" s="39" t="s">
        <v>133</v>
      </c>
      <c r="B27" s="11" t="str">
        <f ca="1">HYPERLINK("#"&amp;CELL("address",NRG_PR_E!$Z$2),"NRG_PR_E")</f>
        <v>NRG_PR_E</v>
      </c>
      <c r="C27" s="12">
        <f>NRG_PR_E!C$2</f>
        <v>0</v>
      </c>
      <c r="D27" s="12">
        <f>NRG_PR_E!D$2</f>
        <v>0</v>
      </c>
      <c r="E27" s="12">
        <f>NRG_PR_E!E$2</f>
        <v>0</v>
      </c>
      <c r="F27" s="12">
        <f>NRG_PR_E!F$2</f>
        <v>0</v>
      </c>
      <c r="G27" s="12">
        <f>NRG_PR_E!G$2</f>
        <v>0</v>
      </c>
      <c r="H27" s="12">
        <f>NRG_PR_E!H$2</f>
        <v>0</v>
      </c>
      <c r="I27" s="12">
        <f>NRG_PR_E!I$2</f>
        <v>0</v>
      </c>
      <c r="J27" s="12">
        <f>NRG_PR_E!J$2</f>
        <v>0</v>
      </c>
      <c r="K27" s="12">
        <f>NRG_PR_E!K$2</f>
        <v>0</v>
      </c>
      <c r="L27" s="12">
        <f>NRG_PR_E!L$2</f>
        <v>0</v>
      </c>
      <c r="M27" s="12">
        <f>NRG_PR_E!M$2</f>
        <v>0</v>
      </c>
      <c r="N27" s="12">
        <f>NRG_PR_E!N$2</f>
        <v>0</v>
      </c>
      <c r="O27" s="12">
        <f>NRG_PR_E!O$2</f>
        <v>0</v>
      </c>
      <c r="P27" s="12">
        <f>NRG_PR_E!P$2</f>
        <v>0</v>
      </c>
      <c r="Q27" s="12">
        <f>NRG_PR_E!Q$2</f>
        <v>0</v>
      </c>
      <c r="R27" s="12">
        <f>NRG_PR_E!R$2</f>
        <v>0</v>
      </c>
      <c r="S27" s="12">
        <f>NRG_PR_E!S$2</f>
        <v>0</v>
      </c>
      <c r="T27" s="12">
        <f>NRG_PR_E!T$2</f>
        <v>0</v>
      </c>
      <c r="U27" s="12">
        <f>NRG_PR_E!U$2</f>
        <v>0</v>
      </c>
      <c r="V27" s="12">
        <f>NRG_PR_E!V$2</f>
        <v>0</v>
      </c>
      <c r="W27" s="12">
        <f>NRG_PR_E!W$2</f>
        <v>0</v>
      </c>
      <c r="X27" s="12">
        <f>NRG_PR_E!X$2</f>
        <v>0</v>
      </c>
      <c r="Y27" s="12">
        <f>NRG_PR_E!Y$2</f>
        <v>0</v>
      </c>
      <c r="Z27" s="12">
        <f>NRG_PR_E!Z$2</f>
        <v>0</v>
      </c>
    </row>
    <row r="28" spans="1:26" ht="11.25" customHeight="1" x14ac:dyDescent="0.2">
      <c r="A28" s="39" t="s">
        <v>134</v>
      </c>
      <c r="B28" s="11" t="str">
        <f ca="1">HYPERLINK("#"&amp;CELL("address",NRG_NI_E!$Z$2),"NRG_NI_E")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  <c r="Y28" s="12">
        <f>NRG_NI_E!Y$2</f>
        <v>0</v>
      </c>
      <c r="Z28" s="12">
        <f>NRG_NI_E!Z$2</f>
        <v>0</v>
      </c>
    </row>
    <row r="29" spans="1:26" ht="11.25" customHeight="1" x14ac:dyDescent="0.2">
      <c r="A29" s="39" t="s">
        <v>135</v>
      </c>
      <c r="B29" s="11" t="str">
        <f ca="1">HYPERLINK("#"&amp;CELL("address",NRG_CL_E!$Z$2),"NRG_CL_E")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11.032796159999998</v>
      </c>
      <c r="N29" s="12">
        <f>NRG_CL_E!N$2</f>
        <v>25.374599999999994</v>
      </c>
      <c r="O29" s="12">
        <f>NRG_CL_E!O$2</f>
        <v>17.942039999999999</v>
      </c>
      <c r="P29" s="12">
        <f>NRG_CL_E!P$2</f>
        <v>21.778199999999988</v>
      </c>
      <c r="Q29" s="12">
        <f>NRG_CL_E!Q$2</f>
        <v>21.724493759999994</v>
      </c>
      <c r="R29" s="12">
        <f>NRG_CL_E!R$2</f>
        <v>24.537837599999992</v>
      </c>
      <c r="S29" s="12">
        <f>NRG_CL_E!S$2</f>
        <v>20.45999952</v>
      </c>
      <c r="T29" s="12">
        <f>NRG_CL_E!T$2</f>
        <v>27.415437119999989</v>
      </c>
      <c r="U29" s="12">
        <f>NRG_CL_E!U$2</f>
        <v>26.913219839999993</v>
      </c>
      <c r="V29" s="12">
        <f>NRG_CL_E!V$2</f>
        <v>32.017550400000005</v>
      </c>
      <c r="W29" s="12">
        <f>NRG_CL_E!W$2</f>
        <v>25.64009424</v>
      </c>
      <c r="X29" s="12">
        <f>NRG_CL_E!X$2</f>
        <v>25.884010079999996</v>
      </c>
      <c r="Y29" s="12">
        <f>NRG_CL_E!Y$2</f>
        <v>20.618400960000006</v>
      </c>
      <c r="Z29" s="12">
        <f>NRG_CL_E!Z$2</f>
        <v>0</v>
      </c>
    </row>
    <row r="30" spans="1:26" ht="11.25" customHeight="1" x14ac:dyDescent="0.2">
      <c r="A30" s="39" t="s">
        <v>136</v>
      </c>
      <c r="B30" s="11" t="str">
        <f ca="1">HYPERLINK("#"&amp;CELL("address",NRG_LNG_E!$Z$2),"NRG_LNG_E")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  <c r="Y30" s="12">
        <f>NRG_LNG_E!Y$2</f>
        <v>0</v>
      </c>
      <c r="Z30" s="12">
        <f>NRG_LNG_E!Z$2</f>
        <v>0</v>
      </c>
    </row>
    <row r="31" spans="1:26" ht="11.25" customHeight="1" x14ac:dyDescent="0.2">
      <c r="A31" s="39" t="s">
        <v>137</v>
      </c>
      <c r="B31" s="11" t="str">
        <f ca="1">HYPERLINK("#"&amp;CELL("address",NRG_BIOG_E!$Z$2),"NRG_BIOG_E")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  <c r="Y31" s="12">
        <f>NRG_BIOG_E!Y$2</f>
        <v>0</v>
      </c>
      <c r="Z31" s="12">
        <f>NRG_BIOG_E!Z$2</f>
        <v>0</v>
      </c>
    </row>
    <row r="32" spans="1:26" ht="11.25" customHeight="1" x14ac:dyDescent="0.2">
      <c r="A32" s="39" t="s">
        <v>138</v>
      </c>
      <c r="B32" s="11" t="str">
        <f ca="1">HYPERLINK("#"&amp;CELL("address",NRG_GTL_E!$Z$2),"NRG_GTL_E")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  <c r="Y32" s="12">
        <f>NRG_GTL_E!Y$2</f>
        <v>0</v>
      </c>
      <c r="Z32" s="12">
        <f>NRG_GTL_E!Z$2</f>
        <v>0</v>
      </c>
    </row>
    <row r="33" spans="1:26" ht="11.25" customHeight="1" x14ac:dyDescent="0.2">
      <c r="A33" s="39" t="s">
        <v>139</v>
      </c>
      <c r="B33" s="11" t="str">
        <f ca="1">HYPERLINK("#"&amp;CELL("address",NRG_CPP_E!$Z$2),"NRG_CPP_E")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  <c r="Y33" s="12">
        <f>NRG_CPP_E!Y$2</f>
        <v>0</v>
      </c>
      <c r="Z33" s="12">
        <f>NRG_CPP_E!Z$2</f>
        <v>0</v>
      </c>
    </row>
    <row r="34" spans="1:26" ht="11.25" customHeight="1" x14ac:dyDescent="0.2">
      <c r="A34" s="39" t="s">
        <v>140</v>
      </c>
      <c r="B34" s="11" t="str">
        <f ca="1">HYPERLINK("#"&amp;CELL("address",NRG_NSP_E!$Z$2),"NRG_NSP_E")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  <c r="Y34" s="12">
        <f>NRG_NSP_E!Y$2</f>
        <v>0</v>
      </c>
      <c r="Z34" s="12">
        <f>NRG_NSP_E!Z$2</f>
        <v>0</v>
      </c>
    </row>
    <row r="35" spans="1:26" ht="11.25" customHeight="1" x14ac:dyDescent="0.2">
      <c r="A35" s="38" t="s">
        <v>141</v>
      </c>
      <c r="B35" s="9" t="str">
        <f ca="1">HYPERLINK("#"&amp;CELL("address",FC_E!$Z$2),"FC_E")</f>
        <v>FC_E</v>
      </c>
      <c r="C35" s="8">
        <f>FC_E!C$2</f>
        <v>3178.3420943788428</v>
      </c>
      <c r="D35" s="8">
        <f>FC_E!D$2</f>
        <v>3856.6129762041105</v>
      </c>
      <c r="E35" s="8">
        <f>FC_E!E$2</f>
        <v>3596.7033854586944</v>
      </c>
      <c r="F35" s="8">
        <f>FC_E!F$2</f>
        <v>3719.9402443127674</v>
      </c>
      <c r="G35" s="8">
        <f>FC_E!G$2</f>
        <v>3746.3446919812804</v>
      </c>
      <c r="H35" s="8">
        <f>FC_E!H$2</f>
        <v>3883.1983610839216</v>
      </c>
      <c r="I35" s="8">
        <f>FC_E!I$2</f>
        <v>3953.967365631067</v>
      </c>
      <c r="J35" s="8">
        <f>FC_E!J$2</f>
        <v>4320.9120132907756</v>
      </c>
      <c r="K35" s="8">
        <f>FC_E!K$2</f>
        <v>4085.645844490009</v>
      </c>
      <c r="L35" s="8">
        <f>FC_E!L$2</f>
        <v>3422.1742471729608</v>
      </c>
      <c r="M35" s="8">
        <f>FC_E!M$2</f>
        <v>3578.808459572756</v>
      </c>
      <c r="N35" s="8">
        <f>FC_E!N$2</f>
        <v>3728.2381940321452</v>
      </c>
      <c r="O35" s="8">
        <f>FC_E!O$2</f>
        <v>3759.4898409777834</v>
      </c>
      <c r="P35" s="8">
        <f>FC_E!P$2</f>
        <v>3952.8721396731958</v>
      </c>
      <c r="Q35" s="8">
        <f>FC_E!Q$2</f>
        <v>3787.0076554295742</v>
      </c>
      <c r="R35" s="8">
        <f>FC_E!R$2</f>
        <v>3707.2516186654639</v>
      </c>
      <c r="S35" s="8">
        <f>FC_E!S$2</f>
        <v>3788.8787480519986</v>
      </c>
      <c r="T35" s="8">
        <f>FC_E!T$2</f>
        <v>3782.9151787845162</v>
      </c>
      <c r="U35" s="8">
        <f>FC_E!U$2</f>
        <v>3856.0305439881386</v>
      </c>
      <c r="V35" s="8">
        <f>FC_E!V$2</f>
        <v>3848.0936523411042</v>
      </c>
      <c r="W35" s="8">
        <f>FC_E!W$2</f>
        <v>3398.6156101324195</v>
      </c>
      <c r="X35" s="8">
        <f>FC_E!X$2</f>
        <v>3336.7828607739698</v>
      </c>
      <c r="Y35" s="8">
        <f>FC_E!Y$2</f>
        <v>3303.6055752360926</v>
      </c>
      <c r="Z35" s="8">
        <f>FC_E!Z$2</f>
        <v>3259.4749057334384</v>
      </c>
    </row>
    <row r="36" spans="1:26" ht="11.25" customHeight="1" x14ac:dyDescent="0.2">
      <c r="A36" s="39" t="s">
        <v>142</v>
      </c>
      <c r="B36" s="11" t="str">
        <f ca="1">HYPERLINK("#"&amp;CELL("address",FC_IND_E!$Z$2),"FC_IND_E")</f>
        <v>FC_IND_E</v>
      </c>
      <c r="C36" s="12">
        <f>FC_IND_E!C$2</f>
        <v>939.30852248258168</v>
      </c>
      <c r="D36" s="12">
        <f>FC_IND_E!D$2</f>
        <v>1129.4803409218275</v>
      </c>
      <c r="E36" s="12">
        <f>FC_IND_E!E$2</f>
        <v>810.29584747595163</v>
      </c>
      <c r="F36" s="12">
        <f>FC_IND_E!F$2</f>
        <v>947.53092984156319</v>
      </c>
      <c r="G36" s="12">
        <f>FC_IND_E!G$2</f>
        <v>951.62186567059678</v>
      </c>
      <c r="H36" s="12">
        <f>FC_IND_E!H$2</f>
        <v>1004.4794758064885</v>
      </c>
      <c r="I36" s="12">
        <f>FC_IND_E!I$2</f>
        <v>1002.6280434498715</v>
      </c>
      <c r="J36" s="12">
        <f>FC_IND_E!J$2</f>
        <v>1280.2550843308113</v>
      </c>
      <c r="K36" s="12">
        <f>FC_IND_E!K$2</f>
        <v>1156.2344038734566</v>
      </c>
      <c r="L36" s="12">
        <f>FC_IND_E!L$2</f>
        <v>732.02958960351202</v>
      </c>
      <c r="M36" s="12">
        <f>FC_IND_E!M$2</f>
        <v>766.29530902921078</v>
      </c>
      <c r="N36" s="12">
        <f>FC_IND_E!N$2</f>
        <v>826.5050115846534</v>
      </c>
      <c r="O36" s="12">
        <f>FC_IND_E!O$2</f>
        <v>805.32606084613076</v>
      </c>
      <c r="P36" s="12">
        <f>FC_IND_E!P$2</f>
        <v>1050.6742969656948</v>
      </c>
      <c r="Q36" s="12">
        <f>FC_IND_E!Q$2</f>
        <v>802.57966283518249</v>
      </c>
      <c r="R36" s="12">
        <f>FC_IND_E!R$2</f>
        <v>655.47665087688881</v>
      </c>
      <c r="S36" s="12">
        <f>FC_IND_E!S$2</f>
        <v>679.14668873361757</v>
      </c>
      <c r="T36" s="12">
        <f>FC_IND_E!T$2</f>
        <v>628.4414696173983</v>
      </c>
      <c r="U36" s="12">
        <f>FC_IND_E!U$2</f>
        <v>658.0719287697774</v>
      </c>
      <c r="V36" s="12">
        <f>FC_IND_E!V$2</f>
        <v>721.21043953754838</v>
      </c>
      <c r="W36" s="12">
        <f>FC_IND_E!W$2</f>
        <v>465.58050577806603</v>
      </c>
      <c r="X36" s="12">
        <f>FC_IND_E!X$2</f>
        <v>342.53939213307683</v>
      </c>
      <c r="Y36" s="12">
        <f>FC_IND_E!Y$2</f>
        <v>310.08066058207328</v>
      </c>
      <c r="Z36" s="12">
        <f>FC_IND_E!Z$2</f>
        <v>276.6715090616579</v>
      </c>
    </row>
    <row r="37" spans="1:26" ht="11.25" customHeight="1" x14ac:dyDescent="0.2">
      <c r="A37" s="40" t="s">
        <v>143</v>
      </c>
      <c r="B37" s="13" t="str">
        <f ca="1">HYPERLINK("#"&amp;CELL("address",FC_IND_IS_E!$Z$2),"FC_IND_IS_E")</f>
        <v>FC_IND_IS_E</v>
      </c>
      <c r="C37" s="14">
        <f>FC_IND_IS_E!C$2</f>
        <v>0</v>
      </c>
      <c r="D37" s="14">
        <f>FC_IND_IS_E!D$2</f>
        <v>0</v>
      </c>
      <c r="E37" s="14">
        <f>FC_IND_IS_E!E$2</f>
        <v>0</v>
      </c>
      <c r="F37" s="14">
        <f>FC_IND_IS_E!F$2</f>
        <v>0</v>
      </c>
      <c r="G37" s="14">
        <f>FC_IND_IS_E!G$2</f>
        <v>0</v>
      </c>
      <c r="H37" s="14">
        <f>FC_IND_IS_E!H$2</f>
        <v>0</v>
      </c>
      <c r="I37" s="14">
        <f>FC_IND_IS_E!I$2</f>
        <v>0</v>
      </c>
      <c r="J37" s="14">
        <f>FC_IND_IS_E!J$2</f>
        <v>0</v>
      </c>
      <c r="K37" s="14">
        <f>FC_IND_IS_E!K$2</f>
        <v>0</v>
      </c>
      <c r="L37" s="14">
        <f>FC_IND_IS_E!L$2</f>
        <v>0</v>
      </c>
      <c r="M37" s="14">
        <f>FC_IND_IS_E!M$2</f>
        <v>0</v>
      </c>
      <c r="N37" s="14">
        <f>FC_IND_IS_E!N$2</f>
        <v>0</v>
      </c>
      <c r="O37" s="14">
        <f>FC_IND_IS_E!O$2</f>
        <v>0</v>
      </c>
      <c r="P37" s="14">
        <f>FC_IND_IS_E!P$2</f>
        <v>0</v>
      </c>
      <c r="Q37" s="14">
        <f>FC_IND_IS_E!Q$2</f>
        <v>0</v>
      </c>
      <c r="R37" s="14">
        <f>FC_IND_IS_E!R$2</f>
        <v>0</v>
      </c>
      <c r="S37" s="14">
        <f>FC_IND_IS_E!S$2</f>
        <v>0</v>
      </c>
      <c r="T37" s="14">
        <f>FC_IND_IS_E!T$2</f>
        <v>0</v>
      </c>
      <c r="U37" s="14">
        <f>FC_IND_IS_E!U$2</f>
        <v>0</v>
      </c>
      <c r="V37" s="14">
        <f>FC_IND_IS_E!V$2</f>
        <v>0</v>
      </c>
      <c r="W37" s="14">
        <f>FC_IND_IS_E!W$2</f>
        <v>0</v>
      </c>
      <c r="X37" s="14">
        <f>FC_IND_IS_E!X$2</f>
        <v>0</v>
      </c>
      <c r="Y37" s="14">
        <f>FC_IND_IS_E!Y$2</f>
        <v>0</v>
      </c>
      <c r="Z37" s="14">
        <f>FC_IND_IS_E!Z$2</f>
        <v>0</v>
      </c>
    </row>
    <row r="38" spans="1:26" ht="11.25" customHeight="1" x14ac:dyDescent="0.2">
      <c r="A38" s="41" t="s">
        <v>267</v>
      </c>
      <c r="B38" s="15" t="str">
        <f ca="1">HYPERLINK("#"&amp;CELL("address",FC_IND_IS_BF_E!$Z$2),"FC_IND_IS_BF_E")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  <c r="Y38" s="16">
        <f>FC_IND_IS_BF_E!Y$2</f>
        <v>0</v>
      </c>
      <c r="Z38" s="16">
        <f>FC_IND_IS_BF_E!Z$2</f>
        <v>0</v>
      </c>
    </row>
    <row r="39" spans="1:26" ht="11.25" customHeight="1" x14ac:dyDescent="0.2">
      <c r="A39" s="41" t="s">
        <v>269</v>
      </c>
      <c r="B39" s="15" t="str">
        <f ca="1">HYPERLINK("#"&amp;CELL("address",FC_IND_IS_EA_E!$Z$2),"FC_IND_IS_EA_E")</f>
        <v>FC_IND_IS_EA_E</v>
      </c>
      <c r="C39" s="16">
        <f>FC_IND_IS_EA_E!C$2</f>
        <v>0</v>
      </c>
      <c r="D39" s="16">
        <f>FC_IND_IS_EA_E!D$2</f>
        <v>0</v>
      </c>
      <c r="E39" s="16">
        <f>FC_IND_IS_EA_E!E$2</f>
        <v>0</v>
      </c>
      <c r="F39" s="16">
        <f>FC_IND_IS_EA_E!F$2</f>
        <v>0</v>
      </c>
      <c r="G39" s="16">
        <f>FC_IND_IS_EA_E!G$2</f>
        <v>0</v>
      </c>
      <c r="H39" s="16">
        <f>FC_IND_IS_EA_E!H$2</f>
        <v>0</v>
      </c>
      <c r="I39" s="16">
        <f>FC_IND_IS_EA_E!I$2</f>
        <v>0</v>
      </c>
      <c r="J39" s="16">
        <f>FC_IND_IS_EA_E!J$2</f>
        <v>0</v>
      </c>
      <c r="K39" s="16">
        <f>FC_IND_IS_EA_E!K$2</f>
        <v>0</v>
      </c>
      <c r="L39" s="16">
        <f>FC_IND_IS_EA_E!L$2</f>
        <v>0</v>
      </c>
      <c r="M39" s="16">
        <f>FC_IND_IS_EA_E!M$2</f>
        <v>0</v>
      </c>
      <c r="N39" s="16">
        <f>FC_IND_IS_EA_E!N$2</f>
        <v>0</v>
      </c>
      <c r="O39" s="16">
        <f>FC_IND_IS_EA_E!O$2</f>
        <v>0</v>
      </c>
      <c r="P39" s="16">
        <f>FC_IND_IS_EA_E!P$2</f>
        <v>0</v>
      </c>
      <c r="Q39" s="16">
        <f>FC_IND_IS_EA_E!Q$2</f>
        <v>0</v>
      </c>
      <c r="R39" s="16">
        <f>FC_IND_IS_EA_E!R$2</f>
        <v>0</v>
      </c>
      <c r="S39" s="16">
        <f>FC_IND_IS_EA_E!S$2</f>
        <v>0</v>
      </c>
      <c r="T39" s="16">
        <f>FC_IND_IS_EA_E!T$2</f>
        <v>0</v>
      </c>
      <c r="U39" s="16">
        <f>FC_IND_IS_EA_E!U$2</f>
        <v>0</v>
      </c>
      <c r="V39" s="16">
        <f>FC_IND_IS_EA_E!V$2</f>
        <v>0</v>
      </c>
      <c r="W39" s="16">
        <f>FC_IND_IS_EA_E!W$2</f>
        <v>0</v>
      </c>
      <c r="X39" s="16">
        <f>FC_IND_IS_EA_E!X$2</f>
        <v>0</v>
      </c>
      <c r="Y39" s="16">
        <f>FC_IND_IS_EA_E!Y$2</f>
        <v>0</v>
      </c>
      <c r="Z39" s="16">
        <f>FC_IND_IS_EA_E!Z$2</f>
        <v>0</v>
      </c>
    </row>
    <row r="40" spans="1:26" ht="11.25" customHeight="1" x14ac:dyDescent="0.2">
      <c r="A40" s="40" t="s">
        <v>145</v>
      </c>
      <c r="B40" s="13" t="str">
        <f ca="1">HYPERLINK("#"&amp;CELL("address",FC_IND_NFM_E!$Z$2),"FC_IND_NFM_E")</f>
        <v>FC_IND_NFM_E</v>
      </c>
      <c r="C40" s="14">
        <f>FC_IND_NFM_E!C$2</f>
        <v>0.20196000000000003</v>
      </c>
      <c r="D40" s="14">
        <f>FC_IND_NFM_E!D$2</f>
        <v>0.55539000000000005</v>
      </c>
      <c r="E40" s="14">
        <f>FC_IND_NFM_E!E$2</f>
        <v>1.6156800000000002</v>
      </c>
      <c r="F40" s="14">
        <f>FC_IND_NFM_E!F$2</f>
        <v>3.7564883999999994</v>
      </c>
      <c r="G40" s="14">
        <f>FC_IND_NFM_E!G$2</f>
        <v>2.07009</v>
      </c>
      <c r="H40" s="14">
        <f>FC_IND_NFM_E!H$2</f>
        <v>2.2720500000000001</v>
      </c>
      <c r="I40" s="14">
        <f>FC_IND_NFM_E!I$2</f>
        <v>8.4904200000000003</v>
      </c>
      <c r="J40" s="14">
        <f>FC_IND_NFM_E!J$2</f>
        <v>6.6884752012781323</v>
      </c>
      <c r="K40" s="14">
        <f>FC_IND_NFM_E!K$2</f>
        <v>3.7867500000000014</v>
      </c>
      <c r="L40" s="14">
        <f>FC_IND_NFM_E!L$2</f>
        <v>6.4871430768513818</v>
      </c>
      <c r="M40" s="14">
        <f>FC_IND_NFM_E!M$2</f>
        <v>5.9316546905628078</v>
      </c>
      <c r="N40" s="14">
        <f>FC_IND_NFM_E!N$2</f>
        <v>2.8600750021849963</v>
      </c>
      <c r="O40" s="14">
        <f>FC_IND_NFM_E!O$2</f>
        <v>7.2505882957271366</v>
      </c>
      <c r="P40" s="14">
        <f>FC_IND_NFM_E!P$2</f>
        <v>5.8843716357967111</v>
      </c>
      <c r="Q40" s="14">
        <f>FC_IND_NFM_E!Q$2</f>
        <v>5.8444115353571053</v>
      </c>
      <c r="R40" s="14">
        <f>FC_IND_NFM_E!R$2</f>
        <v>2.32254</v>
      </c>
      <c r="S40" s="14">
        <f>FC_IND_NFM_E!S$2</f>
        <v>3.3828300000000016</v>
      </c>
      <c r="T40" s="14">
        <f>FC_IND_NFM_E!T$2</f>
        <v>3.1783747733310062</v>
      </c>
      <c r="U40" s="14">
        <f>FC_IND_NFM_E!U$2</f>
        <v>3.2670033927675477</v>
      </c>
      <c r="V40" s="14">
        <f>FC_IND_NFM_E!V$2</f>
        <v>1.9839992682465546</v>
      </c>
      <c r="W40" s="14">
        <f>FC_IND_NFM_E!W$2</f>
        <v>1.7235464890356571</v>
      </c>
      <c r="X40" s="14">
        <f>FC_IND_NFM_E!X$2</f>
        <v>1.2215822788732518</v>
      </c>
      <c r="Y40" s="14">
        <f>FC_IND_NFM_E!Y$2</f>
        <v>0.68246764230745549</v>
      </c>
      <c r="Z40" s="14">
        <f>FC_IND_NFM_E!Z$2</f>
        <v>1.2315868183149281</v>
      </c>
    </row>
    <row r="41" spans="1:26" ht="11.25" customHeight="1" x14ac:dyDescent="0.2">
      <c r="A41" s="41" t="s">
        <v>271</v>
      </c>
      <c r="B41" s="15" t="str">
        <f ca="1">HYPERLINK("#"&amp;CELL("address",FC_IND_NFM_AM_E!$Z$2),"FC_IND_NFM_AM_E")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  <c r="Y41" s="16">
        <f>FC_IND_NFM_AM_E!Y$2</f>
        <v>0</v>
      </c>
      <c r="Z41" s="16">
        <f>FC_IND_NFM_AM_E!Z$2</f>
        <v>0</v>
      </c>
    </row>
    <row r="42" spans="1:26" ht="11.25" customHeight="1" x14ac:dyDescent="0.2">
      <c r="A42" s="41" t="s">
        <v>273</v>
      </c>
      <c r="B42" s="15" t="str">
        <f ca="1">HYPERLINK("#"&amp;CELL("address",FC_IND_NFM_PA_E!$Z$2),"FC_IND_NFM_PA_E")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  <c r="Y42" s="16">
        <f>FC_IND_NFM_PA_E!Y$2</f>
        <v>0</v>
      </c>
      <c r="Z42" s="16">
        <f>FC_IND_NFM_PA_E!Z$2</f>
        <v>0</v>
      </c>
    </row>
    <row r="43" spans="1:26" ht="11.25" customHeight="1" x14ac:dyDescent="0.2">
      <c r="A43" s="41" t="s">
        <v>275</v>
      </c>
      <c r="B43" s="15" t="str">
        <f ca="1">HYPERLINK("#"&amp;CELL("address",FC_IND_NFM_SA_E!$Z$2),"FC_IND_NFM_SA_E")</f>
        <v>FC_IND_NFM_SA_E</v>
      </c>
      <c r="C43" s="16">
        <f>FC_IND_NFM_SA_E!C$2</f>
        <v>0</v>
      </c>
      <c r="D43" s="16">
        <f>FC_IND_NFM_SA_E!D$2</f>
        <v>0</v>
      </c>
      <c r="E43" s="16">
        <f>FC_IND_NFM_SA_E!E$2</f>
        <v>0</v>
      </c>
      <c r="F43" s="16">
        <f>FC_IND_NFM_SA_E!F$2</f>
        <v>0</v>
      </c>
      <c r="G43" s="16">
        <f>FC_IND_NFM_SA_E!G$2</f>
        <v>0</v>
      </c>
      <c r="H43" s="16">
        <f>FC_IND_NFM_SA_E!H$2</f>
        <v>0</v>
      </c>
      <c r="I43" s="16">
        <f>FC_IND_NFM_SA_E!I$2</f>
        <v>0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  <c r="Y43" s="16">
        <f>FC_IND_NFM_SA_E!Y$2</f>
        <v>0</v>
      </c>
      <c r="Z43" s="16">
        <f>FC_IND_NFM_SA_E!Z$2</f>
        <v>0</v>
      </c>
    </row>
    <row r="44" spans="1:26" ht="11.25" customHeight="1" x14ac:dyDescent="0.2">
      <c r="A44" s="41" t="s">
        <v>277</v>
      </c>
      <c r="B44" s="15" t="str">
        <f ca="1">HYPERLINK("#"&amp;CELL("address",FC_IND_NFM_OM_E!$Z$2),"FC_IND_NFM_OM_E")</f>
        <v>FC_IND_NFM_OM_E</v>
      </c>
      <c r="C44" s="16">
        <f>FC_IND_NFM_OM_E!C$2</f>
        <v>0.20196000000000003</v>
      </c>
      <c r="D44" s="16">
        <f>FC_IND_NFM_OM_E!D$2</f>
        <v>0.55539000000000005</v>
      </c>
      <c r="E44" s="16">
        <f>FC_IND_NFM_OM_E!E$2</f>
        <v>1.6156800000000002</v>
      </c>
      <c r="F44" s="16">
        <f>FC_IND_NFM_OM_E!F$2</f>
        <v>3.7564883999999994</v>
      </c>
      <c r="G44" s="16">
        <f>FC_IND_NFM_OM_E!G$2</f>
        <v>2.07009</v>
      </c>
      <c r="H44" s="16">
        <f>FC_IND_NFM_OM_E!H$2</f>
        <v>2.2720500000000001</v>
      </c>
      <c r="I44" s="16">
        <f>FC_IND_NFM_OM_E!I$2</f>
        <v>8.4904200000000003</v>
      </c>
      <c r="J44" s="16">
        <f>FC_IND_NFM_OM_E!J$2</f>
        <v>6.6884752012781323</v>
      </c>
      <c r="K44" s="16">
        <f>FC_IND_NFM_OM_E!K$2</f>
        <v>3.7867500000000014</v>
      </c>
      <c r="L44" s="16">
        <f>FC_IND_NFM_OM_E!L$2</f>
        <v>6.4871430768513818</v>
      </c>
      <c r="M44" s="16">
        <f>FC_IND_NFM_OM_E!M$2</f>
        <v>5.9316546905628078</v>
      </c>
      <c r="N44" s="16">
        <f>FC_IND_NFM_OM_E!N$2</f>
        <v>2.8600750021849963</v>
      </c>
      <c r="O44" s="16">
        <f>FC_IND_NFM_OM_E!O$2</f>
        <v>7.2505882957271366</v>
      </c>
      <c r="P44" s="16">
        <f>FC_IND_NFM_OM_E!P$2</f>
        <v>5.8843716357967111</v>
      </c>
      <c r="Q44" s="16">
        <f>FC_IND_NFM_OM_E!Q$2</f>
        <v>5.8444115353571053</v>
      </c>
      <c r="R44" s="16">
        <f>FC_IND_NFM_OM_E!R$2</f>
        <v>2.32254</v>
      </c>
      <c r="S44" s="16">
        <f>FC_IND_NFM_OM_E!S$2</f>
        <v>3.3828300000000016</v>
      </c>
      <c r="T44" s="16">
        <f>FC_IND_NFM_OM_E!T$2</f>
        <v>3.1783747733310062</v>
      </c>
      <c r="U44" s="16">
        <f>FC_IND_NFM_OM_E!U$2</f>
        <v>3.2670033927675477</v>
      </c>
      <c r="V44" s="16">
        <f>FC_IND_NFM_OM_E!V$2</f>
        <v>1.9839992682465546</v>
      </c>
      <c r="W44" s="16">
        <f>FC_IND_NFM_OM_E!W$2</f>
        <v>1.7235464890356571</v>
      </c>
      <c r="X44" s="16">
        <f>FC_IND_NFM_OM_E!X$2</f>
        <v>1.2215822788732518</v>
      </c>
      <c r="Y44" s="16">
        <f>FC_IND_NFM_OM_E!Y$2</f>
        <v>0.68246764230745549</v>
      </c>
      <c r="Z44" s="16">
        <f>FC_IND_NFM_OM_E!Z$2</f>
        <v>1.2315868183149281</v>
      </c>
    </row>
    <row r="45" spans="1:26" ht="11.25" customHeight="1" x14ac:dyDescent="0.2">
      <c r="A45" s="40" t="s">
        <v>144</v>
      </c>
      <c r="B45" s="13" t="str">
        <f ca="1">HYPERLINK("#"&amp;CELL("address",FC_IND_CPC_E!$Z$2),"FC_IND_CPC_E")</f>
        <v>FC_IND_CPC_E</v>
      </c>
      <c r="C45" s="14">
        <f>FC_IND_CPC_E!C$2</f>
        <v>110.33383032000002</v>
      </c>
      <c r="D45" s="14">
        <f>FC_IND_CPC_E!D$2</f>
        <v>113.75397000000001</v>
      </c>
      <c r="E45" s="14">
        <f>FC_IND_CPC_E!E$2</f>
        <v>59.116935240000004</v>
      </c>
      <c r="F45" s="14">
        <f>FC_IND_CPC_E!F$2</f>
        <v>127.91266524000001</v>
      </c>
      <c r="G45" s="14">
        <f>FC_IND_CPC_E!G$2</f>
        <v>141.61759524000001</v>
      </c>
      <c r="H45" s="14">
        <f>FC_IND_CPC_E!H$2</f>
        <v>141.21367524000001</v>
      </c>
      <c r="I45" s="14">
        <f>FC_IND_CPC_E!I$2</f>
        <v>142.37214048000004</v>
      </c>
      <c r="J45" s="14">
        <f>FC_IND_CPC_E!J$2</f>
        <v>133.38087048</v>
      </c>
      <c r="K45" s="14">
        <f>FC_IND_CPC_E!K$2</f>
        <v>113.26620312</v>
      </c>
      <c r="L45" s="14">
        <f>FC_IND_CPC_E!L$2</f>
        <v>25.341369480000004</v>
      </c>
      <c r="M45" s="14">
        <f>FC_IND_CPC_E!M$2</f>
        <v>31.540744799999999</v>
      </c>
      <c r="N45" s="14">
        <f>FC_IND_CPC_E!N$2</f>
        <v>23.108914799999994</v>
      </c>
      <c r="O45" s="14">
        <f>FC_IND_CPC_E!O$2</f>
        <v>33.382674720000011</v>
      </c>
      <c r="P45" s="14">
        <f>FC_IND_CPC_E!P$2</f>
        <v>88.552605240000034</v>
      </c>
      <c r="Q45" s="14">
        <f>FC_IND_CPC_E!Q$2</f>
        <v>15.133290479999999</v>
      </c>
      <c r="R45" s="14">
        <f>FC_IND_CPC_E!R$2</f>
        <v>35.357640480000001</v>
      </c>
      <c r="S45" s="14">
        <f>FC_IND_CPC_E!S$2</f>
        <v>31.46181048</v>
      </c>
      <c r="T45" s="14">
        <f>FC_IND_CPC_E!T$2</f>
        <v>24.562633320000003</v>
      </c>
      <c r="U45" s="14">
        <f>FC_IND_CPC_E!U$2</f>
        <v>19.437435122283759</v>
      </c>
      <c r="V45" s="14">
        <f>FC_IND_CPC_E!V$2</f>
        <v>19.90564891899945</v>
      </c>
      <c r="W45" s="14">
        <f>FC_IND_CPC_E!W$2</f>
        <v>10.759134405665277</v>
      </c>
      <c r="X45" s="14">
        <f>FC_IND_CPC_E!X$2</f>
        <v>14.615299834717746</v>
      </c>
      <c r="Y45" s="14">
        <f>FC_IND_CPC_E!Y$2</f>
        <v>12.862983738565216</v>
      </c>
      <c r="Z45" s="14">
        <f>FC_IND_CPC_E!Z$2</f>
        <v>6.8111612479465578</v>
      </c>
    </row>
    <row r="46" spans="1:26" ht="11.25" customHeight="1" x14ac:dyDescent="0.2">
      <c r="A46" s="41" t="s">
        <v>279</v>
      </c>
      <c r="B46" s="15" t="str">
        <f ca="1">HYPERLINK("#"&amp;CELL("address",FC_IND_CPC_BC_E!$Z$2),"FC_IND_CPC_BC_E")</f>
        <v>FC_IND_CPC_BC_E</v>
      </c>
      <c r="C46" s="16">
        <f>FC_IND_CPC_BC_E!C$2</f>
        <v>98.964890888425515</v>
      </c>
      <c r="D46" s="16">
        <f>FC_IND_CPC_BC_E!D$2</f>
        <v>98.584181081744319</v>
      </c>
      <c r="E46" s="16">
        <f>FC_IND_CPC_BC_E!E$2</f>
        <v>49.774027604820915</v>
      </c>
      <c r="F46" s="16">
        <f>FC_IND_CPC_BC_E!F$2</f>
        <v>117.06497618703143</v>
      </c>
      <c r="G46" s="16">
        <f>FC_IND_CPC_BC_E!G$2</f>
        <v>129.28881731126378</v>
      </c>
      <c r="H46" s="16">
        <f>FC_IND_CPC_BC_E!H$2</f>
        <v>125.3539362375009</v>
      </c>
      <c r="I46" s="16">
        <f>FC_IND_CPC_BC_E!I$2</f>
        <v>127.18694188603214</v>
      </c>
      <c r="J46" s="16">
        <f>FC_IND_CPC_BC_E!J$2</f>
        <v>118.4226061846109</v>
      </c>
      <c r="K46" s="16">
        <f>FC_IND_CPC_BC_E!K$2</f>
        <v>98.056533379418838</v>
      </c>
      <c r="L46" s="16">
        <f>FC_IND_CPC_BC_E!L$2</f>
        <v>8.0602536577942043</v>
      </c>
      <c r="M46" s="16">
        <f>FC_IND_CPC_BC_E!M$2</f>
        <v>23.083745761802295</v>
      </c>
      <c r="N46" s="16">
        <f>FC_IND_CPC_BC_E!N$2</f>
        <v>18.349667526621978</v>
      </c>
      <c r="O46" s="16">
        <f>FC_IND_CPC_BC_E!O$2</f>
        <v>15.415308622472757</v>
      </c>
      <c r="P46" s="16">
        <f>FC_IND_CPC_BC_E!P$2</f>
        <v>54.421343563458194</v>
      </c>
      <c r="Q46" s="16">
        <f>FC_IND_CPC_BC_E!Q$2</f>
        <v>12.666206895110236</v>
      </c>
      <c r="R46" s="16">
        <f>FC_IND_CPC_BC_E!R$2</f>
        <v>28.758686267425364</v>
      </c>
      <c r="S46" s="16">
        <f>FC_IND_CPC_BC_E!S$2</f>
        <v>26.723297545208709</v>
      </c>
      <c r="T46" s="16">
        <f>FC_IND_CPC_BC_E!T$2</f>
        <v>21.242858808487917</v>
      </c>
      <c r="U46" s="16">
        <f>FC_IND_CPC_BC_E!U$2</f>
        <v>15.788212346550107</v>
      </c>
      <c r="V46" s="16">
        <f>FC_IND_CPC_BC_E!V$2</f>
        <v>14.603938798504366</v>
      </c>
      <c r="W46" s="16">
        <f>FC_IND_CPC_BC_E!W$2</f>
        <v>7.1661328621727307</v>
      </c>
      <c r="X46" s="16">
        <f>FC_IND_CPC_BC_E!X$2</f>
        <v>11.244715843705748</v>
      </c>
      <c r="Y46" s="16">
        <f>FC_IND_CPC_BC_E!Y$2</f>
        <v>10.600273185921237</v>
      </c>
      <c r="Z46" s="16">
        <f>FC_IND_CPC_BC_E!Z$2</f>
        <v>3.6782197330279094</v>
      </c>
    </row>
    <row r="47" spans="1:26" ht="11.25" customHeight="1" x14ac:dyDescent="0.2">
      <c r="A47" s="41" t="s">
        <v>283</v>
      </c>
      <c r="B47" s="15" t="str">
        <f ca="1">HYPERLINK("#"&amp;CELL("address",FC_IND_CPC_OC_E!$Z$2),"FC_IND_CPC_OC_E")</f>
        <v>FC_IND_CPC_OC_E</v>
      </c>
      <c r="C47" s="16">
        <f>FC_IND_CPC_OC_E!C$2</f>
        <v>10.278481021193894</v>
      </c>
      <c r="D47" s="16">
        <f>FC_IND_CPC_OC_E!D$2</f>
        <v>13.807655508510283</v>
      </c>
      <c r="E47" s="16">
        <f>FC_IND_CPC_OC_E!E$2</f>
        <v>8.3139267044514469</v>
      </c>
      <c r="F47" s="16">
        <f>FC_IND_CPC_OC_E!F$2</f>
        <v>9.5724140398527293</v>
      </c>
      <c r="G47" s="16">
        <f>FC_IND_CPC_OC_E!G$2</f>
        <v>11.119131213108401</v>
      </c>
      <c r="H47" s="16">
        <f>FC_IND_CPC_OC_E!H$2</f>
        <v>14.984288108034207</v>
      </c>
      <c r="I47" s="16">
        <f>FC_IND_CPC_OC_E!I$2</f>
        <v>14.146557836588951</v>
      </c>
      <c r="J47" s="16">
        <f>FC_IND_CPC_OC_E!J$2</f>
        <v>13.74910735525566</v>
      </c>
      <c r="K47" s="16">
        <f>FC_IND_CPC_OC_E!K$2</f>
        <v>13.70033047704529</v>
      </c>
      <c r="L47" s="16">
        <f>FC_IND_CPC_OC_E!L$2</f>
        <v>16.73777856323213</v>
      </c>
      <c r="M47" s="16">
        <f>FC_IND_CPC_OC_E!M$2</f>
        <v>7.6162440619923393</v>
      </c>
      <c r="N47" s="16">
        <f>FC_IND_CPC_OC_E!N$2</f>
        <v>3.9440969211451886</v>
      </c>
      <c r="O47" s="16">
        <f>FC_IND_CPC_OC_E!O$2</f>
        <v>16.992484711510279</v>
      </c>
      <c r="P47" s="16">
        <f>FC_IND_CPC_OC_E!P$2</f>
        <v>32.651351849611395</v>
      </c>
      <c r="Q47" s="16">
        <f>FC_IND_CPC_OC_E!Q$2</f>
        <v>1.9173454137082548</v>
      </c>
      <c r="R47" s="16">
        <f>FC_IND_CPC_OC_E!R$2</f>
        <v>5.3500610124648791</v>
      </c>
      <c r="S47" s="16">
        <f>FC_IND_CPC_OC_E!S$2</f>
        <v>3.4026050291450298</v>
      </c>
      <c r="T47" s="16">
        <f>FC_IND_CPC_OC_E!T$2</f>
        <v>2.5088832033918655</v>
      </c>
      <c r="U47" s="16">
        <f>FC_IND_CPC_OC_E!U$2</f>
        <v>2.8346607154525643</v>
      </c>
      <c r="V47" s="16">
        <f>FC_IND_CPC_OC_E!V$2</f>
        <v>4.6047837581555164</v>
      </c>
      <c r="W47" s="16">
        <f>FC_IND_CPC_OC_E!W$2</f>
        <v>3.1495116067941678</v>
      </c>
      <c r="X47" s="16">
        <f>FC_IND_CPC_OC_E!X$2</f>
        <v>2.5918263962925456</v>
      </c>
      <c r="Y47" s="16">
        <f>FC_IND_CPC_OC_E!Y$2</f>
        <v>1.9031616675944356</v>
      </c>
      <c r="Z47" s="16">
        <f>FC_IND_CPC_OC_E!Z$2</f>
        <v>2.7992205033655675</v>
      </c>
    </row>
    <row r="48" spans="1:26" ht="11.25" customHeight="1" x14ac:dyDescent="0.2">
      <c r="A48" s="41" t="s">
        <v>281</v>
      </c>
      <c r="B48" s="15" t="str">
        <f ca="1">HYPERLINK("#"&amp;CELL("address",FC_IND_CPC_PH_E!$Z$2),"FC_IND_CPC_PH_E")</f>
        <v>FC_IND_CPC_PH_E</v>
      </c>
      <c r="C48" s="16">
        <f>FC_IND_CPC_PH_E!C$2</f>
        <v>1.0904584103806014</v>
      </c>
      <c r="D48" s="16">
        <f>FC_IND_CPC_PH_E!D$2</f>
        <v>1.3621334097454147</v>
      </c>
      <c r="E48" s="16">
        <f>FC_IND_CPC_PH_E!E$2</f>
        <v>1.028980930727641</v>
      </c>
      <c r="F48" s="16">
        <f>FC_IND_CPC_PH_E!F$2</f>
        <v>1.2752750131158397</v>
      </c>
      <c r="G48" s="16">
        <f>FC_IND_CPC_PH_E!G$2</f>
        <v>1.2096467156278297</v>
      </c>
      <c r="H48" s="16">
        <f>FC_IND_CPC_PH_E!H$2</f>
        <v>0.87545089446489566</v>
      </c>
      <c r="I48" s="16">
        <f>FC_IND_CPC_PH_E!I$2</f>
        <v>1.0386407573789334</v>
      </c>
      <c r="J48" s="16">
        <f>FC_IND_CPC_PH_E!J$2</f>
        <v>1.209156940133429</v>
      </c>
      <c r="K48" s="16">
        <f>FC_IND_CPC_PH_E!K$2</f>
        <v>1.5093392635358744</v>
      </c>
      <c r="L48" s="16">
        <f>FC_IND_CPC_PH_E!L$2</f>
        <v>0.5433372589736678</v>
      </c>
      <c r="M48" s="16">
        <f>FC_IND_CPC_PH_E!M$2</f>
        <v>0.84075497620536821</v>
      </c>
      <c r="N48" s="16">
        <f>FC_IND_CPC_PH_E!N$2</f>
        <v>0.81515035223283205</v>
      </c>
      <c r="O48" s="16">
        <f>FC_IND_CPC_PH_E!O$2</f>
        <v>0.97488138601697227</v>
      </c>
      <c r="P48" s="16">
        <f>FC_IND_CPC_PH_E!P$2</f>
        <v>1.4799098269304503</v>
      </c>
      <c r="Q48" s="16">
        <f>FC_IND_CPC_PH_E!Q$2</f>
        <v>0.54973817118151092</v>
      </c>
      <c r="R48" s="16">
        <f>FC_IND_CPC_PH_E!R$2</f>
        <v>1.248893200109755</v>
      </c>
      <c r="S48" s="16">
        <f>FC_IND_CPC_PH_E!S$2</f>
        <v>1.3359079056462586</v>
      </c>
      <c r="T48" s="16">
        <f>FC_IND_CPC_PH_E!T$2</f>
        <v>0.81089130812021759</v>
      </c>
      <c r="U48" s="16">
        <f>FC_IND_CPC_PH_E!U$2</f>
        <v>0.8145620602810888</v>
      </c>
      <c r="V48" s="16">
        <f>FC_IND_CPC_PH_E!V$2</f>
        <v>0.69692636233956595</v>
      </c>
      <c r="W48" s="16">
        <f>FC_IND_CPC_PH_E!W$2</f>
        <v>0.4434899366983785</v>
      </c>
      <c r="X48" s="16">
        <f>FC_IND_CPC_PH_E!X$2</f>
        <v>0.77875759471945194</v>
      </c>
      <c r="Y48" s="16">
        <f>FC_IND_CPC_PH_E!Y$2</f>
        <v>0.35954888504954363</v>
      </c>
      <c r="Z48" s="16">
        <f>FC_IND_CPC_PH_E!Z$2</f>
        <v>0.33372101155308143</v>
      </c>
    </row>
    <row r="49" spans="1:26" ht="11.25" customHeight="1" x14ac:dyDescent="0.2">
      <c r="A49" s="40" t="s">
        <v>146</v>
      </c>
      <c r="B49" s="13" t="str">
        <f ca="1">HYPERLINK("#"&amp;CELL("address",FC_IND_NMM_E!$Z$2),"FC_IND_NMM_E")</f>
        <v>FC_IND_NMM_E</v>
      </c>
      <c r="C49" s="14">
        <f>FC_IND_NMM_E!C$2</f>
        <v>413.58801391468393</v>
      </c>
      <c r="D49" s="14">
        <f>FC_IND_NMM_E!D$2</f>
        <v>563.98433878982883</v>
      </c>
      <c r="E49" s="14">
        <f>FC_IND_NMM_E!E$2</f>
        <v>314.66054048857598</v>
      </c>
      <c r="F49" s="14">
        <f>FC_IND_NMM_E!F$2</f>
        <v>279.14527595796653</v>
      </c>
      <c r="G49" s="14">
        <f>FC_IND_NMM_E!G$2</f>
        <v>313.27957813480322</v>
      </c>
      <c r="H49" s="14">
        <f>FC_IND_NMM_E!H$2</f>
        <v>383.61008939305117</v>
      </c>
      <c r="I49" s="14">
        <f>FC_IND_NMM_E!I$2</f>
        <v>381.08239009583843</v>
      </c>
      <c r="J49" s="14">
        <f>FC_IND_NMM_E!J$2</f>
        <v>673.87183284953335</v>
      </c>
      <c r="K49" s="14">
        <f>FC_IND_NMM_E!K$2</f>
        <v>670.38519455345659</v>
      </c>
      <c r="L49" s="14">
        <f>FC_IND_NMM_E!L$2</f>
        <v>369.82276660666065</v>
      </c>
      <c r="M49" s="14">
        <f>FC_IND_NMM_E!M$2</f>
        <v>355.20670456808523</v>
      </c>
      <c r="N49" s="14">
        <f>FC_IND_NMM_E!N$2</f>
        <v>416.52656241279607</v>
      </c>
      <c r="O49" s="14">
        <f>FC_IND_NMM_E!O$2</f>
        <v>363.83519723040365</v>
      </c>
      <c r="P49" s="14">
        <f>FC_IND_NMM_E!P$2</f>
        <v>557.51450364989785</v>
      </c>
      <c r="Q49" s="14">
        <f>FC_IND_NMM_E!Q$2</f>
        <v>420.53063789982542</v>
      </c>
      <c r="R49" s="14">
        <f>FC_IND_NMM_E!R$2</f>
        <v>259.8752828368888</v>
      </c>
      <c r="S49" s="14">
        <f>FC_IND_NMM_E!S$2</f>
        <v>234.7932275336176</v>
      </c>
      <c r="T49" s="14">
        <f>FC_IND_NMM_E!T$2</f>
        <v>272.55357796406736</v>
      </c>
      <c r="U49" s="14">
        <f>FC_IND_NMM_E!U$2</f>
        <v>285.18768828472992</v>
      </c>
      <c r="V49" s="14">
        <f>FC_IND_NMM_E!V$2</f>
        <v>318.59998093605088</v>
      </c>
      <c r="W49" s="14">
        <f>FC_IND_NMM_E!W$2</f>
        <v>68.826295162282094</v>
      </c>
      <c r="X49" s="14">
        <f>FC_IND_NMM_E!X$2</f>
        <v>33.780182937299315</v>
      </c>
      <c r="Y49" s="14">
        <f>FC_IND_NMM_E!Y$2</f>
        <v>32.840564123427981</v>
      </c>
      <c r="Z49" s="14">
        <f>FC_IND_NMM_E!Z$2</f>
        <v>54.043974981424185</v>
      </c>
    </row>
    <row r="50" spans="1:26" ht="11.25" customHeight="1" x14ac:dyDescent="0.2">
      <c r="A50" s="41" t="s">
        <v>285</v>
      </c>
      <c r="B50" s="15" t="str">
        <f ca="1">HYPERLINK("#"&amp;CELL("address",FC_IND_NMM_CM_E!$Z$2),"FC_IND_NMM_CM_E")</f>
        <v>FC_IND_NMM_CM_E</v>
      </c>
      <c r="C50" s="16">
        <f>FC_IND_NMM_CM_E!C$2</f>
        <v>133.85503954899389</v>
      </c>
      <c r="D50" s="16">
        <f>FC_IND_NMM_CM_E!D$2</f>
        <v>160.73417486175236</v>
      </c>
      <c r="E50" s="16">
        <f>FC_IND_NMM_CM_E!E$2</f>
        <v>157.63224096186809</v>
      </c>
      <c r="F50" s="16">
        <f>FC_IND_NMM_CM_E!F$2</f>
        <v>132.41494527385913</v>
      </c>
      <c r="G50" s="16">
        <f>FC_IND_NMM_CM_E!G$2</f>
        <v>167.71195467074836</v>
      </c>
      <c r="H50" s="16">
        <f>FC_IND_NMM_CM_E!H$2</f>
        <v>236.3420732247518</v>
      </c>
      <c r="I50" s="16">
        <f>FC_IND_NMM_CM_E!I$2</f>
        <v>205.64153274203446</v>
      </c>
      <c r="J50" s="16">
        <f>FC_IND_NMM_CM_E!J$2</f>
        <v>354.58579266278065</v>
      </c>
      <c r="K50" s="16">
        <f>FC_IND_NMM_CM_E!K$2</f>
        <v>287.50627127332621</v>
      </c>
      <c r="L50" s="16">
        <f>FC_IND_NMM_CM_E!L$2</f>
        <v>98.531594367914607</v>
      </c>
      <c r="M50" s="16">
        <f>FC_IND_NMM_CM_E!M$2</f>
        <v>111.96428471293052</v>
      </c>
      <c r="N50" s="16">
        <f>FC_IND_NMM_CM_E!N$2</f>
        <v>137.28210967114177</v>
      </c>
      <c r="O50" s="16">
        <f>FC_IND_NMM_CM_E!O$2</f>
        <v>141.85138087855131</v>
      </c>
      <c r="P50" s="16">
        <f>FC_IND_NMM_CM_E!P$2</f>
        <v>154.87194893230011</v>
      </c>
      <c r="Q50" s="16">
        <f>FC_IND_NMM_CM_E!Q$2</f>
        <v>144.37659181630769</v>
      </c>
      <c r="R50" s="16">
        <f>FC_IND_NMM_CM_E!R$2</f>
        <v>127.98200877515424</v>
      </c>
      <c r="S50" s="16">
        <f>FC_IND_NMM_CM_E!S$2</f>
        <v>139.01547325215688</v>
      </c>
      <c r="T50" s="16">
        <f>FC_IND_NMM_CM_E!T$2</f>
        <v>141.06807068543344</v>
      </c>
      <c r="U50" s="16">
        <f>FC_IND_NMM_CM_E!U$2</f>
        <v>130.75414932170031</v>
      </c>
      <c r="V50" s="16">
        <f>FC_IND_NMM_CM_E!V$2</f>
        <v>130.31770899556651</v>
      </c>
      <c r="W50" s="16">
        <f>FC_IND_NMM_CM_E!W$2</f>
        <v>53.54186099452663</v>
      </c>
      <c r="X50" s="16">
        <f>FC_IND_NMM_CM_E!X$2</f>
        <v>31.280916364600426</v>
      </c>
      <c r="Y50" s="16">
        <f>FC_IND_NMM_CM_E!Y$2</f>
        <v>29.097237759855439</v>
      </c>
      <c r="Z50" s="16">
        <f>FC_IND_NMM_CM_E!Z$2</f>
        <v>26.386789436176954</v>
      </c>
    </row>
    <row r="51" spans="1:26" ht="11.25" customHeight="1" x14ac:dyDescent="0.2">
      <c r="A51" s="41" t="s">
        <v>287</v>
      </c>
      <c r="B51" s="15" t="str">
        <f ca="1">HYPERLINK("#"&amp;CELL("address",FC_IND_NMM_CR_E!$Z$2),"FC_IND_NMM_CR_E")</f>
        <v>FC_IND_NMM_CR_E</v>
      </c>
      <c r="C51" s="16">
        <f>FC_IND_NMM_CR_E!C$2</f>
        <v>227.86125444135038</v>
      </c>
      <c r="D51" s="16">
        <f>FC_IND_NMM_CR_E!D$2</f>
        <v>352.43372630452143</v>
      </c>
      <c r="E51" s="16">
        <f>FC_IND_NMM_CR_E!E$2</f>
        <v>116.04284103091209</v>
      </c>
      <c r="F51" s="16">
        <f>FC_IND_NMM_CR_E!F$2</f>
        <v>111.68069442336754</v>
      </c>
      <c r="G51" s="16">
        <f>FC_IND_NMM_CR_E!G$2</f>
        <v>108.08750387000819</v>
      </c>
      <c r="H51" s="16">
        <f>FC_IND_NMM_CR_E!H$2</f>
        <v>109.37456782771716</v>
      </c>
      <c r="I51" s="16">
        <f>FC_IND_NMM_CR_E!I$2</f>
        <v>134.47290884166105</v>
      </c>
      <c r="J51" s="16">
        <f>FC_IND_NMM_CR_E!J$2</f>
        <v>260.71981225569027</v>
      </c>
      <c r="K51" s="16">
        <f>FC_IND_NMM_CR_E!K$2</f>
        <v>335.4574583011842</v>
      </c>
      <c r="L51" s="16">
        <f>FC_IND_NMM_CR_E!L$2</f>
        <v>234.32825781855746</v>
      </c>
      <c r="M51" s="16">
        <f>FC_IND_NMM_CR_E!M$2</f>
        <v>195.53738726828772</v>
      </c>
      <c r="N51" s="16">
        <f>FC_IND_NMM_CR_E!N$2</f>
        <v>229.52468769489161</v>
      </c>
      <c r="O51" s="16">
        <f>FC_IND_NMM_CR_E!O$2</f>
        <v>180.35811078286127</v>
      </c>
      <c r="P51" s="16">
        <f>FC_IND_NMM_CR_E!P$2</f>
        <v>345.69607688087905</v>
      </c>
      <c r="Q51" s="16">
        <f>FC_IND_NMM_CR_E!Q$2</f>
        <v>237.85308194003142</v>
      </c>
      <c r="R51" s="16">
        <f>FC_IND_NMM_CR_E!R$2</f>
        <v>83.516102347774648</v>
      </c>
      <c r="S51" s="16">
        <f>FC_IND_NMM_CR_E!S$2</f>
        <v>56.509108982666298</v>
      </c>
      <c r="T51" s="16">
        <f>FC_IND_NMM_CR_E!T$2</f>
        <v>82.500396807989858</v>
      </c>
      <c r="U51" s="16">
        <f>FC_IND_NMM_CR_E!U$2</f>
        <v>107.59665494554915</v>
      </c>
      <c r="V51" s="16">
        <f>FC_IND_NMM_CR_E!V$2</f>
        <v>142.29259722234244</v>
      </c>
      <c r="W51" s="16">
        <f>FC_IND_NMM_CR_E!W$2</f>
        <v>9.9120682291216244</v>
      </c>
      <c r="X51" s="16">
        <f>FC_IND_NMM_CR_E!X$2</f>
        <v>0.30937998037300168</v>
      </c>
      <c r="Y51" s="16">
        <f>FC_IND_NMM_CR_E!Y$2</f>
        <v>0.9721588147319169</v>
      </c>
      <c r="Z51" s="16">
        <f>FC_IND_NMM_CR_E!Z$2</f>
        <v>22.930537998380473</v>
      </c>
    </row>
    <row r="52" spans="1:26" ht="11.25" customHeight="1" x14ac:dyDescent="0.2">
      <c r="A52" s="41" t="s">
        <v>289</v>
      </c>
      <c r="B52" s="15" t="str">
        <f ca="1">HYPERLINK("#"&amp;CELL("address",FC_IND_NMM_GL_E!$Z$2),"FC_IND_NMM_GL_E")</f>
        <v>FC_IND_NMM_GL_E</v>
      </c>
      <c r="C52" s="16">
        <f>FC_IND_NMM_GL_E!C$2</f>
        <v>51.871719924339672</v>
      </c>
      <c r="D52" s="16">
        <f>FC_IND_NMM_GL_E!D$2</f>
        <v>50.816437623555004</v>
      </c>
      <c r="E52" s="16">
        <f>FC_IND_NMM_GL_E!E$2</f>
        <v>40.985458495795797</v>
      </c>
      <c r="F52" s="16">
        <f>FC_IND_NMM_GL_E!F$2</f>
        <v>35.049636260739859</v>
      </c>
      <c r="G52" s="16">
        <f>FC_IND_NMM_GL_E!G$2</f>
        <v>37.480119594046627</v>
      </c>
      <c r="H52" s="16">
        <f>FC_IND_NMM_GL_E!H$2</f>
        <v>37.893448340582196</v>
      </c>
      <c r="I52" s="16">
        <f>FC_IND_NMM_GL_E!I$2</f>
        <v>40.967948512142868</v>
      </c>
      <c r="J52" s="16">
        <f>FC_IND_NMM_GL_E!J$2</f>
        <v>58.566227931062429</v>
      </c>
      <c r="K52" s="16">
        <f>FC_IND_NMM_GL_E!K$2</f>
        <v>47.421464978946069</v>
      </c>
      <c r="L52" s="16">
        <f>FC_IND_NMM_GL_E!L$2</f>
        <v>36.962914420188511</v>
      </c>
      <c r="M52" s="16">
        <f>FC_IND_NMM_GL_E!M$2</f>
        <v>47.705032586866942</v>
      </c>
      <c r="N52" s="16">
        <f>FC_IND_NMM_GL_E!N$2</f>
        <v>49.719765046762753</v>
      </c>
      <c r="O52" s="16">
        <f>FC_IND_NMM_GL_E!O$2</f>
        <v>41.625705568991016</v>
      </c>
      <c r="P52" s="16">
        <f>FC_IND_NMM_GL_E!P$2</f>
        <v>56.946477836718707</v>
      </c>
      <c r="Q52" s="16">
        <f>FC_IND_NMM_GL_E!Q$2</f>
        <v>38.300964143486333</v>
      </c>
      <c r="R52" s="16">
        <f>FC_IND_NMM_GL_E!R$2</f>
        <v>48.377171713959932</v>
      </c>
      <c r="S52" s="16">
        <f>FC_IND_NMM_GL_E!S$2</f>
        <v>39.268645298794439</v>
      </c>
      <c r="T52" s="16">
        <f>FC_IND_NMM_GL_E!T$2</f>
        <v>48.985110470644003</v>
      </c>
      <c r="U52" s="16">
        <f>FC_IND_NMM_GL_E!U$2</f>
        <v>46.836884017480408</v>
      </c>
      <c r="V52" s="16">
        <f>FC_IND_NMM_GL_E!V$2</f>
        <v>45.989674718141913</v>
      </c>
      <c r="W52" s="16">
        <f>FC_IND_NMM_GL_E!W$2</f>
        <v>5.372365938633834</v>
      </c>
      <c r="X52" s="16">
        <f>FC_IND_NMM_GL_E!X$2</f>
        <v>2.1898865923258843</v>
      </c>
      <c r="Y52" s="16">
        <f>FC_IND_NMM_GL_E!Y$2</f>
        <v>2.7711675488406269</v>
      </c>
      <c r="Z52" s="16">
        <f>FC_IND_NMM_GL_E!Z$2</f>
        <v>4.726647546866749</v>
      </c>
    </row>
    <row r="53" spans="1:26" ht="11.25" customHeight="1" x14ac:dyDescent="0.2">
      <c r="A53" s="40" t="s">
        <v>151</v>
      </c>
      <c r="B53" s="13" t="str">
        <f ca="1">HYPERLINK("#"&amp;CELL("address",FC_IND_PPP_E!$Z$2),"FC_IND_PPP_E")</f>
        <v>FC_IND_PPP_E</v>
      </c>
      <c r="C53" s="14">
        <f>FC_IND_PPP_E!C$2</f>
        <v>39.449873855955509</v>
      </c>
      <c r="D53" s="14">
        <f>FC_IND_PPP_E!D$2</f>
        <v>34.640190000000004</v>
      </c>
      <c r="E53" s="14">
        <f>FC_IND_PPP_E!E$2</f>
        <v>35.234971920000007</v>
      </c>
      <c r="F53" s="14">
        <f>FC_IND_PPP_E!F$2</f>
        <v>75.649167000000006</v>
      </c>
      <c r="G53" s="14">
        <f>FC_IND_PPP_E!G$2</f>
        <v>46.00043999999999</v>
      </c>
      <c r="H53" s="14">
        <f>FC_IND_PPP_E!H$2</f>
        <v>39.036870000000015</v>
      </c>
      <c r="I53" s="14">
        <f>FC_IND_PPP_E!I$2</f>
        <v>45.39456000000002</v>
      </c>
      <c r="J53" s="14">
        <f>FC_IND_PPP_E!J$2</f>
        <v>49.282289999999989</v>
      </c>
      <c r="K53" s="14">
        <f>FC_IND_PPP_E!K$2</f>
        <v>48.272489999999998</v>
      </c>
      <c r="L53" s="14">
        <f>FC_IND_PPP_E!L$2</f>
        <v>53.52344999999999</v>
      </c>
      <c r="M53" s="14">
        <f>FC_IND_PPP_E!M$2</f>
        <v>70.74054000000001</v>
      </c>
      <c r="N53" s="14">
        <f>FC_IND_PPP_E!N$2</f>
        <v>68.808330924813603</v>
      </c>
      <c r="O53" s="14">
        <f>FC_IND_PPP_E!O$2</f>
        <v>62.001720000000006</v>
      </c>
      <c r="P53" s="14">
        <f>FC_IND_PPP_E!P$2</f>
        <v>60.890940000000001</v>
      </c>
      <c r="Q53" s="14">
        <f>FC_IND_PPP_E!Q$2</f>
        <v>49.581179999999996</v>
      </c>
      <c r="R53" s="14">
        <f>FC_IND_PPP_E!R$2</f>
        <v>48.268440000000005</v>
      </c>
      <c r="S53" s="14">
        <f>FC_IND_PPP_E!S$2</f>
        <v>54.832139999999995</v>
      </c>
      <c r="T53" s="14">
        <f>FC_IND_PPP_E!T$2</f>
        <v>50.568764399999999</v>
      </c>
      <c r="U53" s="14">
        <f>FC_IND_PPP_E!U$2</f>
        <v>62.319361413542886</v>
      </c>
      <c r="V53" s="14">
        <f>FC_IND_PPP_E!V$2</f>
        <v>62.633887712978179</v>
      </c>
      <c r="W53" s="14">
        <f>FC_IND_PPP_E!W$2</f>
        <v>63.177197945406625</v>
      </c>
      <c r="X53" s="14">
        <f>FC_IND_PPP_E!X$2</f>
        <v>56.27989206603084</v>
      </c>
      <c r="Y53" s="14">
        <f>FC_IND_PPP_E!Y$2</f>
        <v>41.901522132427878</v>
      </c>
      <c r="Z53" s="14">
        <f>FC_IND_PPP_E!Z$2</f>
        <v>25.312668207175467</v>
      </c>
    </row>
    <row r="54" spans="1:26" ht="11.25" customHeight="1" x14ac:dyDescent="0.2">
      <c r="A54" s="41" t="s">
        <v>295</v>
      </c>
      <c r="B54" s="15" t="str">
        <f ca="1">HYPERLINK("#"&amp;CELL("address",FC_IND_PPP_PU_E!$Z$2),"FC_IND_PPP_PU_E")</f>
        <v>FC_IND_PPP_PU_E</v>
      </c>
      <c r="C54" s="16">
        <f>FC_IND_PPP_PU_E!C$2</f>
        <v>19.138509883354626</v>
      </c>
      <c r="D54" s="16">
        <f>FC_IND_PPP_PU_E!D$2</f>
        <v>14.520355953556582</v>
      </c>
      <c r="E54" s="16">
        <f>FC_IND_PPP_PU_E!E$2</f>
        <v>16.204217792072356</v>
      </c>
      <c r="F54" s="16">
        <f>FC_IND_PPP_PU_E!F$2</f>
        <v>39.204742581917152</v>
      </c>
      <c r="G54" s="16">
        <f>FC_IND_PPP_PU_E!G$2</f>
        <v>22.703410838903768</v>
      </c>
      <c r="H54" s="16">
        <f>FC_IND_PPP_PU_E!H$2</f>
        <v>18.574588423180089</v>
      </c>
      <c r="I54" s="16">
        <f>FC_IND_PPP_PU_E!I$2</f>
        <v>27.560589509684668</v>
      </c>
      <c r="J54" s="16">
        <f>FC_IND_PPP_PU_E!J$2</f>
        <v>34.232767723149323</v>
      </c>
      <c r="K54" s="16">
        <f>FC_IND_PPP_PU_E!K$2</f>
        <v>35.531696267568179</v>
      </c>
      <c r="L54" s="16">
        <f>FC_IND_PPP_PU_E!L$2</f>
        <v>40.863729249885182</v>
      </c>
      <c r="M54" s="16">
        <f>FC_IND_PPP_PU_E!M$2</f>
        <v>52.670043964734575</v>
      </c>
      <c r="N54" s="16">
        <f>FC_IND_PPP_PU_E!N$2</f>
        <v>51.558456758117977</v>
      </c>
      <c r="O54" s="16">
        <f>FC_IND_PPP_PU_E!O$2</f>
        <v>45.790384488117134</v>
      </c>
      <c r="P54" s="16">
        <f>FC_IND_PPP_PU_E!P$2</f>
        <v>45.251703128290693</v>
      </c>
      <c r="Q54" s="16">
        <f>FC_IND_PPP_PU_E!Q$2</f>
        <v>35.999895536115794</v>
      </c>
      <c r="R54" s="16">
        <f>FC_IND_PPP_PU_E!R$2</f>
        <v>35.250067728997593</v>
      </c>
      <c r="S54" s="16">
        <f>FC_IND_PPP_PU_E!S$2</f>
        <v>39.899680217473282</v>
      </c>
      <c r="T54" s="16">
        <f>FC_IND_PPP_PU_E!T$2</f>
        <v>34.9260926113271</v>
      </c>
      <c r="U54" s="16">
        <f>FC_IND_PPP_PU_E!U$2</f>
        <v>43.81345077794635</v>
      </c>
      <c r="V54" s="16">
        <f>FC_IND_PPP_PU_E!V$2</f>
        <v>44.184628602371475</v>
      </c>
      <c r="W54" s="16">
        <f>FC_IND_PPP_PU_E!W$2</f>
        <v>47.05451145477187</v>
      </c>
      <c r="X54" s="16">
        <f>FC_IND_PPP_PU_E!X$2</f>
        <v>41.077775665350948</v>
      </c>
      <c r="Y54" s="16">
        <f>FC_IND_PPP_PU_E!Y$2</f>
        <v>30.065977447520886</v>
      </c>
      <c r="Z54" s="16">
        <f>FC_IND_PPP_PU_E!Z$2</f>
        <v>21.180802546646426</v>
      </c>
    </row>
    <row r="55" spans="1:26" ht="11.25" customHeight="1" x14ac:dyDescent="0.2">
      <c r="A55" s="41" t="s">
        <v>293</v>
      </c>
      <c r="B55" s="15" t="str">
        <f ca="1">HYPERLINK("#"&amp;CELL("address",FC_IND_PPP_PA_E!$Z$2),"FC_IND_PPP_PA_E")</f>
        <v>FC_IND_PPP_PA_E</v>
      </c>
      <c r="C55" s="16">
        <f>FC_IND_PPP_PA_E!C$2</f>
        <v>16.879027079368139</v>
      </c>
      <c r="D55" s="16">
        <f>FC_IND_PPP_PA_E!D$2</f>
        <v>17.306596304169869</v>
      </c>
      <c r="E55" s="16">
        <f>FC_IND_PPP_PA_E!E$2</f>
        <v>16.638584942274516</v>
      </c>
      <c r="F55" s="16">
        <f>FC_IND_PPP_PA_E!F$2</f>
        <v>33.593171504205742</v>
      </c>
      <c r="G55" s="16">
        <f>FC_IND_PPP_PA_E!G$2</f>
        <v>22.057968326188863</v>
      </c>
      <c r="H55" s="16">
        <f>FC_IND_PPP_PA_E!H$2</f>
        <v>19.607337468926442</v>
      </c>
      <c r="I55" s="16">
        <f>FC_IND_PPP_PA_E!I$2</f>
        <v>17.374939606662871</v>
      </c>
      <c r="J55" s="16">
        <f>FC_IND_PPP_PA_E!J$2</f>
        <v>14.607728037171787</v>
      </c>
      <c r="K55" s="16">
        <f>FC_IND_PPP_PA_E!K$2</f>
        <v>12.315745856468281</v>
      </c>
      <c r="L55" s="16">
        <f>FC_IND_PPP_PA_E!L$2</f>
        <v>11.724684306130595</v>
      </c>
      <c r="M55" s="16">
        <f>FC_IND_PPP_PA_E!M$2</f>
        <v>16.77495159858924</v>
      </c>
      <c r="N55" s="16">
        <f>FC_IND_PPP_PA_E!N$2</f>
        <v>16.067381217308235</v>
      </c>
      <c r="O55" s="16">
        <f>FC_IND_PPP_PA_E!O$2</f>
        <v>15.416063740658872</v>
      </c>
      <c r="P55" s="16">
        <f>FC_IND_PPP_PA_E!P$2</f>
        <v>14.906505051721815</v>
      </c>
      <c r="Q55" s="16">
        <f>FC_IND_PPP_PA_E!Q$2</f>
        <v>13.125237338205581</v>
      </c>
      <c r="R55" s="16">
        <f>FC_IND_PPP_PA_E!R$2</f>
        <v>12.535793117825939</v>
      </c>
      <c r="S55" s="16">
        <f>FC_IND_PPP_PA_E!S$2</f>
        <v>14.608643235381223</v>
      </c>
      <c r="T55" s="16">
        <f>FC_IND_PPP_PA_E!T$2</f>
        <v>15.406900702043187</v>
      </c>
      <c r="U55" s="16">
        <f>FC_IND_PPP_PA_E!U$2</f>
        <v>18.013471644610309</v>
      </c>
      <c r="V55" s="16">
        <f>FC_IND_PPP_PA_E!V$2</f>
        <v>17.550504170834653</v>
      </c>
      <c r="W55" s="16">
        <f>FC_IND_PPP_PA_E!W$2</f>
        <v>15.335484917203061</v>
      </c>
      <c r="X55" s="16">
        <f>FC_IND_PPP_PA_E!X$2</f>
        <v>14.684642893911589</v>
      </c>
      <c r="Y55" s="16">
        <f>FC_IND_PPP_PA_E!Y$2</f>
        <v>11.511788494073413</v>
      </c>
      <c r="Z55" s="16">
        <f>FC_IND_PPP_PA_E!Z$2</f>
        <v>3.7710860447464802</v>
      </c>
    </row>
    <row r="56" spans="1:26" ht="11.25" customHeight="1" x14ac:dyDescent="0.2">
      <c r="A56" s="41" t="s">
        <v>291</v>
      </c>
      <c r="B56" s="15" t="str">
        <f ca="1">HYPERLINK("#"&amp;CELL("address",FC_IND_PPP_PR_E!$Z$2),"FC_IND_PPP_PR_E")</f>
        <v>FC_IND_PPP_PR_E</v>
      </c>
      <c r="C56" s="16">
        <f>FC_IND_PPP_PR_E!C$2</f>
        <v>3.4323368932327449</v>
      </c>
      <c r="D56" s="16">
        <f>FC_IND_PPP_PR_E!D$2</f>
        <v>2.8132377422735506</v>
      </c>
      <c r="E56" s="16">
        <f>FC_IND_PPP_PR_E!E$2</f>
        <v>2.3921691856531297</v>
      </c>
      <c r="F56" s="16">
        <f>FC_IND_PPP_PR_E!F$2</f>
        <v>2.8512529138771088</v>
      </c>
      <c r="G56" s="16">
        <f>FC_IND_PPP_PR_E!G$2</f>
        <v>1.2390608349073544</v>
      </c>
      <c r="H56" s="16">
        <f>FC_IND_PPP_PR_E!H$2</f>
        <v>0.85494410789347741</v>
      </c>
      <c r="I56" s="16">
        <f>FC_IND_PPP_PR_E!I$2</f>
        <v>0.45903088365247202</v>
      </c>
      <c r="J56" s="16">
        <f>FC_IND_PPP_PR_E!J$2</f>
        <v>0.44179423967888082</v>
      </c>
      <c r="K56" s="16">
        <f>FC_IND_PPP_PR_E!K$2</f>
        <v>0.42504787596353988</v>
      </c>
      <c r="L56" s="16">
        <f>FC_IND_PPP_PR_E!L$2</f>
        <v>0.93503644398421371</v>
      </c>
      <c r="M56" s="16">
        <f>FC_IND_PPP_PR_E!M$2</f>
        <v>1.2955444366761983</v>
      </c>
      <c r="N56" s="16">
        <f>FC_IND_PPP_PR_E!N$2</f>
        <v>1.1824929493874008</v>
      </c>
      <c r="O56" s="16">
        <f>FC_IND_PPP_PR_E!O$2</f>
        <v>0.79527177122400283</v>
      </c>
      <c r="P56" s="16">
        <f>FC_IND_PPP_PR_E!P$2</f>
        <v>0.73273181998749382</v>
      </c>
      <c r="Q56" s="16">
        <f>FC_IND_PPP_PR_E!Q$2</f>
        <v>0.45604712567862499</v>
      </c>
      <c r="R56" s="16">
        <f>FC_IND_PPP_PR_E!R$2</f>
        <v>0.48257915317647149</v>
      </c>
      <c r="S56" s="16">
        <f>FC_IND_PPP_PR_E!S$2</f>
        <v>0.32381654714549057</v>
      </c>
      <c r="T56" s="16">
        <f>FC_IND_PPP_PR_E!T$2</f>
        <v>0.2357710866297146</v>
      </c>
      <c r="U56" s="16">
        <f>FC_IND_PPP_PR_E!U$2</f>
        <v>0.49243899098622573</v>
      </c>
      <c r="V56" s="16">
        <f>FC_IND_PPP_PR_E!V$2</f>
        <v>0.89875493977205023</v>
      </c>
      <c r="W56" s="16">
        <f>FC_IND_PPP_PR_E!W$2</f>
        <v>0.78720157343169106</v>
      </c>
      <c r="X56" s="16">
        <f>FC_IND_PPP_PR_E!X$2</f>
        <v>0.51747350676829684</v>
      </c>
      <c r="Y56" s="16">
        <f>FC_IND_PPP_PR_E!Y$2</f>
        <v>0.32375619083358304</v>
      </c>
      <c r="Z56" s="16">
        <f>FC_IND_PPP_PR_E!Z$2</f>
        <v>0.36077961578256074</v>
      </c>
    </row>
    <row r="57" spans="1:26" ht="11.25" customHeight="1" x14ac:dyDescent="0.2">
      <c r="A57" s="40" t="s">
        <v>150</v>
      </c>
      <c r="B57" s="13" t="str">
        <f ca="1">HYPERLINK("#"&amp;CELL("address",FC_IND_FBT_E!$Z$2),"FC_IND_FBT_E")</f>
        <v>FC_IND_FBT_E</v>
      </c>
      <c r="C57" s="14">
        <f>FC_IND_FBT_E!C$2</f>
        <v>171.19638933472061</v>
      </c>
      <c r="D57" s="14">
        <f>FC_IND_FBT_E!D$2</f>
        <v>175.34520333795916</v>
      </c>
      <c r="E57" s="14">
        <f>FC_IND_FBT_E!E$2</f>
        <v>171.3658923862242</v>
      </c>
      <c r="F57" s="14">
        <f>FC_IND_FBT_E!F$2</f>
        <v>108.54229664200466</v>
      </c>
      <c r="G57" s="14">
        <f>FC_IND_FBT_E!G$2</f>
        <v>133.93579033159</v>
      </c>
      <c r="H57" s="14">
        <f>FC_IND_FBT_E!H$2</f>
        <v>133.52238820962467</v>
      </c>
      <c r="I57" s="14">
        <f>FC_IND_FBT_E!I$2</f>
        <v>115.49534904000001</v>
      </c>
      <c r="J57" s="14">
        <f>FC_IND_FBT_E!J$2</f>
        <v>116.79117192</v>
      </c>
      <c r="K57" s="14">
        <f>FC_IND_FBT_E!K$2</f>
        <v>102.90942000000001</v>
      </c>
      <c r="L57" s="14">
        <f>FC_IND_FBT_E!L$2</f>
        <v>94.790576160000001</v>
      </c>
      <c r="M57" s="14">
        <f>FC_IND_FBT_E!M$2</f>
        <v>107.52428469056281</v>
      </c>
      <c r="N57" s="14">
        <f>FC_IND_FBT_E!N$2</f>
        <v>84.949890042185018</v>
      </c>
      <c r="O57" s="14">
        <f>FC_IND_FBT_E!O$2</f>
        <v>76.287515040000002</v>
      </c>
      <c r="P57" s="14">
        <f>FC_IND_FBT_E!P$2</f>
        <v>93.565190879999989</v>
      </c>
      <c r="Q57" s="14">
        <f>FC_IND_FBT_E!Q$2</f>
        <v>85.789730880000008</v>
      </c>
      <c r="R57" s="14">
        <f>FC_IND_FBT_E!R$2</f>
        <v>85.993745040000007</v>
      </c>
      <c r="S57" s="14">
        <f>FC_IND_FBT_E!S$2</f>
        <v>93.45735612</v>
      </c>
      <c r="T57" s="14">
        <f>FC_IND_FBT_E!T$2</f>
        <v>65.279648519999995</v>
      </c>
      <c r="U57" s="14">
        <f>FC_IND_FBT_E!U$2</f>
        <v>67.221826247240429</v>
      </c>
      <c r="V57" s="14">
        <f>FC_IND_FBT_E!V$2</f>
        <v>94.691146526533231</v>
      </c>
      <c r="W57" s="14">
        <f>FC_IND_FBT_E!W$2</f>
        <v>98.639058211645548</v>
      </c>
      <c r="X57" s="14">
        <f>FC_IND_FBT_E!X$2</f>
        <v>82.30755057744426</v>
      </c>
      <c r="Y57" s="14">
        <f>FC_IND_FBT_E!Y$2</f>
        <v>61.750316318755289</v>
      </c>
      <c r="Z57" s="14">
        <f>FC_IND_FBT_E!Z$2</f>
        <v>46.712329212556959</v>
      </c>
    </row>
    <row r="58" spans="1:26" ht="11.25" customHeight="1" x14ac:dyDescent="0.2">
      <c r="A58" s="40" t="s">
        <v>147</v>
      </c>
      <c r="B58" s="13" t="str">
        <f ca="1">HYPERLINK("#"&amp;CELL("address",FC_IND_TE_E!$Z$2),"FC_IND_TE_E")</f>
        <v>FC_IND_TE_E</v>
      </c>
      <c r="C58" s="14">
        <f>FC_IND_TE_E!C$2</f>
        <v>7.9239319200000011</v>
      </c>
      <c r="D58" s="14">
        <f>FC_IND_TE_E!D$2</f>
        <v>6.3981338400000007</v>
      </c>
      <c r="E58" s="14">
        <f>FC_IND_TE_E!E$2</f>
        <v>9.0960677611515095</v>
      </c>
      <c r="F58" s="14">
        <f>FC_IND_TE_E!F$2</f>
        <v>11.727611420795922</v>
      </c>
      <c r="G58" s="14">
        <f>FC_IND_TE_E!G$2</f>
        <v>17.627962221050897</v>
      </c>
      <c r="H58" s="14">
        <f>FC_IND_TE_E!H$2</f>
        <v>15.261791241270906</v>
      </c>
      <c r="I58" s="14">
        <f>FC_IND_TE_E!I$2</f>
        <v>14.908334897016374</v>
      </c>
      <c r="J58" s="14">
        <f>FC_IND_TE_E!J$2</f>
        <v>12.410493839999999</v>
      </c>
      <c r="K58" s="14">
        <f>FC_IND_TE_E!K$2</f>
        <v>5.0025600000000008</v>
      </c>
      <c r="L58" s="14">
        <f>FC_IND_TE_E!L$2</f>
        <v>5.6084399999999999</v>
      </c>
      <c r="M58" s="14">
        <f>FC_IND_TE_E!M$2</f>
        <v>6.012360000000001</v>
      </c>
      <c r="N58" s="14">
        <f>FC_IND_TE_E!N$2</f>
        <v>6.0649041600000002</v>
      </c>
      <c r="O58" s="14">
        <f>FC_IND_TE_E!O$2</f>
        <v>9.9061941600000019</v>
      </c>
      <c r="P58" s="14">
        <f>FC_IND_TE_E!P$2</f>
        <v>10.81501416</v>
      </c>
      <c r="Q58" s="14">
        <f>FC_IND_TE_E!Q$2</f>
        <v>7.4765700000000006</v>
      </c>
      <c r="R58" s="14">
        <f>FC_IND_TE_E!R$2</f>
        <v>8.0319599999999998</v>
      </c>
      <c r="S58" s="14">
        <f>FC_IND_TE_E!S$2</f>
        <v>7.7795100000000001</v>
      </c>
      <c r="T58" s="14">
        <f>FC_IND_TE_E!T$2</f>
        <v>7.4507191200000005</v>
      </c>
      <c r="U58" s="14">
        <f>FC_IND_TE_E!U$2</f>
        <v>7.0637208674291454</v>
      </c>
      <c r="V58" s="14">
        <f>FC_IND_TE_E!V$2</f>
        <v>2.8727178693647195</v>
      </c>
      <c r="W58" s="14">
        <f>FC_IND_TE_E!W$2</f>
        <v>1.96363449957271</v>
      </c>
      <c r="X58" s="14">
        <f>FC_IND_TE_E!X$2</f>
        <v>2.1343424392444534</v>
      </c>
      <c r="Y58" s="14">
        <f>FC_IND_TE_E!Y$2</f>
        <v>3.7539669792432666</v>
      </c>
      <c r="Z58" s="14">
        <f>FC_IND_TE_E!Z$2</f>
        <v>3.7324732402821486</v>
      </c>
    </row>
    <row r="59" spans="1:26" ht="11.25" customHeight="1" x14ac:dyDescent="0.2">
      <c r="A59" s="40" t="s">
        <v>148</v>
      </c>
      <c r="B59" s="13" t="str">
        <f ca="1">HYPERLINK("#"&amp;CELL("address",FC_IND_MAC_E!$Z$2),"FC_IND_MAC_E")</f>
        <v>FC_IND_MAC_E</v>
      </c>
      <c r="C59" s="14">
        <f>FC_IND_MAC_E!C$2</f>
        <v>14.154623640000001</v>
      </c>
      <c r="D59" s="14">
        <f>FC_IND_MAC_E!D$2</f>
        <v>16.98206364</v>
      </c>
      <c r="E59" s="14">
        <f>FC_IND_MAC_E!E$2</f>
        <v>17.392838399999999</v>
      </c>
      <c r="F59" s="14">
        <f>FC_IND_MAC_E!F$2</f>
        <v>36.994624560000005</v>
      </c>
      <c r="G59" s="14">
        <f>FC_IND_MAC_E!G$2</f>
        <v>23.292090000000002</v>
      </c>
      <c r="H59" s="14">
        <f>FC_IND_MAC_E!H$2</f>
        <v>31.26951</v>
      </c>
      <c r="I59" s="14">
        <f>FC_IND_MAC_E!I$2</f>
        <v>34.583897159999999</v>
      </c>
      <c r="J59" s="14">
        <f>FC_IND_MAC_E!J$2</f>
        <v>39.474379079999999</v>
      </c>
      <c r="K59" s="14">
        <f>FC_IND_MAC_E!K$2</f>
        <v>27.972705240000007</v>
      </c>
      <c r="L59" s="14">
        <f>FC_IND_MAC_E!L$2</f>
        <v>26.505497160000001</v>
      </c>
      <c r="M59" s="14">
        <f>FC_IND_MAC_E!M$2</f>
        <v>24.554659319999999</v>
      </c>
      <c r="N59" s="14">
        <f>FC_IND_MAC_E!N$2</f>
        <v>22.871970000000001</v>
      </c>
      <c r="O59" s="14">
        <f>FC_IND_MAC_E!O$2</f>
        <v>26.958855240000002</v>
      </c>
      <c r="P59" s="14">
        <f>FC_IND_MAC_E!P$2</f>
        <v>24.17100048</v>
      </c>
      <c r="Q59" s="14">
        <f>FC_IND_MAC_E!Q$2</f>
        <v>17.563665240000002</v>
      </c>
      <c r="R59" s="14">
        <f>FC_IND_MAC_E!R$2</f>
        <v>17.008275240000003</v>
      </c>
      <c r="S59" s="14">
        <f>FC_IND_MAC_E!S$2</f>
        <v>15.039165240000003</v>
      </c>
      <c r="T59" s="14">
        <f>FC_IND_MAC_E!T$2</f>
        <v>11.895859800000002</v>
      </c>
      <c r="U59" s="14">
        <f>FC_IND_MAC_E!U$2</f>
        <v>10.546492466838643</v>
      </c>
      <c r="V59" s="14">
        <f>FC_IND_MAC_E!V$2</f>
        <v>13.204175758191996</v>
      </c>
      <c r="W59" s="14">
        <f>FC_IND_MAC_E!W$2</f>
        <v>11.920836182055545</v>
      </c>
      <c r="X59" s="14">
        <f>FC_IND_MAC_E!X$2</f>
        <v>12.744451291819006</v>
      </c>
      <c r="Y59" s="14">
        <f>FC_IND_MAC_E!Y$2</f>
        <v>8.3056830019071164</v>
      </c>
      <c r="Z59" s="14">
        <f>FC_IND_MAC_E!Z$2</f>
        <v>19.90837938208918</v>
      </c>
    </row>
    <row r="60" spans="1:26" ht="11.25" customHeight="1" x14ac:dyDescent="0.2">
      <c r="A60" s="40" t="s">
        <v>154</v>
      </c>
      <c r="B60" s="13" t="str">
        <f ca="1">HYPERLINK("#"&amp;CELL("address",FC_IND_TL_E!$Z$2),"FC_IND_TL_E")</f>
        <v>FC_IND_TL_E</v>
      </c>
      <c r="C60" s="14">
        <f>FC_IND_TL_E!C$2</f>
        <v>23.954279040000003</v>
      </c>
      <c r="D60" s="14">
        <f>FC_IND_TL_E!D$2</f>
        <v>43.195019040000005</v>
      </c>
      <c r="E60" s="14">
        <f>FC_IND_TL_E!E$2</f>
        <v>39.808139039999986</v>
      </c>
      <c r="F60" s="14">
        <f>FC_IND_TL_E!F$2</f>
        <v>69.773738540795932</v>
      </c>
      <c r="G60" s="14">
        <f>FC_IND_TL_E!G$2</f>
        <v>40.580637119999992</v>
      </c>
      <c r="H60" s="14">
        <f>FC_IND_TL_E!H$2</f>
        <v>41.260864521270904</v>
      </c>
      <c r="I60" s="14">
        <f>FC_IND_TL_E!I$2</f>
        <v>38.029478177016379</v>
      </c>
      <c r="J60" s="14">
        <f>FC_IND_TL_E!J$2</f>
        <v>41.570521920000004</v>
      </c>
      <c r="K60" s="14">
        <f>FC_IND_TL_E!K$2</f>
        <v>17.517031920000001</v>
      </c>
      <c r="L60" s="14">
        <f>FC_IND_TL_E!L$2</f>
        <v>9.2942099999999996</v>
      </c>
      <c r="M60" s="14">
        <f>FC_IND_TL_E!M$2</f>
        <v>8.5328100000000013</v>
      </c>
      <c r="N60" s="14">
        <f>FC_IND_TL_E!N$2</f>
        <v>8.2864641600000013</v>
      </c>
      <c r="O60" s="14">
        <f>FC_IND_TL_E!O$2</f>
        <v>8.3369541600000012</v>
      </c>
      <c r="P60" s="14">
        <f>FC_IND_TL_E!P$2</f>
        <v>8.1349941600000015</v>
      </c>
      <c r="Q60" s="14">
        <f>FC_IND_TL_E!Q$2</f>
        <v>8.3369541600000012</v>
      </c>
      <c r="R60" s="14">
        <f>FC_IND_TL_E!R$2</f>
        <v>7.5796041600000006</v>
      </c>
      <c r="S60" s="14">
        <f>FC_IND_TL_E!S$2</f>
        <v>8.6903841600000007</v>
      </c>
      <c r="T60" s="14">
        <f>FC_IND_TL_E!T$2</f>
        <v>4.806648</v>
      </c>
      <c r="U60" s="14">
        <f>FC_IND_TL_E!U$2</f>
        <v>4.431937706121917</v>
      </c>
      <c r="V60" s="14">
        <f>FC_IND_TL_E!V$2</f>
        <v>7.3289797520607554</v>
      </c>
      <c r="W60" s="14">
        <f>FC_IND_TL_E!W$2</f>
        <v>4.3488310296646917</v>
      </c>
      <c r="X60" s="14">
        <f>FC_IND_TL_E!X$2</f>
        <v>7.0344325336310005</v>
      </c>
      <c r="Y60" s="14">
        <f>FC_IND_TL_E!Y$2</f>
        <v>5.2186957274482371</v>
      </c>
      <c r="Z60" s="14">
        <f>FC_IND_TL_E!Z$2</f>
        <v>3.530909961395611</v>
      </c>
    </row>
    <row r="61" spans="1:26" ht="11.25" customHeight="1" x14ac:dyDescent="0.2">
      <c r="A61" s="40" t="s">
        <v>152</v>
      </c>
      <c r="B61" s="13" t="str">
        <f ca="1">HYPERLINK("#"&amp;CELL("address",FC_IND_WP_E!$Z$2),"FC_IND_WP_E")</f>
        <v>FC_IND_WP_E</v>
      </c>
      <c r="C61" s="14">
        <f>FC_IND_WP_E!C$2</f>
        <v>72.853318079999994</v>
      </c>
      <c r="D61" s="14">
        <f>FC_IND_WP_E!D$2</f>
        <v>81.787050000000022</v>
      </c>
      <c r="E61" s="14">
        <f>FC_IND_WP_E!E$2</f>
        <v>59.235570000000003</v>
      </c>
      <c r="F61" s="14">
        <f>FC_IND_WP_E!F$2</f>
        <v>71.088120720000006</v>
      </c>
      <c r="G61" s="14">
        <f>FC_IND_WP_E!G$2</f>
        <v>78.880052880000022</v>
      </c>
      <c r="H61" s="14">
        <f>FC_IND_WP_E!H$2</f>
        <v>63.017040960000017</v>
      </c>
      <c r="I61" s="14">
        <f>FC_IND_WP_E!I$2</f>
        <v>58.635686160000013</v>
      </c>
      <c r="J61" s="14">
        <f>FC_IND_WP_E!J$2</f>
        <v>48.647221920000007</v>
      </c>
      <c r="K61" s="14">
        <f>FC_IND_WP_E!K$2</f>
        <v>31.97232</v>
      </c>
      <c r="L61" s="14">
        <f>FC_IND_WP_E!L$2</f>
        <v>24.344280000000001</v>
      </c>
      <c r="M61" s="14">
        <f>FC_IND_WP_E!M$2</f>
        <v>33.53046192</v>
      </c>
      <c r="N61" s="14">
        <f>FC_IND_WP_E!N$2</f>
        <v>36.831510000000009</v>
      </c>
      <c r="O61" s="14">
        <f>FC_IND_WP_E!O$2</f>
        <v>35.61975000000001</v>
      </c>
      <c r="P61" s="14">
        <f>FC_IND_WP_E!P$2</f>
        <v>36.427590000000009</v>
      </c>
      <c r="Q61" s="14">
        <f>FC_IND_WP_E!Q$2</f>
        <v>34.509306960000004</v>
      </c>
      <c r="R61" s="14">
        <f>FC_IND_WP_E!R$2</f>
        <v>37.492266960000002</v>
      </c>
      <c r="S61" s="14">
        <f>FC_IND_WP_E!S$2</f>
        <v>41.028621120000004</v>
      </c>
      <c r="T61" s="14">
        <f>FC_IND_WP_E!T$2</f>
        <v>34.118963640000004</v>
      </c>
      <c r="U61" s="14">
        <f>FC_IND_WP_E!U$2</f>
        <v>30.211336338085118</v>
      </c>
      <c r="V61" s="14">
        <f>FC_IND_WP_E!V$2</f>
        <v>50.351436989227167</v>
      </c>
      <c r="W61" s="14">
        <f>FC_IND_WP_E!W$2</f>
        <v>59.878347257280673</v>
      </c>
      <c r="X61" s="14">
        <f>FC_IND_WP_E!X$2</f>
        <v>47.218271460882931</v>
      </c>
      <c r="Y61" s="14">
        <f>FC_IND_WP_E!Y$2</f>
        <v>41.643068397294194</v>
      </c>
      <c r="Z61" s="14">
        <f>FC_IND_WP_E!Z$2</f>
        <v>26.087033154830038</v>
      </c>
    </row>
    <row r="62" spans="1:26" ht="11.25" customHeight="1" x14ac:dyDescent="0.2">
      <c r="A62" s="40" t="s">
        <v>149</v>
      </c>
      <c r="B62" s="13" t="str">
        <f ca="1">HYPERLINK("#"&amp;CELL("address",FC_IND_MQ_E!$Z$2),"FC_IND_MQ_E")</f>
        <v>FC_IND_MQ_E</v>
      </c>
      <c r="C62" s="14">
        <f>FC_IND_MQ_E!C$2</f>
        <v>10.964430000000002</v>
      </c>
      <c r="D62" s="14">
        <f>FC_IND_MQ_E!D$2</f>
        <v>9.3447000000000013</v>
      </c>
      <c r="E62" s="14">
        <f>FC_IND_MQ_E!E$2</f>
        <v>6.268860000000001</v>
      </c>
      <c r="F62" s="14">
        <f>FC_IND_MQ_E!F$2</f>
        <v>22.736699999999999</v>
      </c>
      <c r="G62" s="14">
        <f>FC_IND_MQ_E!G$2</f>
        <v>19.975503141050897</v>
      </c>
      <c r="H62" s="14">
        <f>FC_IND_MQ_E!H$2</f>
        <v>24.049440000000001</v>
      </c>
      <c r="I62" s="14">
        <f>FC_IND_MQ_E!I$2</f>
        <v>28.64808</v>
      </c>
      <c r="J62" s="14">
        <f>FC_IND_MQ_E!J$2</f>
        <v>33.347700000000003</v>
      </c>
      <c r="K62" s="14">
        <f>FC_IND_MQ_E!K$2</f>
        <v>31.984470000000002</v>
      </c>
      <c r="L62" s="14">
        <f>FC_IND_MQ_E!L$2</f>
        <v>20.717100000000002</v>
      </c>
      <c r="M62" s="14">
        <f>FC_IND_MQ_E!M$2</f>
        <v>20.868570000000002</v>
      </c>
      <c r="N62" s="14">
        <f>FC_IND_MQ_E!N$2</f>
        <v>23.494050000000001</v>
      </c>
      <c r="O62" s="14">
        <f>FC_IND_MQ_E!O$2</f>
        <v>32.085450000000002</v>
      </c>
      <c r="P62" s="14">
        <f>FC_IND_MQ_E!P$2</f>
        <v>33.903090000000006</v>
      </c>
      <c r="Q62" s="14">
        <f>FC_IND_MQ_E!Q$2</f>
        <v>27.284850000000002</v>
      </c>
      <c r="R62" s="14">
        <f>FC_IND_MQ_E!R$2</f>
        <v>25.719660000000001</v>
      </c>
      <c r="S62" s="14">
        <f>FC_IND_MQ_E!S$2</f>
        <v>28.5471</v>
      </c>
      <c r="T62" s="14">
        <f>FC_IND_MQ_E!T$2</f>
        <v>22.347321120000004</v>
      </c>
      <c r="U62" s="14">
        <f>FC_IND_MQ_E!U$2</f>
        <v>20.916315310890226</v>
      </c>
      <c r="V62" s="14">
        <f>FC_IND_MQ_E!V$2</f>
        <v>15.028650327385829</v>
      </c>
      <c r="W62" s="14">
        <f>FC_IND_MQ_E!W$2</f>
        <v>7.6533878557239561</v>
      </c>
      <c r="X62" s="14">
        <f>FC_IND_MQ_E!X$2</f>
        <v>10.436862857590624</v>
      </c>
      <c r="Y62" s="14">
        <f>FC_IND_MQ_E!Y$2</f>
        <v>6.8112652382088203</v>
      </c>
      <c r="Z62" s="14">
        <f>FC_IND_MQ_E!Z$2</f>
        <v>1.2161274617502378</v>
      </c>
    </row>
    <row r="63" spans="1:26" ht="11.25" customHeight="1" x14ac:dyDescent="0.2">
      <c r="A63" s="40" t="s">
        <v>153</v>
      </c>
      <c r="B63" s="13" t="str">
        <f ca="1">HYPERLINK("#"&amp;CELL("address",FC_IND_CON_E!$Z$2),"FC_IND_CON_E")</f>
        <v>FC_IND_CON_E</v>
      </c>
      <c r="C63" s="14">
        <f>FC_IND_CON_E!C$2</f>
        <v>51.410930457221617</v>
      </c>
      <c r="D63" s="14">
        <f>FC_IND_CON_E!D$2</f>
        <v>52.192428434039421</v>
      </c>
      <c r="E63" s="14">
        <f>FC_IND_CON_E!E$2</f>
        <v>75.359138399999992</v>
      </c>
      <c r="F63" s="14">
        <f>FC_IND_CON_E!F$2</f>
        <v>106.30745964</v>
      </c>
      <c r="G63" s="14">
        <f>FC_IND_CON_E!G$2</f>
        <v>97.028109621050902</v>
      </c>
      <c r="H63" s="14">
        <f>FC_IND_CON_E!H$2</f>
        <v>97.832011679999994</v>
      </c>
      <c r="I63" s="14">
        <f>FC_IND_CON_E!I$2</f>
        <v>111.71076552000002</v>
      </c>
      <c r="J63" s="14">
        <f>FC_IND_CON_E!J$2</f>
        <v>106.15121712000001</v>
      </c>
      <c r="K63" s="14">
        <f>FC_IND_CON_E!K$2</f>
        <v>90.639689040000007</v>
      </c>
      <c r="L63" s="14">
        <f>FC_IND_CON_E!L$2</f>
        <v>84.886827119999992</v>
      </c>
      <c r="M63" s="14">
        <f>FC_IND_CON_E!M$2</f>
        <v>86.495459039999986</v>
      </c>
      <c r="N63" s="14">
        <f>FC_IND_CON_E!N$2</f>
        <v>120.38278008267358</v>
      </c>
      <c r="O63" s="14">
        <f>FC_IND_CON_E!O$2</f>
        <v>123.50204676</v>
      </c>
      <c r="P63" s="14">
        <f>FC_IND_CON_E!P$2</f>
        <v>113.89679676000002</v>
      </c>
      <c r="Q63" s="14">
        <f>FC_IND_CON_E!Q$2</f>
        <v>118.71035567999999</v>
      </c>
      <c r="R63" s="14">
        <f>FC_IND_CON_E!R$2</f>
        <v>114.39970092</v>
      </c>
      <c r="S63" s="14">
        <f>FC_IND_CON_E!S$2</f>
        <v>147.86142408000001</v>
      </c>
      <c r="T63" s="14">
        <f>FC_IND_CON_E!T$2</f>
        <v>118.85568803999999</v>
      </c>
      <c r="U63" s="14">
        <f>FC_IND_CON_E!U$2</f>
        <v>132.59943096760398</v>
      </c>
      <c r="V63" s="14">
        <f>FC_IND_CON_E!V$2</f>
        <v>123.73513658644595</v>
      </c>
      <c r="W63" s="14">
        <f>FC_IND_CON_E!W$2</f>
        <v>133.63857163497616</v>
      </c>
      <c r="X63" s="14">
        <f>FC_IND_CON_E!X$2</f>
        <v>70.931120625188939</v>
      </c>
      <c r="Y63" s="14">
        <f>FC_IND_CON_E!Y$2</f>
        <v>90.323475685210411</v>
      </c>
      <c r="Z63" s="14">
        <f>FC_IND_CON_E!Z$2</f>
        <v>77.408583579942047</v>
      </c>
    </row>
    <row r="64" spans="1:26" ht="11.25" customHeight="1" x14ac:dyDescent="0.2">
      <c r="A64" s="40" t="s">
        <v>155</v>
      </c>
      <c r="B64" s="13" t="str">
        <f ca="1">HYPERLINK("#"&amp;CELL("address",FC_IND_NSP_E!$Z$2),"FC_IND_NSP_E")</f>
        <v>FC_IND_NSP_E</v>
      </c>
      <c r="C64" s="14">
        <f>FC_IND_NSP_E!C$2</f>
        <v>23.276941920000002</v>
      </c>
      <c r="D64" s="14">
        <f>FC_IND_NSP_E!D$2</f>
        <v>31.30185384</v>
      </c>
      <c r="E64" s="14">
        <f>FC_IND_NSP_E!E$2</f>
        <v>21.141213839999999</v>
      </c>
      <c r="F64" s="14">
        <f>FC_IND_NSP_E!F$2</f>
        <v>33.89678172</v>
      </c>
      <c r="G64" s="14">
        <f>FC_IND_NSP_E!G$2</f>
        <v>37.334016981050894</v>
      </c>
      <c r="H64" s="14">
        <f>FC_IND_NSP_E!H$2</f>
        <v>32.133744561270902</v>
      </c>
      <c r="I64" s="14">
        <f>FC_IND_NSP_E!I$2</f>
        <v>23.276941920000002</v>
      </c>
      <c r="J64" s="14">
        <f>FC_IND_NSP_E!J$2</f>
        <v>18.638909999999999</v>
      </c>
      <c r="K64" s="14">
        <f>FC_IND_NSP_E!K$2</f>
        <v>12.525570000000002</v>
      </c>
      <c r="L64" s="14">
        <f>FC_IND_NSP_E!L$2</f>
        <v>10.707930000000001</v>
      </c>
      <c r="M64" s="14">
        <f>FC_IND_NSP_E!M$2</f>
        <v>15.357060000000001</v>
      </c>
      <c r="N64" s="14">
        <f>FC_IND_NSP_E!N$2</f>
        <v>12.319560000000003</v>
      </c>
      <c r="O64" s="14">
        <f>FC_IND_NSP_E!O$2</f>
        <v>26.159115239999998</v>
      </c>
      <c r="P64" s="14">
        <f>FC_IND_NSP_E!P$2</f>
        <v>16.918200000000002</v>
      </c>
      <c r="Q64" s="14">
        <f>FC_IND_NSP_E!Q$2</f>
        <v>11.818710000000001</v>
      </c>
      <c r="R64" s="14">
        <f>FC_IND_NSP_E!R$2</f>
        <v>13.427535240000001</v>
      </c>
      <c r="S64" s="14">
        <f>FC_IND_NSP_E!S$2</f>
        <v>12.273120000000002</v>
      </c>
      <c r="T64" s="14">
        <f>FC_IND_NSP_E!T$2</f>
        <v>12.823270920000002</v>
      </c>
      <c r="U64" s="14">
        <f>FC_IND_NSP_E!U$2</f>
        <v>14.869380652243839</v>
      </c>
      <c r="V64" s="14">
        <f>FC_IND_NSP_E!V$2</f>
        <v>10.874678892063722</v>
      </c>
      <c r="W64" s="14">
        <f>FC_IND_NSP_E!W$2</f>
        <v>3.0516651047570167</v>
      </c>
      <c r="X64" s="14">
        <f>FC_IND_NSP_E!X$2</f>
        <v>3.8354032303544865</v>
      </c>
      <c r="Y64" s="14">
        <f>FC_IND_NSP_E!Y$2</f>
        <v>3.9866515972774286</v>
      </c>
      <c r="Z64" s="14">
        <f>FC_IND_NSP_E!Z$2</f>
        <v>10.67628181395056</v>
      </c>
    </row>
    <row r="65" spans="1:26" ht="11.25" customHeight="1" x14ac:dyDescent="0.2">
      <c r="A65" s="39" t="s">
        <v>156</v>
      </c>
      <c r="B65" s="11" t="str">
        <f ca="1">HYPERLINK("#"&amp;CELL("address",FC_TRA_E!$Z$2),"FC_TRA_E")</f>
        <v>FC_TRA_E</v>
      </c>
      <c r="C65" s="12">
        <f>FC_TRA_E!C$2</f>
        <v>1639.4784145200001</v>
      </c>
      <c r="D65" s="12">
        <f>FC_TRA_E!D$2</f>
        <v>1954.8749847599997</v>
      </c>
      <c r="E65" s="12">
        <f>FC_TRA_E!E$2</f>
        <v>2060.8995150000001</v>
      </c>
      <c r="F65" s="12">
        <f>FC_TRA_E!F$2</f>
        <v>1990.2027175200001</v>
      </c>
      <c r="G65" s="12">
        <f>FC_TRA_E!G$2</f>
        <v>2029.1842137600008</v>
      </c>
      <c r="H65" s="12">
        <f>FC_TRA_E!H$2</f>
        <v>2129.5973833200001</v>
      </c>
      <c r="I65" s="12">
        <f>FC_TRA_E!I$2</f>
        <v>2285.9829118799998</v>
      </c>
      <c r="J65" s="12">
        <f>FC_TRA_E!J$2</f>
        <v>2396.7919814399997</v>
      </c>
      <c r="K65" s="12">
        <f>FC_TRA_E!K$2</f>
        <v>2301.1569892800003</v>
      </c>
      <c r="L65" s="12">
        <f>FC_TRA_E!L$2</f>
        <v>2117.2277249999997</v>
      </c>
      <c r="M65" s="12">
        <f>FC_TRA_E!M$2</f>
        <v>2231.3199643200005</v>
      </c>
      <c r="N65" s="12">
        <f>FC_TRA_E!N$2</f>
        <v>2230.5327253200003</v>
      </c>
      <c r="O65" s="12">
        <f>FC_TRA_E!O$2</f>
        <v>2261.5035688799999</v>
      </c>
      <c r="P65" s="12">
        <f>FC_TRA_E!P$2</f>
        <v>2211.7558967999998</v>
      </c>
      <c r="Q65" s="12">
        <f>FC_TRA_E!Q$2</f>
        <v>2215.3119375599999</v>
      </c>
      <c r="R65" s="12">
        <f>FC_TRA_E!R$2</f>
        <v>2280.1015440000001</v>
      </c>
      <c r="S65" s="12">
        <f>FC_TRA_E!S$2</f>
        <v>2330.9509374000004</v>
      </c>
      <c r="T65" s="12">
        <f>FC_TRA_E!T$2</f>
        <v>2409.8272110000003</v>
      </c>
      <c r="U65" s="12">
        <f>FC_TRA_E!U$2</f>
        <v>2451.0061628325634</v>
      </c>
      <c r="V65" s="12">
        <f>FC_TRA_E!V$2</f>
        <v>2425.0405491913511</v>
      </c>
      <c r="W65" s="12">
        <f>FC_TRA_E!W$2</f>
        <v>2253.3556667929975</v>
      </c>
      <c r="X65" s="12">
        <f>FC_TRA_E!X$2</f>
        <v>2373.3096396995693</v>
      </c>
      <c r="Y65" s="12">
        <f>FC_TRA_E!Y$2</f>
        <v>2446.589121438345</v>
      </c>
      <c r="Z65" s="12">
        <f>FC_TRA_E!Z$2</f>
        <v>2447.1072777582453</v>
      </c>
    </row>
    <row r="66" spans="1:26" ht="11.25" customHeight="1" x14ac:dyDescent="0.2">
      <c r="A66" s="40" t="s">
        <v>157</v>
      </c>
      <c r="B66" s="13" t="str">
        <f ca="1">HYPERLINK("#"&amp;CELL("address",FC_TRA_RAIL_E!$Z$2),"FC_TRA_RAIL_E")</f>
        <v>FC_TRA_RAIL_E</v>
      </c>
      <c r="C66" s="14">
        <f>FC_TRA_RAIL_E!C$2</f>
        <v>134.78049000000004</v>
      </c>
      <c r="D66" s="14">
        <f>FC_TRA_RAIL_E!D$2</f>
        <v>125.3772</v>
      </c>
      <c r="E66" s="14">
        <f>FC_TRA_RAIL_E!E$2</f>
        <v>159.85592999999997</v>
      </c>
      <c r="F66" s="14">
        <f>FC_TRA_RAIL_E!F$2</f>
        <v>141.04934999999998</v>
      </c>
      <c r="G66" s="14">
        <f>FC_TRA_RAIL_E!G$2</f>
        <v>122.24276999999998</v>
      </c>
      <c r="H66" s="14">
        <f>FC_TRA_RAIL_E!H$2</f>
        <v>131.64606000000001</v>
      </c>
      <c r="I66" s="14">
        <f>FC_TRA_RAIL_E!I$2</f>
        <v>137.91492000000002</v>
      </c>
      <c r="J66" s="14">
        <f>FC_TRA_RAIL_E!J$2</f>
        <v>115.97391000000003</v>
      </c>
      <c r="K66" s="14">
        <f>FC_TRA_RAIL_E!K$2</f>
        <v>81.495179999999991</v>
      </c>
      <c r="L66" s="14">
        <f>FC_TRA_RAIL_E!L$2</f>
        <v>109.70505</v>
      </c>
      <c r="M66" s="14">
        <f>FC_TRA_RAIL_E!M$2</f>
        <v>156.72150000000002</v>
      </c>
      <c r="N66" s="14">
        <f>FC_TRA_RAIL_E!N$2</f>
        <v>106.57062000000002</v>
      </c>
      <c r="O66" s="14">
        <f>FC_TRA_RAIL_E!O$2</f>
        <v>94.032899999999998</v>
      </c>
      <c r="P66" s="14">
        <f>FC_TRA_RAIL_E!P$2</f>
        <v>81.495180000000005</v>
      </c>
      <c r="Q66" s="14">
        <f>FC_TRA_RAIL_E!Q$2</f>
        <v>62.688600000000008</v>
      </c>
      <c r="R66" s="14">
        <f>FC_TRA_RAIL_E!R$2</f>
        <v>59.554170000000006</v>
      </c>
      <c r="S66" s="14">
        <f>FC_TRA_RAIL_E!S$2</f>
        <v>47.016450000000013</v>
      </c>
      <c r="T66" s="14">
        <f>FC_TRA_RAIL_E!T$2</f>
        <v>48.90964572</v>
      </c>
      <c r="U66" s="14">
        <f>FC_TRA_RAIL_E!U$2</f>
        <v>45.891256320000011</v>
      </c>
      <c r="V66" s="14">
        <f>FC_TRA_RAIL_E!V$2</f>
        <v>50.285593799999987</v>
      </c>
      <c r="W66" s="14">
        <f>FC_TRA_RAIL_E!W$2</f>
        <v>44.991741600000005</v>
      </c>
      <c r="X66" s="14">
        <f>FC_TRA_RAIL_E!X$2</f>
        <v>43.509089519999996</v>
      </c>
      <c r="Y66" s="14">
        <f>FC_TRA_RAIL_E!Y$2</f>
        <v>39.180375000000005</v>
      </c>
      <c r="Z66" s="14">
        <f>FC_TRA_RAIL_E!Z$2</f>
        <v>43.073470439999994</v>
      </c>
    </row>
    <row r="67" spans="1:26" ht="11.25" customHeight="1" x14ac:dyDescent="0.2">
      <c r="A67" s="41" t="s">
        <v>243</v>
      </c>
      <c r="B67" s="15" t="str">
        <f ca="1">HYPERLINK("#"&amp;CELL("address",FC_TRA_RAIL_MTU_E!$Z$2),"FC_TRA_RAIL_MTU_E")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  <c r="Y67" s="16">
        <f>FC_TRA_RAIL_MTU_E!Y$2</f>
        <v>0</v>
      </c>
      <c r="Z67" s="16">
        <f>FC_TRA_RAIL_MTU_E!Z$2</f>
        <v>0</v>
      </c>
    </row>
    <row r="68" spans="1:26" ht="11.25" customHeight="1" x14ac:dyDescent="0.2">
      <c r="A68" s="41" t="s">
        <v>248</v>
      </c>
      <c r="B68" s="15" t="str">
        <f ca="1">HYPERLINK("#"&amp;CELL("address",FC_TRA_RAIL_CPT_E!$Z$2),"FC_TRA_RAIL_CPT_E")</f>
        <v>FC_TRA_RAIL_CPT_E</v>
      </c>
      <c r="C68" s="16">
        <f>FC_TRA_RAIL_CPT_E!C$2</f>
        <v>9.4103796922999692</v>
      </c>
      <c r="D68" s="16">
        <f>FC_TRA_RAIL_CPT_E!D$2</f>
        <v>5.1871615091904966</v>
      </c>
      <c r="E68" s="16">
        <f>FC_TRA_RAIL_CPT_E!E$2</f>
        <v>5.0882244063061099</v>
      </c>
      <c r="F68" s="16">
        <f>FC_TRA_RAIL_CPT_E!F$2</f>
        <v>4.6967004478853038</v>
      </c>
      <c r="G68" s="16">
        <f>FC_TRA_RAIL_CPT_E!G$2</f>
        <v>4.9975329739285543</v>
      </c>
      <c r="H68" s="16">
        <f>FC_TRA_RAIL_CPT_E!H$2</f>
        <v>5.7777592617757145</v>
      </c>
      <c r="I68" s="16">
        <f>FC_TRA_RAIL_CPT_E!I$2</f>
        <v>6.6199534180948838</v>
      </c>
      <c r="J68" s="16">
        <f>FC_TRA_RAIL_CPT_E!J$2</f>
        <v>8.3358610794884491</v>
      </c>
      <c r="K68" s="16">
        <f>FC_TRA_RAIL_CPT_E!K$2</f>
        <v>5.8642036288713646</v>
      </c>
      <c r="L68" s="16">
        <f>FC_TRA_RAIL_CPT_E!L$2</f>
        <v>5.618696319056431</v>
      </c>
      <c r="M68" s="16">
        <f>FC_TRA_RAIL_CPT_E!M$2</f>
        <v>6.4708212170685542</v>
      </c>
      <c r="N68" s="16">
        <f>FC_TRA_RAIL_CPT_E!N$2</f>
        <v>6.5026294895720653</v>
      </c>
      <c r="O68" s="16">
        <f>FC_TRA_RAIL_CPT_E!O$2</f>
        <v>5.0739391358907495</v>
      </c>
      <c r="P68" s="16">
        <f>FC_TRA_RAIL_CPT_E!P$2</f>
        <v>6.5522061575726021</v>
      </c>
      <c r="Q68" s="16">
        <f>FC_TRA_RAIL_CPT_E!Q$2</f>
        <v>7.5126563697310322</v>
      </c>
      <c r="R68" s="16">
        <f>FC_TRA_RAIL_CPT_E!R$2</f>
        <v>7.523431974787866</v>
      </c>
      <c r="S68" s="16">
        <f>FC_TRA_RAIL_CPT_E!S$2</f>
        <v>7.514925358888954</v>
      </c>
      <c r="T68" s="16">
        <f>FC_TRA_RAIL_CPT_E!T$2</f>
        <v>9.0706568632885283</v>
      </c>
      <c r="U68" s="16">
        <f>FC_TRA_RAIL_CPT_E!U$2</f>
        <v>11.469779453090977</v>
      </c>
      <c r="V68" s="16">
        <f>FC_TRA_RAIL_CPT_E!V$2</f>
        <v>14.511272970242054</v>
      </c>
      <c r="W68" s="16">
        <f>FC_TRA_RAIL_CPT_E!W$2</f>
        <v>15.177076012879379</v>
      </c>
      <c r="X68" s="16">
        <f>FC_TRA_RAIL_CPT_E!X$2</f>
        <v>8.6438138080854525</v>
      </c>
      <c r="Y68" s="16">
        <f>FC_TRA_RAIL_CPT_E!Y$2</f>
        <v>12.609596417489819</v>
      </c>
      <c r="Z68" s="16">
        <f>FC_TRA_RAIL_CPT_E!Z$2</f>
        <v>14.727793573983693</v>
      </c>
    </row>
    <row r="69" spans="1:26" ht="11.25" customHeight="1" x14ac:dyDescent="0.2">
      <c r="A69" s="41" t="s">
        <v>246</v>
      </c>
      <c r="B69" s="15" t="str">
        <f ca="1">HYPERLINK("#"&amp;CELL("address",FC_TRA_RAIL_HST_E!$Z$2),"FC_TRA_RAIL_HST_E")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  <c r="Y69" s="16">
        <f>FC_TRA_RAIL_HST_E!Y$2</f>
        <v>0</v>
      </c>
      <c r="Z69" s="16">
        <f>FC_TRA_RAIL_HST_E!Z$2</f>
        <v>0</v>
      </c>
    </row>
    <row r="70" spans="1:26" ht="11.25" customHeight="1" x14ac:dyDescent="0.2">
      <c r="A70" s="41" t="s">
        <v>249</v>
      </c>
      <c r="B70" s="15" t="str">
        <f ca="1">HYPERLINK("#"&amp;CELL("address",FC_TRA_RAIL_FRT_E!$Z$2),"FC_TRA_RAIL_FRT_E")</f>
        <v>FC_TRA_RAIL_FRT_E</v>
      </c>
      <c r="C70" s="16">
        <f>FC_TRA_RAIL_FRT_E!C$2</f>
        <v>125.37011030770006</v>
      </c>
      <c r="D70" s="16">
        <f>FC_TRA_RAIL_FRT_E!D$2</f>
        <v>120.1900384908095</v>
      </c>
      <c r="E70" s="16">
        <f>FC_TRA_RAIL_FRT_E!E$2</f>
        <v>154.76770559369388</v>
      </c>
      <c r="F70" s="16">
        <f>FC_TRA_RAIL_FRT_E!F$2</f>
        <v>136.35264955211468</v>
      </c>
      <c r="G70" s="16">
        <f>FC_TRA_RAIL_FRT_E!G$2</f>
        <v>117.24523702607142</v>
      </c>
      <c r="H70" s="16">
        <f>FC_TRA_RAIL_FRT_E!H$2</f>
        <v>125.86830073822429</v>
      </c>
      <c r="I70" s="16">
        <f>FC_TRA_RAIL_FRT_E!I$2</f>
        <v>131.29496658190513</v>
      </c>
      <c r="J70" s="16">
        <f>FC_TRA_RAIL_FRT_E!J$2</f>
        <v>107.63804892051158</v>
      </c>
      <c r="K70" s="16">
        <f>FC_TRA_RAIL_FRT_E!K$2</f>
        <v>75.630976371128625</v>
      </c>
      <c r="L70" s="16">
        <f>FC_TRA_RAIL_FRT_E!L$2</f>
        <v>104.08635368094357</v>
      </c>
      <c r="M70" s="16">
        <f>FC_TRA_RAIL_FRT_E!M$2</f>
        <v>150.25067878293146</v>
      </c>
      <c r="N70" s="16">
        <f>FC_TRA_RAIL_FRT_E!N$2</f>
        <v>100.06799051042795</v>
      </c>
      <c r="O70" s="16">
        <f>FC_TRA_RAIL_FRT_E!O$2</f>
        <v>88.958960864109244</v>
      </c>
      <c r="P70" s="16">
        <f>FC_TRA_RAIL_FRT_E!P$2</f>
        <v>74.942973842427406</v>
      </c>
      <c r="Q70" s="16">
        <f>FC_TRA_RAIL_FRT_E!Q$2</f>
        <v>55.175943630268975</v>
      </c>
      <c r="R70" s="16">
        <f>FC_TRA_RAIL_FRT_E!R$2</f>
        <v>52.030738025212138</v>
      </c>
      <c r="S70" s="16">
        <f>FC_TRA_RAIL_FRT_E!S$2</f>
        <v>39.501524641111061</v>
      </c>
      <c r="T70" s="16">
        <f>FC_TRA_RAIL_FRT_E!T$2</f>
        <v>39.838988856711474</v>
      </c>
      <c r="U70" s="16">
        <f>FC_TRA_RAIL_FRT_E!U$2</f>
        <v>34.421476866909032</v>
      </c>
      <c r="V70" s="16">
        <f>FC_TRA_RAIL_FRT_E!V$2</f>
        <v>35.774320829757933</v>
      </c>
      <c r="W70" s="16">
        <f>FC_TRA_RAIL_FRT_E!W$2</f>
        <v>29.814665587120626</v>
      </c>
      <c r="X70" s="16">
        <f>FC_TRA_RAIL_FRT_E!X$2</f>
        <v>34.865275711914542</v>
      </c>
      <c r="Y70" s="16">
        <f>FC_TRA_RAIL_FRT_E!Y$2</f>
        <v>26.570778582510187</v>
      </c>
      <c r="Z70" s="16">
        <f>FC_TRA_RAIL_FRT_E!Z$2</f>
        <v>28.345676866016301</v>
      </c>
    </row>
    <row r="71" spans="1:26" ht="11.25" customHeight="1" x14ac:dyDescent="0.2">
      <c r="A71" s="40" t="s">
        <v>158</v>
      </c>
      <c r="B71" s="13" t="str">
        <f ca="1">HYPERLINK("#"&amp;CELL("address",FC_TRA_ROAD_E!$Z$2),"FC_TRA_ROAD_E")</f>
        <v>FC_TRA_ROAD_E</v>
      </c>
      <c r="C71" s="14">
        <f>FC_TRA_ROAD_E!C$2</f>
        <v>1482.75691452</v>
      </c>
      <c r="D71" s="14">
        <f>FC_TRA_ROAD_E!D$2</f>
        <v>1807.5567747599998</v>
      </c>
      <c r="E71" s="14">
        <f>FC_TRA_ROAD_E!E$2</f>
        <v>1875.9681449999998</v>
      </c>
      <c r="F71" s="14">
        <f>FC_TRA_ROAD_E!F$2</f>
        <v>1820.9434975200002</v>
      </c>
      <c r="G71" s="14">
        <f>FC_TRA_ROAD_E!G$2</f>
        <v>1881.8660037600007</v>
      </c>
      <c r="H71" s="14">
        <f>FC_TRA_ROAD_E!H$2</f>
        <v>1972.87588332</v>
      </c>
      <c r="I71" s="14">
        <f>FC_TRA_ROAD_E!I$2</f>
        <v>2126.1269818800001</v>
      </c>
      <c r="J71" s="14">
        <f>FC_TRA_ROAD_E!J$2</f>
        <v>2255.7426314399995</v>
      </c>
      <c r="K71" s="14">
        <f>FC_TRA_ROAD_E!K$2</f>
        <v>2197.7207992800004</v>
      </c>
      <c r="L71" s="14">
        <f>FC_TRA_ROAD_E!L$2</f>
        <v>1982.4472349999994</v>
      </c>
      <c r="M71" s="14">
        <f>FC_TRA_ROAD_E!M$2</f>
        <v>2049.5230243200003</v>
      </c>
      <c r="N71" s="14">
        <f>FC_TRA_ROAD_E!N$2</f>
        <v>2108.2899553200004</v>
      </c>
      <c r="O71" s="14">
        <f>FC_TRA_ROAD_E!O$2</f>
        <v>2154.9329488799999</v>
      </c>
      <c r="P71" s="14">
        <f>FC_TRA_ROAD_E!P$2</f>
        <v>2117.7229968000001</v>
      </c>
      <c r="Q71" s="14">
        <f>FC_TRA_ROAD_E!Q$2</f>
        <v>2133.81675756</v>
      </c>
      <c r="R71" s="14">
        <f>FC_TRA_ROAD_E!R$2</f>
        <v>2201.7407940000003</v>
      </c>
      <c r="S71" s="14">
        <f>FC_TRA_ROAD_E!S$2</f>
        <v>2268.2623374000004</v>
      </c>
      <c r="T71" s="14">
        <f>FC_TRA_ROAD_E!T$2</f>
        <v>2340.3994531200001</v>
      </c>
      <c r="U71" s="14">
        <f>FC_TRA_ROAD_E!U$2</f>
        <v>2384.9825293125637</v>
      </c>
      <c r="V71" s="14">
        <f>FC_TRA_ROAD_E!V$2</f>
        <v>2358.0483101113514</v>
      </c>
      <c r="W71" s="14">
        <f>FC_TRA_ROAD_E!W$2</f>
        <v>2188.2720955129976</v>
      </c>
      <c r="X71" s="14">
        <f>FC_TRA_ROAD_E!X$2</f>
        <v>2311.3074131795688</v>
      </c>
      <c r="Y71" s="14">
        <f>FC_TRA_ROAD_E!Y$2</f>
        <v>2389.4013793983449</v>
      </c>
      <c r="Z71" s="14">
        <f>FC_TRA_ROAD_E!Z$2</f>
        <v>2383.7915249982452</v>
      </c>
    </row>
    <row r="72" spans="1:26" ht="11.25" customHeight="1" x14ac:dyDescent="0.2">
      <c r="A72" s="41" t="s">
        <v>324</v>
      </c>
      <c r="B72" s="15" t="str">
        <f ca="1">HYPERLINK("#"&amp;CELL("address",FC_TRA_ROAD_P2W_E!$Z$2),"FC_TRA_ROAD_P2W_E")</f>
        <v>FC_TRA_ROAD_P2W_E</v>
      </c>
      <c r="C72" s="16">
        <f>FC_TRA_ROAD_P2W_E!C$2</f>
        <v>1.2556606354924043</v>
      </c>
      <c r="D72" s="16">
        <f>FC_TRA_ROAD_P2W_E!D$2</f>
        <v>1.2690024028415774</v>
      </c>
      <c r="E72" s="16">
        <f>FC_TRA_ROAD_P2W_E!E$2</f>
        <v>1.3434904883616807</v>
      </c>
      <c r="F72" s="16">
        <f>FC_TRA_ROAD_P2W_E!F$2</f>
        <v>1.4641461729053287</v>
      </c>
      <c r="G72" s="16">
        <f>FC_TRA_ROAD_P2W_E!G$2</f>
        <v>1.6218182312005096</v>
      </c>
      <c r="H72" s="16">
        <f>FC_TRA_ROAD_P2W_E!H$2</f>
        <v>1.7947247609113572</v>
      </c>
      <c r="I72" s="16">
        <f>FC_TRA_ROAD_P2W_E!I$2</f>
        <v>2.16696199961665</v>
      </c>
      <c r="J72" s="16">
        <f>FC_TRA_ROAD_P2W_E!J$2</f>
        <v>2.508850287726633</v>
      </c>
      <c r="K72" s="16">
        <f>FC_TRA_ROAD_P2W_E!K$2</f>
        <v>2.9222254762961088</v>
      </c>
      <c r="L72" s="16">
        <f>FC_TRA_ROAD_P2W_E!L$2</f>
        <v>3.0448158640670333</v>
      </c>
      <c r="M72" s="16">
        <f>FC_TRA_ROAD_P2W_E!M$2</f>
        <v>3.1311916939677538</v>
      </c>
      <c r="N72" s="16">
        <f>FC_TRA_ROAD_P2W_E!N$2</f>
        <v>3.5919020050912733</v>
      </c>
      <c r="O72" s="16">
        <f>FC_TRA_ROAD_P2W_E!O$2</f>
        <v>5.1823098388886448</v>
      </c>
      <c r="P72" s="16">
        <f>FC_TRA_ROAD_P2W_E!P$2</f>
        <v>5.6004643404754058</v>
      </c>
      <c r="Q72" s="16">
        <f>FC_TRA_ROAD_P2W_E!Q$2</f>
        <v>5.9620303054187458</v>
      </c>
      <c r="R72" s="16">
        <f>FC_TRA_ROAD_P2W_E!R$2</f>
        <v>6.3844266020239919</v>
      </c>
      <c r="S72" s="16">
        <f>FC_TRA_ROAD_P2W_E!S$2</f>
        <v>6.8673735553728656</v>
      </c>
      <c r="T72" s="16">
        <f>FC_TRA_ROAD_P2W_E!T$2</f>
        <v>6.4989846563631657</v>
      </c>
      <c r="U72" s="16">
        <f>FC_TRA_ROAD_P2W_E!U$2</f>
        <v>6.1232068207549499</v>
      </c>
      <c r="V72" s="16">
        <f>FC_TRA_ROAD_P2W_E!V$2</f>
        <v>6.455103773000527</v>
      </c>
      <c r="W72" s="16">
        <f>FC_TRA_ROAD_P2W_E!W$2</f>
        <v>5.7726329167527473</v>
      </c>
      <c r="X72" s="16">
        <f>FC_TRA_ROAD_P2W_E!X$2</f>
        <v>6.0432864941993234</v>
      </c>
      <c r="Y72" s="16">
        <f>FC_TRA_ROAD_P2W_E!Y$2</f>
        <v>6.2045119574646215</v>
      </c>
      <c r="Z72" s="16">
        <f>FC_TRA_ROAD_P2W_E!Z$2</f>
        <v>6.7154761574173305</v>
      </c>
    </row>
    <row r="73" spans="1:26" ht="11.25" customHeight="1" x14ac:dyDescent="0.2">
      <c r="A73" s="41" t="s">
        <v>251</v>
      </c>
      <c r="B73" s="15" t="str">
        <f ca="1">HYPERLINK("#"&amp;CELL("address",FC_TRA_ROAD_CAR_E!$Z$2),"FC_TRA_ROAD_CAR_E")</f>
        <v>FC_TRA_ROAD_CAR_E</v>
      </c>
      <c r="C73" s="16">
        <f>FC_TRA_ROAD_CAR_E!C$2</f>
        <v>812.69629037888444</v>
      </c>
      <c r="D73" s="16">
        <f>FC_TRA_ROAD_CAR_E!D$2</f>
        <v>1023.73742112169</v>
      </c>
      <c r="E73" s="16">
        <f>FC_TRA_ROAD_CAR_E!E$2</f>
        <v>979.99208627243934</v>
      </c>
      <c r="F73" s="16">
        <f>FC_TRA_ROAD_CAR_E!F$2</f>
        <v>978.9203013343772</v>
      </c>
      <c r="G73" s="16">
        <f>FC_TRA_ROAD_CAR_E!G$2</f>
        <v>1002.5239230513434</v>
      </c>
      <c r="H73" s="16">
        <f>FC_TRA_ROAD_CAR_E!H$2</f>
        <v>1082.3305333995168</v>
      </c>
      <c r="I73" s="16">
        <f>FC_TRA_ROAD_CAR_E!I$2</f>
        <v>1224.0251484784724</v>
      </c>
      <c r="J73" s="16">
        <f>FC_TRA_ROAD_CAR_E!J$2</f>
        <v>1363.4408621257364</v>
      </c>
      <c r="K73" s="16">
        <f>FC_TRA_ROAD_CAR_E!K$2</f>
        <v>1339.9914885030826</v>
      </c>
      <c r="L73" s="16">
        <f>FC_TRA_ROAD_CAR_E!L$2</f>
        <v>1292.0565861052605</v>
      </c>
      <c r="M73" s="16">
        <f>FC_TRA_ROAD_CAR_E!M$2</f>
        <v>1290.7078896625212</v>
      </c>
      <c r="N73" s="16">
        <f>FC_TRA_ROAD_CAR_E!N$2</f>
        <v>1295.3255804633475</v>
      </c>
      <c r="O73" s="16">
        <f>FC_TRA_ROAD_CAR_E!O$2</f>
        <v>1335.3471346558258</v>
      </c>
      <c r="P73" s="16">
        <f>FC_TRA_ROAD_CAR_E!P$2</f>
        <v>1319.2116183167286</v>
      </c>
      <c r="Q73" s="16">
        <f>FC_TRA_ROAD_CAR_E!Q$2</f>
        <v>1340.6531199837448</v>
      </c>
      <c r="R73" s="16">
        <f>FC_TRA_ROAD_CAR_E!R$2</f>
        <v>1415.5063494681626</v>
      </c>
      <c r="S73" s="16">
        <f>FC_TRA_ROAD_CAR_E!S$2</f>
        <v>1457.5898651697637</v>
      </c>
      <c r="T73" s="16">
        <f>FC_TRA_ROAD_CAR_E!T$2</f>
        <v>1511.0632961409506</v>
      </c>
      <c r="U73" s="16">
        <f>FC_TRA_ROAD_CAR_E!U$2</f>
        <v>1545.0667022795367</v>
      </c>
      <c r="V73" s="16">
        <f>FC_TRA_ROAD_CAR_E!V$2</f>
        <v>1539.9988969132808</v>
      </c>
      <c r="W73" s="16">
        <f>FC_TRA_ROAD_CAR_E!W$2</f>
        <v>1423.9833360455241</v>
      </c>
      <c r="X73" s="16">
        <f>FC_TRA_ROAD_CAR_E!X$2</f>
        <v>1437.7254496156977</v>
      </c>
      <c r="Y73" s="16">
        <f>FC_TRA_ROAD_CAR_E!Y$2</f>
        <v>1465.454544762265</v>
      </c>
      <c r="Z73" s="16">
        <f>FC_TRA_ROAD_CAR_E!Z$2</f>
        <v>1504.4948191756105</v>
      </c>
    </row>
    <row r="74" spans="1:26" ht="11.25" customHeight="1" x14ac:dyDescent="0.2">
      <c r="A74" s="41" t="s">
        <v>252</v>
      </c>
      <c r="B74" s="15" t="str">
        <f ca="1">HYPERLINK("#"&amp;CELL("address",FC_TRA_ROAD_BUS_E!$Z$2),"FC_TRA_ROAD_BUS_E")</f>
        <v>FC_TRA_ROAD_BUS_E</v>
      </c>
      <c r="C74" s="16">
        <f>FC_TRA_ROAD_BUS_E!C$2</f>
        <v>260.66571156779878</v>
      </c>
      <c r="D74" s="16">
        <f>FC_TRA_ROAD_BUS_E!D$2</f>
        <v>310.12876902675328</v>
      </c>
      <c r="E74" s="16">
        <f>FC_TRA_ROAD_BUS_E!E$2</f>
        <v>342.48404537924671</v>
      </c>
      <c r="F74" s="16">
        <f>FC_TRA_ROAD_BUS_E!F$2</f>
        <v>303.4626283542284</v>
      </c>
      <c r="G74" s="16">
        <f>FC_TRA_ROAD_BUS_E!G$2</f>
        <v>313.97025852396416</v>
      </c>
      <c r="H74" s="16">
        <f>FC_TRA_ROAD_BUS_E!H$2</f>
        <v>329.59522323777941</v>
      </c>
      <c r="I74" s="16">
        <f>FC_TRA_ROAD_BUS_E!I$2</f>
        <v>335.59531681813081</v>
      </c>
      <c r="J74" s="16">
        <f>FC_TRA_ROAD_BUS_E!J$2</f>
        <v>288.50063248156602</v>
      </c>
      <c r="K74" s="16">
        <f>FC_TRA_ROAD_BUS_E!K$2</f>
        <v>261.84087406862426</v>
      </c>
      <c r="L74" s="16">
        <f>FC_TRA_ROAD_BUS_E!L$2</f>
        <v>228.8736750099786</v>
      </c>
      <c r="M74" s="16">
        <f>FC_TRA_ROAD_BUS_E!M$2</f>
        <v>243.68034091702299</v>
      </c>
      <c r="N74" s="16">
        <f>FC_TRA_ROAD_BUS_E!N$2</f>
        <v>242.47774365101407</v>
      </c>
      <c r="O74" s="16">
        <f>FC_TRA_ROAD_BUS_E!O$2</f>
        <v>246.24571210735419</v>
      </c>
      <c r="P74" s="16">
        <f>FC_TRA_ROAD_BUS_E!P$2</f>
        <v>244.64434102620902</v>
      </c>
      <c r="Q74" s="16">
        <f>FC_TRA_ROAD_BUS_E!Q$2</f>
        <v>254.41942372989647</v>
      </c>
      <c r="R74" s="16">
        <f>FC_TRA_ROAD_BUS_E!R$2</f>
        <v>257.93687669503834</v>
      </c>
      <c r="S74" s="16">
        <f>FC_TRA_ROAD_BUS_E!S$2</f>
        <v>287.20436611147056</v>
      </c>
      <c r="T74" s="16">
        <f>FC_TRA_ROAD_BUS_E!T$2</f>
        <v>324.51951479480533</v>
      </c>
      <c r="U74" s="16">
        <f>FC_TRA_ROAD_BUS_E!U$2</f>
        <v>318.14104019924048</v>
      </c>
      <c r="V74" s="16">
        <f>FC_TRA_ROAD_BUS_E!V$2</f>
        <v>294.07520679657586</v>
      </c>
      <c r="W74" s="16">
        <f>FC_TRA_ROAD_BUS_E!W$2</f>
        <v>275.11616632381902</v>
      </c>
      <c r="X74" s="16">
        <f>FC_TRA_ROAD_BUS_E!X$2</f>
        <v>295.62168601610091</v>
      </c>
      <c r="Y74" s="16">
        <f>FC_TRA_ROAD_BUS_E!Y$2</f>
        <v>281.77873171992951</v>
      </c>
      <c r="Z74" s="16">
        <f>FC_TRA_ROAD_BUS_E!Z$2</f>
        <v>213.90401926198081</v>
      </c>
    </row>
    <row r="75" spans="1:26" ht="11.25" customHeight="1" x14ac:dyDescent="0.2">
      <c r="A75" s="41" t="s">
        <v>253</v>
      </c>
      <c r="B75" s="15" t="str">
        <f ca="1">HYPERLINK("#"&amp;CELL("address",FC_TRA_ROAD_LCV_E!$Z$2),"FC_TRA_ROAD_LCV_E")</f>
        <v>FC_TRA_ROAD_LCV_E</v>
      </c>
      <c r="C75" s="16">
        <f>FC_TRA_ROAD_LCV_E!C$2</f>
        <v>254.19066918980533</v>
      </c>
      <c r="D75" s="16">
        <f>FC_TRA_ROAD_LCV_E!D$2</f>
        <v>308.83898438769529</v>
      </c>
      <c r="E75" s="16">
        <f>FC_TRA_ROAD_LCV_E!E$2</f>
        <v>332.30726255339846</v>
      </c>
      <c r="F75" s="16">
        <f>FC_TRA_ROAD_LCV_E!F$2</f>
        <v>273.7882189388414</v>
      </c>
      <c r="G75" s="16">
        <f>FC_TRA_ROAD_LCV_E!G$2</f>
        <v>265.58187600116668</v>
      </c>
      <c r="H75" s="16">
        <f>FC_TRA_ROAD_LCV_E!H$2</f>
        <v>245.9945605508502</v>
      </c>
      <c r="I75" s="16">
        <f>FC_TRA_ROAD_LCV_E!I$2</f>
        <v>232.43972353048215</v>
      </c>
      <c r="J75" s="16">
        <f>FC_TRA_ROAD_LCV_E!J$2</f>
        <v>221.96435142218954</v>
      </c>
      <c r="K75" s="16">
        <f>FC_TRA_ROAD_LCV_E!K$2</f>
        <v>214.00245837560598</v>
      </c>
      <c r="L75" s="16">
        <f>FC_TRA_ROAD_LCV_E!L$2</f>
        <v>192.42117594184887</v>
      </c>
      <c r="M75" s="16">
        <f>FC_TRA_ROAD_LCV_E!M$2</f>
        <v>205.61889916548986</v>
      </c>
      <c r="N75" s="16">
        <f>FC_TRA_ROAD_LCV_E!N$2</f>
        <v>216.15592855071438</v>
      </c>
      <c r="O75" s="16">
        <f>FC_TRA_ROAD_LCV_E!O$2</f>
        <v>222.31493884390233</v>
      </c>
      <c r="P75" s="16">
        <f>FC_TRA_ROAD_LCV_E!P$2</f>
        <v>224.7941021712401</v>
      </c>
      <c r="Q75" s="16">
        <f>FC_TRA_ROAD_LCV_E!Q$2</f>
        <v>231.41219734289308</v>
      </c>
      <c r="R75" s="16">
        <f>FC_TRA_ROAD_LCV_E!R$2</f>
        <v>230.47670220602546</v>
      </c>
      <c r="S75" s="16">
        <f>FC_TRA_ROAD_LCV_E!S$2</f>
        <v>240.14503307251005</v>
      </c>
      <c r="T75" s="16">
        <f>FC_TRA_ROAD_LCV_E!T$2</f>
        <v>260.74311952809853</v>
      </c>
      <c r="U75" s="16">
        <f>FC_TRA_ROAD_LCV_E!U$2</f>
        <v>280.97855930117777</v>
      </c>
      <c r="V75" s="16">
        <f>FC_TRA_ROAD_LCV_E!V$2</f>
        <v>304.18959066529112</v>
      </c>
      <c r="W75" s="16">
        <f>FC_TRA_ROAD_LCV_E!W$2</f>
        <v>298.96982461675316</v>
      </c>
      <c r="X75" s="16">
        <f>FC_TRA_ROAD_LCV_E!X$2</f>
        <v>330.1707028170585</v>
      </c>
      <c r="Y75" s="16">
        <f>FC_TRA_ROAD_LCV_E!Y$2</f>
        <v>355.37744944596176</v>
      </c>
      <c r="Z75" s="16">
        <f>FC_TRA_ROAD_LCV_E!Z$2</f>
        <v>376.21835388173344</v>
      </c>
    </row>
    <row r="76" spans="1:26" ht="11.25" customHeight="1" x14ac:dyDescent="0.2">
      <c r="A76" s="41" t="s">
        <v>254</v>
      </c>
      <c r="B76" s="15" t="str">
        <f ca="1">HYPERLINK("#"&amp;CELL("address",FC_TRA_ROAD_HGV_E!$Z$2),"FC_TRA_ROAD_HGV_E")</f>
        <v>FC_TRA_ROAD_HGV_E</v>
      </c>
      <c r="C76" s="16">
        <f>FC_TRA_ROAD_HGV_E!C$2</f>
        <v>153.94858274801916</v>
      </c>
      <c r="D76" s="16">
        <f>FC_TRA_ROAD_HGV_E!D$2</f>
        <v>163.58259782101982</v>
      </c>
      <c r="E76" s="16">
        <f>FC_TRA_ROAD_HGV_E!E$2</f>
        <v>219.84126030655361</v>
      </c>
      <c r="F76" s="16">
        <f>FC_TRA_ROAD_HGV_E!F$2</f>
        <v>263.30820271964797</v>
      </c>
      <c r="G76" s="16">
        <f>FC_TRA_ROAD_HGV_E!G$2</f>
        <v>298.16812795232573</v>
      </c>
      <c r="H76" s="16">
        <f>FC_TRA_ROAD_HGV_E!H$2</f>
        <v>313.16084137094225</v>
      </c>
      <c r="I76" s="16">
        <f>FC_TRA_ROAD_HGV_E!I$2</f>
        <v>331.89983105329804</v>
      </c>
      <c r="J76" s="16">
        <f>FC_TRA_ROAD_HGV_E!J$2</f>
        <v>379.32793512278107</v>
      </c>
      <c r="K76" s="16">
        <f>FC_TRA_ROAD_HGV_E!K$2</f>
        <v>378.9637528563913</v>
      </c>
      <c r="L76" s="16">
        <f>FC_TRA_ROAD_HGV_E!L$2</f>
        <v>266.05098207884436</v>
      </c>
      <c r="M76" s="16">
        <f>FC_TRA_ROAD_HGV_E!M$2</f>
        <v>306.38470288099819</v>
      </c>
      <c r="N76" s="16">
        <f>FC_TRA_ROAD_HGV_E!N$2</f>
        <v>350.73880064983314</v>
      </c>
      <c r="O76" s="16">
        <f>FC_TRA_ROAD_HGV_E!O$2</f>
        <v>345.842853434029</v>
      </c>
      <c r="P76" s="16">
        <f>FC_TRA_ROAD_HGV_E!P$2</f>
        <v>323.47247094534686</v>
      </c>
      <c r="Q76" s="16">
        <f>FC_TRA_ROAD_HGV_E!Q$2</f>
        <v>301.36998619804689</v>
      </c>
      <c r="R76" s="16">
        <f>FC_TRA_ROAD_HGV_E!R$2</f>
        <v>291.43643902874987</v>
      </c>
      <c r="S76" s="16">
        <f>FC_TRA_ROAD_HGV_E!S$2</f>
        <v>276.45569949088275</v>
      </c>
      <c r="T76" s="16">
        <f>FC_TRA_ROAD_HGV_E!T$2</f>
        <v>237.57453799978262</v>
      </c>
      <c r="U76" s="16">
        <f>FC_TRA_ROAD_HGV_E!U$2</f>
        <v>234.67302071185372</v>
      </c>
      <c r="V76" s="16">
        <f>FC_TRA_ROAD_HGV_E!V$2</f>
        <v>213.32951196320329</v>
      </c>
      <c r="W76" s="16">
        <f>FC_TRA_ROAD_HGV_E!W$2</f>
        <v>184.43013561014845</v>
      </c>
      <c r="X76" s="16">
        <f>FC_TRA_ROAD_HGV_E!X$2</f>
        <v>241.74628823651241</v>
      </c>
      <c r="Y76" s="16">
        <f>FC_TRA_ROAD_HGV_E!Y$2</f>
        <v>280.58614151272405</v>
      </c>
      <c r="Z76" s="16">
        <f>FC_TRA_ROAD_HGV_E!Z$2</f>
        <v>282.45885652150304</v>
      </c>
    </row>
    <row r="77" spans="1:26" ht="11.25" customHeight="1" x14ac:dyDescent="0.2">
      <c r="A77" s="40" t="s">
        <v>159</v>
      </c>
      <c r="B77" s="13" t="str">
        <f ca="1">HYPERLINK("#"&amp;CELL("address",FC_TRA_DAVI_E!$Z$2),"FC_TRA_DAVI_E")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  <c r="Y77" s="14">
        <f>FC_TRA_DAVI_E!Y$2</f>
        <v>0</v>
      </c>
      <c r="Z77" s="14">
        <f>FC_TRA_DAVI_E!Z$2</f>
        <v>0</v>
      </c>
    </row>
    <row r="78" spans="1:26" ht="11.25" customHeight="1" x14ac:dyDescent="0.2">
      <c r="A78" s="41" t="s">
        <v>230</v>
      </c>
      <c r="B78" s="15" t="str">
        <f ca="1">HYPERLINK("#"&amp;CELL("address",FC_TRA_DAVI_PA_E!$Z$2),"FC_TRA_DAVI_PA_E")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  <c r="Y78" s="16">
        <f>FC_TRA_DAVI_PA_E!Y$2</f>
        <v>0</v>
      </c>
      <c r="Z78" s="16">
        <f>FC_TRA_DAVI_PA_E!Z$2</f>
        <v>0</v>
      </c>
    </row>
    <row r="79" spans="1:26" ht="11.25" customHeight="1" x14ac:dyDescent="0.2">
      <c r="A79" s="41" t="s">
        <v>231</v>
      </c>
      <c r="B79" s="15" t="str">
        <f ca="1">HYPERLINK("#"&amp;CELL("address",FC_TRA_DAVI_FR_E!$Z$2),"FC_TRA_DAVI_FR_E")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  <c r="Y79" s="16">
        <f>FC_TRA_DAVI_FR_E!Y$2</f>
        <v>0</v>
      </c>
      <c r="Z79" s="16">
        <f>FC_TRA_DAVI_FR_E!Z$2</f>
        <v>0</v>
      </c>
    </row>
    <row r="80" spans="1:26" ht="11.25" customHeight="1" x14ac:dyDescent="0.2">
      <c r="A80" s="40" t="s">
        <v>160</v>
      </c>
      <c r="B80" s="13" t="str">
        <f ca="1">HYPERLINK("#"&amp;CELL("address",FC_TRA_DNAVI_E!$Z$2),"FC_TRA_DNAVI_E")</f>
        <v>FC_TRA_DNAVI_E</v>
      </c>
      <c r="C80" s="14">
        <f>FC_TRA_DNAVI_E!C$2</f>
        <v>21.941009999999999</v>
      </c>
      <c r="D80" s="14">
        <f>FC_TRA_DNAVI_E!D$2</f>
        <v>21.941009999999999</v>
      </c>
      <c r="E80" s="14">
        <f>FC_TRA_DNAVI_E!E$2</f>
        <v>25.07544</v>
      </c>
      <c r="F80" s="14">
        <f>FC_TRA_DNAVI_E!F$2</f>
        <v>28.209869999999999</v>
      </c>
      <c r="G80" s="14">
        <f>FC_TRA_DNAVI_E!G$2</f>
        <v>25.07544</v>
      </c>
      <c r="H80" s="14">
        <f>FC_TRA_DNAVI_E!H$2</f>
        <v>25.07544</v>
      </c>
      <c r="I80" s="14">
        <f>FC_TRA_DNAVI_E!I$2</f>
        <v>21.941009999999999</v>
      </c>
      <c r="J80" s="14">
        <f>FC_TRA_DNAVI_E!J$2</f>
        <v>25.07544</v>
      </c>
      <c r="K80" s="14">
        <f>FC_TRA_DNAVI_E!K$2</f>
        <v>21.941009999999999</v>
      </c>
      <c r="L80" s="14">
        <f>FC_TRA_DNAVI_E!L$2</f>
        <v>25.07544</v>
      </c>
      <c r="M80" s="14">
        <f>FC_TRA_DNAVI_E!M$2</f>
        <v>25.07544</v>
      </c>
      <c r="N80" s="14">
        <f>FC_TRA_DNAVI_E!N$2</f>
        <v>15.67215</v>
      </c>
      <c r="O80" s="14">
        <f>FC_TRA_DNAVI_E!O$2</f>
        <v>12.53772</v>
      </c>
      <c r="P80" s="14">
        <f>FC_TRA_DNAVI_E!P$2</f>
        <v>12.53772</v>
      </c>
      <c r="Q80" s="14">
        <f>FC_TRA_DNAVI_E!Q$2</f>
        <v>18.806580000000004</v>
      </c>
      <c r="R80" s="14">
        <f>FC_TRA_DNAVI_E!R$2</f>
        <v>18.806580000000004</v>
      </c>
      <c r="S80" s="14">
        <f>FC_TRA_DNAVI_E!S$2</f>
        <v>15.67215</v>
      </c>
      <c r="T80" s="14">
        <f>FC_TRA_DNAVI_E!T$2</f>
        <v>20.518112160000001</v>
      </c>
      <c r="U80" s="14">
        <f>FC_TRA_DNAVI_E!U$2</f>
        <v>20.132377200000004</v>
      </c>
      <c r="V80" s="14">
        <f>FC_TRA_DNAVI_E!V$2</f>
        <v>16.70664528</v>
      </c>
      <c r="W80" s="14">
        <f>FC_TRA_DNAVI_E!W$2</f>
        <v>20.09182968</v>
      </c>
      <c r="X80" s="14">
        <f>FC_TRA_DNAVI_E!X$2</f>
        <v>18.493137000000001</v>
      </c>
      <c r="Y80" s="14">
        <f>FC_TRA_DNAVI_E!Y$2</f>
        <v>18.007367040000002</v>
      </c>
      <c r="Z80" s="14">
        <f>FC_TRA_DNAVI_E!Z$2</f>
        <v>20.242282320000001</v>
      </c>
    </row>
    <row r="81" spans="1:26" ht="11.25" customHeight="1" x14ac:dyDescent="0.2">
      <c r="A81" s="41" t="s">
        <v>237</v>
      </c>
      <c r="B81" s="15" t="str">
        <f ca="1">HYPERLINK("#"&amp;CELL("address",FC_TRA_DNAVI_DCS_E!$Z$2),"FC_TRA_DNAVI_DCS_E")</f>
        <v>FC_TRA_DNAVI_DCS_E</v>
      </c>
      <c r="C81" s="16">
        <f>FC_TRA_DNAVI_DCS_E!C$2</f>
        <v>21.941009999999999</v>
      </c>
      <c r="D81" s="16">
        <f>FC_TRA_DNAVI_DCS_E!D$2</f>
        <v>21.941009999999999</v>
      </c>
      <c r="E81" s="16">
        <f>FC_TRA_DNAVI_DCS_E!E$2</f>
        <v>25.07544</v>
      </c>
      <c r="F81" s="16">
        <f>FC_TRA_DNAVI_DCS_E!F$2</f>
        <v>28.209869999999999</v>
      </c>
      <c r="G81" s="16">
        <f>FC_TRA_DNAVI_DCS_E!G$2</f>
        <v>25.07544</v>
      </c>
      <c r="H81" s="16">
        <f>FC_TRA_DNAVI_DCS_E!H$2</f>
        <v>25.07544</v>
      </c>
      <c r="I81" s="16">
        <f>FC_TRA_DNAVI_DCS_E!I$2</f>
        <v>21.941009999999999</v>
      </c>
      <c r="J81" s="16">
        <f>FC_TRA_DNAVI_DCS_E!J$2</f>
        <v>25.07544</v>
      </c>
      <c r="K81" s="16">
        <f>FC_TRA_DNAVI_DCS_E!K$2</f>
        <v>21.941009999999999</v>
      </c>
      <c r="L81" s="16">
        <f>FC_TRA_DNAVI_DCS_E!L$2</f>
        <v>25.07544</v>
      </c>
      <c r="M81" s="16">
        <f>FC_TRA_DNAVI_DCS_E!M$2</f>
        <v>25.07544</v>
      </c>
      <c r="N81" s="16">
        <f>FC_TRA_DNAVI_DCS_E!N$2</f>
        <v>15.67215</v>
      </c>
      <c r="O81" s="16">
        <f>FC_TRA_DNAVI_DCS_E!O$2</f>
        <v>12.53772</v>
      </c>
      <c r="P81" s="16">
        <f>FC_TRA_DNAVI_DCS_E!P$2</f>
        <v>12.53772</v>
      </c>
      <c r="Q81" s="16">
        <f>FC_TRA_DNAVI_DCS_E!Q$2</f>
        <v>18.806580000000004</v>
      </c>
      <c r="R81" s="16">
        <f>FC_TRA_DNAVI_DCS_E!R$2</f>
        <v>18.806580000000004</v>
      </c>
      <c r="S81" s="16">
        <f>FC_TRA_DNAVI_DCS_E!S$2</f>
        <v>15.67215</v>
      </c>
      <c r="T81" s="16">
        <f>FC_TRA_DNAVI_DCS_E!T$2</f>
        <v>20.518112160000001</v>
      </c>
      <c r="U81" s="16">
        <f>FC_TRA_DNAVI_DCS_E!U$2</f>
        <v>20.132377200000004</v>
      </c>
      <c r="V81" s="16">
        <f>FC_TRA_DNAVI_DCS_E!V$2</f>
        <v>16.70664528</v>
      </c>
      <c r="W81" s="16">
        <f>FC_TRA_DNAVI_DCS_E!W$2</f>
        <v>20.09182968</v>
      </c>
      <c r="X81" s="16">
        <f>FC_TRA_DNAVI_DCS_E!X$2</f>
        <v>18.493137000000001</v>
      </c>
      <c r="Y81" s="16">
        <f>FC_TRA_DNAVI_DCS_E!Y$2</f>
        <v>18.007367040000002</v>
      </c>
      <c r="Z81" s="16">
        <f>FC_TRA_DNAVI_DCS_E!Z$2</f>
        <v>20.242282320000001</v>
      </c>
    </row>
    <row r="82" spans="1:26" ht="11.25" customHeight="1" x14ac:dyDescent="0.2">
      <c r="A82" s="41" t="s">
        <v>236</v>
      </c>
      <c r="B82" s="15" t="str">
        <f ca="1">HYPERLINK("#"&amp;CELL("address",FC_TRA_DNAVI_IWW_E!$Z$2),"FC_TRA_DNAVI_IWW_E")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0</v>
      </c>
      <c r="X82" s="16">
        <f>FC_TRA_DNAVI_IWW_E!X$2</f>
        <v>0</v>
      </c>
      <c r="Y82" s="16">
        <f>FC_TRA_DNAVI_IWW_E!Y$2</f>
        <v>0</v>
      </c>
      <c r="Z82" s="16">
        <f>FC_TRA_DNAVI_IWW_E!Z$2</f>
        <v>0</v>
      </c>
    </row>
    <row r="83" spans="1:26" ht="11.25" customHeight="1" x14ac:dyDescent="0.2">
      <c r="A83" s="40" t="s">
        <v>161</v>
      </c>
      <c r="B83" s="13" t="str">
        <f ca="1">HYPERLINK("#"&amp;CELL("address",FC_TRA_PIPE_E!$Z$2),"FC_TRA_PIPE_E")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  <c r="Y83" s="14">
        <f>FC_TRA_PIPE_E!Y$2</f>
        <v>0</v>
      </c>
      <c r="Z83" s="14">
        <f>FC_TRA_PIPE_E!Z$2</f>
        <v>0</v>
      </c>
    </row>
    <row r="84" spans="1:26" ht="11.25" customHeight="1" x14ac:dyDescent="0.2">
      <c r="A84" s="39" t="s">
        <v>162</v>
      </c>
      <c r="B84" s="11" t="str">
        <f ca="1">HYPERLINK("#"&amp;CELL("address",FC_OTH_E!$Z$2),"FC_OTH_E")</f>
        <v>FC_OTH_E</v>
      </c>
      <c r="C84" s="12">
        <f>FC_OTH_E!C$2</f>
        <v>599.55515737626126</v>
      </c>
      <c r="D84" s="12">
        <f>FC_OTH_E!D$2</f>
        <v>772.25765052228417</v>
      </c>
      <c r="E84" s="12">
        <f>FC_OTH_E!E$2</f>
        <v>725.50802298274243</v>
      </c>
      <c r="F84" s="12">
        <f>FC_OTH_E!F$2</f>
        <v>782.20659695120389</v>
      </c>
      <c r="G84" s="12">
        <f>FC_OTH_E!G$2</f>
        <v>765.53861255068284</v>
      </c>
      <c r="H84" s="12">
        <f>FC_OTH_E!H$2</f>
        <v>749.12150195743288</v>
      </c>
      <c r="I84" s="12">
        <f>FC_OTH_E!I$2</f>
        <v>665.35641030119575</v>
      </c>
      <c r="J84" s="12">
        <f>FC_OTH_E!J$2</f>
        <v>643.86494751996463</v>
      </c>
      <c r="K84" s="12">
        <f>FC_OTH_E!K$2</f>
        <v>628.25445133655251</v>
      </c>
      <c r="L84" s="12">
        <f>FC_OTH_E!L$2</f>
        <v>572.91693256944927</v>
      </c>
      <c r="M84" s="12">
        <f>FC_OTH_E!M$2</f>
        <v>581.1931862235449</v>
      </c>
      <c r="N84" s="12">
        <f>FC_OTH_E!N$2</f>
        <v>671.20045712749129</v>
      </c>
      <c r="O84" s="12">
        <f>FC_OTH_E!O$2</f>
        <v>692.66021125165298</v>
      </c>
      <c r="P84" s="12">
        <f>FC_OTH_E!P$2</f>
        <v>690.44194590750135</v>
      </c>
      <c r="Q84" s="12">
        <f>FC_OTH_E!Q$2</f>
        <v>769.11605503439205</v>
      </c>
      <c r="R84" s="12">
        <f>FC_OTH_E!R$2</f>
        <v>771.67342378857506</v>
      </c>
      <c r="S84" s="12">
        <f>FC_OTH_E!S$2</f>
        <v>778.78112191838011</v>
      </c>
      <c r="T84" s="12">
        <f>FC_OTH_E!T$2</f>
        <v>744.64649816711767</v>
      </c>
      <c r="U84" s="12">
        <f>FC_OTH_E!U$2</f>
        <v>746.95245238579787</v>
      </c>
      <c r="V84" s="12">
        <f>FC_OTH_E!V$2</f>
        <v>701.84266361220421</v>
      </c>
      <c r="W84" s="12">
        <f>FC_OTH_E!W$2</f>
        <v>679.67943756135548</v>
      </c>
      <c r="X84" s="12">
        <f>FC_OTH_E!X$2</f>
        <v>620.93382894132435</v>
      </c>
      <c r="Y84" s="12">
        <f>FC_OTH_E!Y$2</f>
        <v>546.93579321567393</v>
      </c>
      <c r="Z84" s="12">
        <f>FC_OTH_E!Z$2</f>
        <v>535.69611891353543</v>
      </c>
    </row>
    <row r="85" spans="1:26" ht="11.25" customHeight="1" x14ac:dyDescent="0.2">
      <c r="A85" s="40" t="s">
        <v>163</v>
      </c>
      <c r="B85" s="13" t="str">
        <f ca="1">HYPERLINK("#"&amp;CELL("address",FC_OTH_CP_E!$Z$2),"FC_OTH_CP_E")</f>
        <v>FC_OTH_CP_E</v>
      </c>
      <c r="C85" s="14">
        <f>FC_OTH_CP_E!C$2</f>
        <v>217.93047548214881</v>
      </c>
      <c r="D85" s="14">
        <f>FC_OTH_CP_E!D$2</f>
        <v>287.42059230719656</v>
      </c>
      <c r="E85" s="14">
        <f>FC_OTH_CP_E!E$2</f>
        <v>231.03616708363202</v>
      </c>
      <c r="F85" s="14">
        <f>FC_OTH_CP_E!F$2</f>
        <v>303.92520810651149</v>
      </c>
      <c r="G85" s="14">
        <f>FC_OTH_CP_E!G$2</f>
        <v>293.24959444061028</v>
      </c>
      <c r="H85" s="14">
        <f>FC_OTH_CP_E!H$2</f>
        <v>283.42368009005497</v>
      </c>
      <c r="I85" s="14">
        <f>FC_OTH_CP_E!I$2</f>
        <v>247.81814218095616</v>
      </c>
      <c r="J85" s="14">
        <f>FC_OTH_CP_E!J$2</f>
        <v>243.80627754773025</v>
      </c>
      <c r="K85" s="14">
        <f>FC_OTH_CP_E!K$2</f>
        <v>211.51025166334404</v>
      </c>
      <c r="L85" s="14">
        <f>FC_OTH_CP_E!L$2</f>
        <v>184.4865509706612</v>
      </c>
      <c r="M85" s="14">
        <f>FC_OTH_CP_E!M$2</f>
        <v>172.60887602864904</v>
      </c>
      <c r="N85" s="14">
        <f>FC_OTH_CP_E!N$2</f>
        <v>214.37343717323708</v>
      </c>
      <c r="O85" s="14">
        <f>FC_OTH_CP_E!O$2</f>
        <v>227.57453617472669</v>
      </c>
      <c r="P85" s="14">
        <f>FC_OTH_CP_E!P$2</f>
        <v>241.1493407804422</v>
      </c>
      <c r="Q85" s="14">
        <f>FC_OTH_CP_E!Q$2</f>
        <v>262.74325561509653</v>
      </c>
      <c r="R85" s="14">
        <f>FC_OTH_CP_E!R$2</f>
        <v>278.50618950956556</v>
      </c>
      <c r="S85" s="14">
        <f>FC_OTH_CP_E!S$2</f>
        <v>279.68308929209962</v>
      </c>
      <c r="T85" s="14">
        <f>FC_OTH_CP_E!T$2</f>
        <v>265.56915151389023</v>
      </c>
      <c r="U85" s="14">
        <f>FC_OTH_CP_E!U$2</f>
        <v>271.03344916101133</v>
      </c>
      <c r="V85" s="14">
        <f>FC_OTH_CP_E!V$2</f>
        <v>241.51037713677516</v>
      </c>
      <c r="W85" s="14">
        <f>FC_OTH_CP_E!W$2</f>
        <v>246.11125362131</v>
      </c>
      <c r="X85" s="14">
        <f>FC_OTH_CP_E!X$2</f>
        <v>257.6410080402905</v>
      </c>
      <c r="Y85" s="14">
        <f>FC_OTH_CP_E!Y$2</f>
        <v>187.33916425900998</v>
      </c>
      <c r="Z85" s="14">
        <f>FC_OTH_CP_E!Z$2</f>
        <v>183.65054023047634</v>
      </c>
    </row>
    <row r="86" spans="1:26" ht="11.25" customHeight="1" x14ac:dyDescent="0.2">
      <c r="A86" s="41" t="s">
        <v>307</v>
      </c>
      <c r="B86" s="15" t="str">
        <f ca="1">HYPERLINK("#"&amp;CELL("address",FC_OTH_CP_SH_E!$Z$2),"FC_OTH_CP_SH_E")</f>
        <v>FC_OTH_CP_SH_E</v>
      </c>
      <c r="C86" s="16">
        <f>FC_OTH_CP_SH_E!C$2</f>
        <v>190.49495620506926</v>
      </c>
      <c r="D86" s="16">
        <f>FC_OTH_CP_SH_E!D$2</f>
        <v>252.11402535610603</v>
      </c>
      <c r="E86" s="16">
        <f>FC_OTH_CP_SH_E!E$2</f>
        <v>194.94765638790062</v>
      </c>
      <c r="F86" s="16">
        <f>FC_OTH_CP_SH_E!F$2</f>
        <v>272.61184547905629</v>
      </c>
      <c r="G86" s="16">
        <f>FC_OTH_CP_SH_E!G$2</f>
        <v>261.5709559799929</v>
      </c>
      <c r="H86" s="16">
        <f>FC_OTH_CP_SH_E!H$2</f>
        <v>252.70799871080186</v>
      </c>
      <c r="I86" s="16">
        <f>FC_OTH_CP_SH_E!I$2</f>
        <v>218.00856887230975</v>
      </c>
      <c r="J86" s="16">
        <f>FC_OTH_CP_SH_E!J$2</f>
        <v>214.73877691301072</v>
      </c>
      <c r="K86" s="16">
        <f>FC_OTH_CP_SH_E!K$2</f>
        <v>182.66651163618047</v>
      </c>
      <c r="L86" s="16">
        <f>FC_OTH_CP_SH_E!L$2</f>
        <v>156.9724007507013</v>
      </c>
      <c r="M86" s="16">
        <f>FC_OTH_CP_SH_E!M$2</f>
        <v>144.9418389583324</v>
      </c>
      <c r="N86" s="16">
        <f>FC_OTH_CP_SH_E!N$2</f>
        <v>185.57472292147824</v>
      </c>
      <c r="O86" s="16">
        <f>FC_OTH_CP_SH_E!O$2</f>
        <v>197.90331044899838</v>
      </c>
      <c r="P86" s="16">
        <f>FC_OTH_CP_SH_E!P$2</f>
        <v>209.55544525429445</v>
      </c>
      <c r="Q86" s="16">
        <f>FC_OTH_CP_SH_E!Q$2</f>
        <v>227.282950336292</v>
      </c>
      <c r="R86" s="16">
        <f>FC_OTH_CP_SH_E!R$2</f>
        <v>242.57689557751905</v>
      </c>
      <c r="S86" s="16">
        <f>FC_OTH_CP_SH_E!S$2</f>
        <v>238.17144527931248</v>
      </c>
      <c r="T86" s="16">
        <f>FC_OTH_CP_SH_E!T$2</f>
        <v>220.01393200785378</v>
      </c>
      <c r="U86" s="16">
        <f>FC_OTH_CP_SH_E!U$2</f>
        <v>228.01431186022666</v>
      </c>
      <c r="V86" s="16">
        <f>FC_OTH_CP_SH_E!V$2</f>
        <v>193.84775606284984</v>
      </c>
      <c r="W86" s="16">
        <f>FC_OTH_CP_SH_E!W$2</f>
        <v>198.69927933611865</v>
      </c>
      <c r="X86" s="16">
        <f>FC_OTH_CP_SH_E!X$2</f>
        <v>213.748641744586</v>
      </c>
      <c r="Y86" s="16">
        <f>FC_OTH_CP_SH_E!Y$2</f>
        <v>146.31316601295907</v>
      </c>
      <c r="Z86" s="16">
        <f>FC_OTH_CP_SH_E!Z$2</f>
        <v>140.31489454271178</v>
      </c>
    </row>
    <row r="87" spans="1:26" ht="11.25" customHeight="1" x14ac:dyDescent="0.2">
      <c r="A87" s="41" t="s">
        <v>306</v>
      </c>
      <c r="B87" s="15" t="str">
        <f ca="1">HYPERLINK("#"&amp;CELL("address",FC_OTH_CP_SC_E!$Z$2),"FC_OTH_CP_SC_E")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0</v>
      </c>
      <c r="I87" s="16">
        <f>FC_OTH_CP_SC_E!I$2</f>
        <v>0</v>
      </c>
      <c r="J87" s="16">
        <f>FC_OTH_CP_SC_E!J$2</f>
        <v>0</v>
      </c>
      <c r="K87" s="16">
        <f>FC_OTH_CP_SC_E!K$2</f>
        <v>0</v>
      </c>
      <c r="L87" s="16">
        <f>FC_OTH_CP_SC_E!L$2</f>
        <v>0</v>
      </c>
      <c r="M87" s="16">
        <f>FC_OTH_CP_SC_E!M$2</f>
        <v>0</v>
      </c>
      <c r="N87" s="16">
        <f>FC_OTH_CP_SC_E!N$2</f>
        <v>0</v>
      </c>
      <c r="O87" s="16">
        <f>FC_OTH_CP_SC_E!O$2</f>
        <v>0</v>
      </c>
      <c r="P87" s="16">
        <f>FC_OTH_CP_SC_E!P$2</f>
        <v>0</v>
      </c>
      <c r="Q87" s="16">
        <f>FC_OTH_CP_SC_E!Q$2</f>
        <v>0</v>
      </c>
      <c r="R87" s="16">
        <f>FC_OTH_CP_SC_E!R$2</f>
        <v>0</v>
      </c>
      <c r="S87" s="16">
        <f>FC_OTH_CP_SC_E!S$2</f>
        <v>0</v>
      </c>
      <c r="T87" s="16">
        <f>FC_OTH_CP_SC_E!T$2</f>
        <v>0</v>
      </c>
      <c r="U87" s="16">
        <f>FC_OTH_CP_SC_E!U$2</f>
        <v>0</v>
      </c>
      <c r="V87" s="16">
        <f>FC_OTH_CP_SC_E!V$2</f>
        <v>0</v>
      </c>
      <c r="W87" s="16">
        <f>FC_OTH_CP_SC_E!W$2</f>
        <v>0</v>
      </c>
      <c r="X87" s="16">
        <f>FC_OTH_CP_SC_E!X$2</f>
        <v>0</v>
      </c>
      <c r="Y87" s="16">
        <f>FC_OTH_CP_SC_E!Y$2</f>
        <v>0</v>
      </c>
      <c r="Z87" s="16">
        <f>FC_OTH_CP_SC_E!Z$2</f>
        <v>0</v>
      </c>
    </row>
    <row r="88" spans="1:26" ht="11.25" customHeight="1" x14ac:dyDescent="0.2">
      <c r="A88" s="41" t="s">
        <v>305</v>
      </c>
      <c r="B88" s="15" t="str">
        <f ca="1">HYPERLINK("#"&amp;CELL("address",FC_OTH_CP_HW_E!$Z$2),"FC_OTH_CP_HW_E")</f>
        <v>FC_OTH_CP_HW_E</v>
      </c>
      <c r="C88" s="16">
        <f>FC_OTH_CP_HW_E!C$2</f>
        <v>24.962999842159061</v>
      </c>
      <c r="D88" s="16">
        <f>FC_OTH_CP_HW_E!D$2</f>
        <v>27.218497451220529</v>
      </c>
      <c r="E88" s="16">
        <f>FC_OTH_CP_HW_E!E$2</f>
        <v>24.571973868952167</v>
      </c>
      <c r="F88" s="16">
        <f>FC_OTH_CP_HW_E!F$2</f>
        <v>19.675340855531584</v>
      </c>
      <c r="G88" s="16">
        <f>FC_OTH_CP_HW_E!G$2</f>
        <v>17.348990875429529</v>
      </c>
      <c r="H88" s="16">
        <f>FC_OTH_CP_HW_E!H$2</f>
        <v>16.691589825437944</v>
      </c>
      <c r="I88" s="16">
        <f>FC_OTH_CP_HW_E!I$2</f>
        <v>16.100213957165575</v>
      </c>
      <c r="J88" s="16">
        <f>FC_OTH_CP_HW_E!J$2</f>
        <v>15.670768156342112</v>
      </c>
      <c r="K88" s="16">
        <f>FC_OTH_CP_HW_E!K$2</f>
        <v>15.752136229276886</v>
      </c>
      <c r="L88" s="16">
        <f>FC_OTH_CP_HW_E!L$2</f>
        <v>15.412452436821042</v>
      </c>
      <c r="M88" s="16">
        <f>FC_OTH_CP_HW_E!M$2</f>
        <v>15.107619621444057</v>
      </c>
      <c r="N88" s="16">
        <f>FC_OTH_CP_HW_E!N$2</f>
        <v>16.05052613900105</v>
      </c>
      <c r="O88" s="16">
        <f>FC_OTH_CP_HW_E!O$2</f>
        <v>16.157546301340233</v>
      </c>
      <c r="P88" s="16">
        <f>FC_OTH_CP_HW_E!P$2</f>
        <v>18.309087061401399</v>
      </c>
      <c r="Q88" s="16">
        <f>FC_OTH_CP_HW_E!Q$2</f>
        <v>21.870723510829478</v>
      </c>
      <c r="R88" s="16">
        <f>FC_OTH_CP_HW_E!R$2</f>
        <v>22.11971595373425</v>
      </c>
      <c r="S88" s="16">
        <f>FC_OTH_CP_HW_E!S$2</f>
        <v>21.227208001079717</v>
      </c>
      <c r="T88" s="16">
        <f>FC_OTH_CP_HW_E!T$2</f>
        <v>22.35725105983871</v>
      </c>
      <c r="U88" s="16">
        <f>FC_OTH_CP_HW_E!U$2</f>
        <v>23.867509903623422</v>
      </c>
      <c r="V88" s="16">
        <f>FC_OTH_CP_HW_E!V$2</f>
        <v>22.808503044253882</v>
      </c>
      <c r="W88" s="16">
        <f>FC_OTH_CP_HW_E!W$2</f>
        <v>22.881684568218354</v>
      </c>
      <c r="X88" s="16">
        <f>FC_OTH_CP_HW_E!X$2</f>
        <v>21.636561853246942</v>
      </c>
      <c r="Y88" s="16">
        <f>FC_OTH_CP_HW_E!Y$2</f>
        <v>20.201243330471804</v>
      </c>
      <c r="Z88" s="16">
        <f>FC_OTH_CP_HW_E!Z$2</f>
        <v>18.565585255600944</v>
      </c>
    </row>
    <row r="89" spans="1:26" ht="11.25" customHeight="1" x14ac:dyDescent="0.2">
      <c r="A89" s="41" t="s">
        <v>304</v>
      </c>
      <c r="B89" s="15" t="str">
        <f ca="1">HYPERLINK("#"&amp;CELL("address",FC_OTH_CP_CA_E!$Z$2),"FC_OTH_CP_CA_E")</f>
        <v>FC_OTH_CP_CA_E</v>
      </c>
      <c r="C89" s="16">
        <f>FC_OTH_CP_CA_E!C$2</f>
        <v>2.4725194349204864</v>
      </c>
      <c r="D89" s="16">
        <f>FC_OTH_CP_CA_E!D$2</f>
        <v>8.0880694998699614</v>
      </c>
      <c r="E89" s="16">
        <f>FC_OTH_CP_CA_E!E$2</f>
        <v>11.516536826779236</v>
      </c>
      <c r="F89" s="16">
        <f>FC_OTH_CP_CA_E!F$2</f>
        <v>11.638021771923617</v>
      </c>
      <c r="G89" s="16">
        <f>FC_OTH_CP_CA_E!G$2</f>
        <v>14.329647585187871</v>
      </c>
      <c r="H89" s="16">
        <f>FC_OTH_CP_CA_E!H$2</f>
        <v>14.024091553815133</v>
      </c>
      <c r="I89" s="16">
        <f>FC_OTH_CP_CA_E!I$2</f>
        <v>13.709359351480858</v>
      </c>
      <c r="J89" s="16">
        <f>FC_OTH_CP_CA_E!J$2</f>
        <v>13.396732478377402</v>
      </c>
      <c r="K89" s="16">
        <f>FC_OTH_CP_CA_E!K$2</f>
        <v>13.091603797886666</v>
      </c>
      <c r="L89" s="16">
        <f>FC_OTH_CP_CA_E!L$2</f>
        <v>12.101697783138817</v>
      </c>
      <c r="M89" s="16">
        <f>FC_OTH_CP_CA_E!M$2</f>
        <v>12.559417448872587</v>
      </c>
      <c r="N89" s="16">
        <f>FC_OTH_CP_CA_E!N$2</f>
        <v>12.748188112757802</v>
      </c>
      <c r="O89" s="16">
        <f>FC_OTH_CP_CA_E!O$2</f>
        <v>13.513679424388073</v>
      </c>
      <c r="P89" s="16">
        <f>FC_OTH_CP_CA_E!P$2</f>
        <v>13.284808464746359</v>
      </c>
      <c r="Q89" s="16">
        <f>FC_OTH_CP_CA_E!Q$2</f>
        <v>13.589581767975051</v>
      </c>
      <c r="R89" s="16">
        <f>FC_OTH_CP_CA_E!R$2</f>
        <v>13.809577978312257</v>
      </c>
      <c r="S89" s="16">
        <f>FC_OTH_CP_CA_E!S$2</f>
        <v>20.284436011707427</v>
      </c>
      <c r="T89" s="16">
        <f>FC_OTH_CP_CA_E!T$2</f>
        <v>23.197968446197727</v>
      </c>
      <c r="U89" s="16">
        <f>FC_OTH_CP_CA_E!U$2</f>
        <v>19.151627397161256</v>
      </c>
      <c r="V89" s="16">
        <f>FC_OTH_CP_CA_E!V$2</f>
        <v>24.854118029671454</v>
      </c>
      <c r="W89" s="16">
        <f>FC_OTH_CP_CA_E!W$2</f>
        <v>24.530289716973019</v>
      </c>
      <c r="X89" s="16">
        <f>FC_OTH_CP_CA_E!X$2</f>
        <v>22.255804442457517</v>
      </c>
      <c r="Y89" s="16">
        <f>FC_OTH_CP_CA_E!Y$2</f>
        <v>20.824754915579113</v>
      </c>
      <c r="Z89" s="16">
        <f>FC_OTH_CP_CA_E!Z$2</f>
        <v>24.770060432163596</v>
      </c>
    </row>
    <row r="90" spans="1:26" ht="11.25" customHeight="1" x14ac:dyDescent="0.2">
      <c r="A90" s="40" t="s">
        <v>164</v>
      </c>
      <c r="B90" s="13" t="str">
        <f ca="1">HYPERLINK("#"&amp;CELL("address",FC_OTH_HH_E!$Z$2),"FC_OTH_HH_E")</f>
        <v>FC_OTH_HH_E</v>
      </c>
      <c r="C90" s="14">
        <f>FC_OTH_HH_E!C$2</f>
        <v>282.3740388569297</v>
      </c>
      <c r="D90" s="14">
        <f>FC_OTH_HH_E!D$2</f>
        <v>260.41098461508761</v>
      </c>
      <c r="E90" s="14">
        <f>FC_OTH_HH_E!E$2</f>
        <v>241.24909805307459</v>
      </c>
      <c r="F90" s="14">
        <f>FC_OTH_HH_E!F$2</f>
        <v>205.96442723303275</v>
      </c>
      <c r="G90" s="14">
        <f>FC_OTH_HH_E!G$2</f>
        <v>226.18467745764386</v>
      </c>
      <c r="H90" s="14">
        <f>FC_OTH_HH_E!H$2</f>
        <v>228.62715990610704</v>
      </c>
      <c r="I90" s="14">
        <f>FC_OTH_HH_E!I$2</f>
        <v>212.76027812023955</v>
      </c>
      <c r="J90" s="14">
        <f>FC_OTH_HH_E!J$2</f>
        <v>183.87969497095628</v>
      </c>
      <c r="K90" s="14">
        <f>FC_OTH_HH_E!K$2</f>
        <v>195.21233059320849</v>
      </c>
      <c r="L90" s="14">
        <f>FC_OTH_HH_E!L$2</f>
        <v>173.29609987878808</v>
      </c>
      <c r="M90" s="14">
        <f>FC_OTH_HH_E!M$2</f>
        <v>188.85617827489597</v>
      </c>
      <c r="N90" s="14">
        <f>FC_OTH_HH_E!N$2</f>
        <v>193.04586299425426</v>
      </c>
      <c r="O90" s="14">
        <f>FC_OTH_HH_E!O$2</f>
        <v>195.30539567692637</v>
      </c>
      <c r="P90" s="14">
        <f>FC_OTH_HH_E!P$2</f>
        <v>184.96929572705926</v>
      </c>
      <c r="Q90" s="14">
        <f>FC_OTH_HH_E!Q$2</f>
        <v>180.60339545929551</v>
      </c>
      <c r="R90" s="14">
        <f>FC_OTH_HH_E!R$2</f>
        <v>160.18953987900954</v>
      </c>
      <c r="S90" s="14">
        <f>FC_OTH_HH_E!S$2</f>
        <v>169.14894354473333</v>
      </c>
      <c r="T90" s="14">
        <f>FC_OTH_HH_E!T$2</f>
        <v>157.10945870418823</v>
      </c>
      <c r="U90" s="14">
        <f>FC_OTH_HH_E!U$2</f>
        <v>156.2048448072226</v>
      </c>
      <c r="V90" s="14">
        <f>FC_OTH_HH_E!V$2</f>
        <v>164.82526678425</v>
      </c>
      <c r="W90" s="14">
        <f>FC_OTH_HH_E!W$2</f>
        <v>151.93354661797324</v>
      </c>
      <c r="X90" s="14">
        <f>FC_OTH_HH_E!X$2</f>
        <v>154.54721399015318</v>
      </c>
      <c r="Y90" s="14">
        <f>FC_OTH_HH_E!Y$2</f>
        <v>120.73492279764295</v>
      </c>
      <c r="Z90" s="14">
        <f>FC_OTH_HH_E!Z$2</f>
        <v>137.41037975497454</v>
      </c>
    </row>
    <row r="91" spans="1:26" ht="11.25" customHeight="1" x14ac:dyDescent="0.2">
      <c r="A91" s="41" t="s">
        <v>300</v>
      </c>
      <c r="B91" s="15" t="str">
        <f ca="1">HYPERLINK("#"&amp;CELL("address",FC_OTH_HH_SH_E!$Z$2),"FC_OTH_HH_SH_E")</f>
        <v>FC_OTH_HH_SH_E</v>
      </c>
      <c r="C91" s="16">
        <f>FC_OTH_HH_SH_E!C$2</f>
        <v>229.73849323986198</v>
      </c>
      <c r="D91" s="16">
        <f>FC_OTH_HH_SH_E!D$2</f>
        <v>207.97408755672362</v>
      </c>
      <c r="E91" s="16">
        <f>FC_OTH_HH_SH_E!E$2</f>
        <v>201.04901287795087</v>
      </c>
      <c r="F91" s="16">
        <f>FC_OTH_HH_SH_E!F$2</f>
        <v>168.36598018615831</v>
      </c>
      <c r="G91" s="16">
        <f>FC_OTH_HH_SH_E!G$2</f>
        <v>184.9141296225057</v>
      </c>
      <c r="H91" s="16">
        <f>FC_OTH_HH_SH_E!H$2</f>
        <v>188.77943932376911</v>
      </c>
      <c r="I91" s="16">
        <f>FC_OTH_HH_SH_E!I$2</f>
        <v>174.00611900755865</v>
      </c>
      <c r="J91" s="16">
        <f>FC_OTH_HH_SH_E!J$2</f>
        <v>156.1444278920178</v>
      </c>
      <c r="K91" s="16">
        <f>FC_OTH_HH_SH_E!K$2</f>
        <v>163.90993897724513</v>
      </c>
      <c r="L91" s="16">
        <f>FC_OTH_HH_SH_E!L$2</f>
        <v>146.05632189878406</v>
      </c>
      <c r="M91" s="16">
        <f>FC_OTH_HH_SH_E!M$2</f>
        <v>157.08354364713892</v>
      </c>
      <c r="N91" s="16">
        <f>FC_OTH_HH_SH_E!N$2</f>
        <v>160.68671729182279</v>
      </c>
      <c r="O91" s="16">
        <f>FC_OTH_HH_SH_E!O$2</f>
        <v>165.05370093425111</v>
      </c>
      <c r="P91" s="16">
        <f>FC_OTH_HH_SH_E!P$2</f>
        <v>155.860503496918</v>
      </c>
      <c r="Q91" s="16">
        <f>FC_OTH_HH_SH_E!Q$2</f>
        <v>149.30790517813813</v>
      </c>
      <c r="R91" s="16">
        <f>FC_OTH_HH_SH_E!R$2</f>
        <v>128.05267797049964</v>
      </c>
      <c r="S91" s="16">
        <f>FC_OTH_HH_SH_E!S$2</f>
        <v>130.19753985378352</v>
      </c>
      <c r="T91" s="16">
        <f>FC_OTH_HH_SH_E!T$2</f>
        <v>119.54362434413564</v>
      </c>
      <c r="U91" s="16">
        <f>FC_OTH_HH_SH_E!U$2</f>
        <v>121.82365117022958</v>
      </c>
      <c r="V91" s="16">
        <f>FC_OTH_HH_SH_E!V$2</f>
        <v>126.53736347171923</v>
      </c>
      <c r="W91" s="16">
        <f>FC_OTH_HH_SH_E!W$2</f>
        <v>122.26517882558342</v>
      </c>
      <c r="X91" s="16">
        <f>FC_OTH_HH_SH_E!X$2</f>
        <v>125.23660157883558</v>
      </c>
      <c r="Y91" s="16">
        <f>FC_OTH_HH_SH_E!Y$2</f>
        <v>101.00431640438586</v>
      </c>
      <c r="Z91" s="16">
        <f>FC_OTH_HH_SH_E!Z$2</f>
        <v>113.04702966952487</v>
      </c>
    </row>
    <row r="92" spans="1:26" ht="11.25" customHeight="1" x14ac:dyDescent="0.2">
      <c r="A92" s="41" t="s">
        <v>301</v>
      </c>
      <c r="B92" s="15" t="str">
        <f ca="1">HYPERLINK("#"&amp;CELL("address",FC_OTH_HH_SC_E!$Z$2),"FC_OTH_HH_SC_E")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  <c r="Y92" s="16">
        <f>FC_OTH_HH_SC_E!Y$2</f>
        <v>0</v>
      </c>
      <c r="Z92" s="16">
        <f>FC_OTH_HH_SC_E!Z$2</f>
        <v>0</v>
      </c>
    </row>
    <row r="93" spans="1:26" ht="11.25" customHeight="1" x14ac:dyDescent="0.2">
      <c r="A93" s="41" t="s">
        <v>302</v>
      </c>
      <c r="B93" s="15" t="str">
        <f ca="1">HYPERLINK("#"&amp;CELL("address",FC_OTH_HH_WH_E!$Z$2),"FC_OTH_HH_WH_E")</f>
        <v>FC_OTH_HH_WH_E</v>
      </c>
      <c r="C93" s="16">
        <f>FC_OTH_HH_WH_E!C$2</f>
        <v>26.622112040427609</v>
      </c>
      <c r="D93" s="16">
        <f>FC_OTH_HH_WH_E!D$2</f>
        <v>24.254233293252511</v>
      </c>
      <c r="E93" s="16">
        <f>FC_OTH_HH_WH_E!E$2</f>
        <v>24.655029306500779</v>
      </c>
      <c r="F93" s="16">
        <f>FC_OTH_HH_WH_E!F$2</f>
        <v>19.701369613554469</v>
      </c>
      <c r="G93" s="16">
        <f>FC_OTH_HH_WH_E!G$2</f>
        <v>22.370322107942496</v>
      </c>
      <c r="H93" s="16">
        <f>FC_OTH_HH_WH_E!H$2</f>
        <v>23.829581030157861</v>
      </c>
      <c r="I93" s="16">
        <f>FC_OTH_HH_WH_E!I$2</f>
        <v>22.608062054419968</v>
      </c>
      <c r="J93" s="16">
        <f>FC_OTH_HH_WH_E!J$2</f>
        <v>15.929204942672657</v>
      </c>
      <c r="K93" s="16">
        <f>FC_OTH_HH_WH_E!K$2</f>
        <v>16.470158007738974</v>
      </c>
      <c r="L93" s="16">
        <f>FC_OTH_HH_WH_E!L$2</f>
        <v>13.503432159199146</v>
      </c>
      <c r="M93" s="16">
        <f>FC_OTH_HH_WH_E!M$2</f>
        <v>14.330990403279124</v>
      </c>
      <c r="N93" s="16">
        <f>FC_OTH_HH_WH_E!N$2</f>
        <v>15.007285578980859</v>
      </c>
      <c r="O93" s="16">
        <f>FC_OTH_HH_WH_E!O$2</f>
        <v>15.462671692521869</v>
      </c>
      <c r="P93" s="16">
        <f>FC_OTH_HH_WH_E!P$2</f>
        <v>14.640663633657958</v>
      </c>
      <c r="Q93" s="16">
        <f>FC_OTH_HH_WH_E!Q$2</f>
        <v>13.878604891794371</v>
      </c>
      <c r="R93" s="16">
        <f>FC_OTH_HH_WH_E!R$2</f>
        <v>11.915153465005908</v>
      </c>
      <c r="S93" s="16">
        <f>FC_OTH_HH_WH_E!S$2</f>
        <v>12.058213378892416</v>
      </c>
      <c r="T93" s="16">
        <f>FC_OTH_HH_WH_E!T$2</f>
        <v>11.087285679851078</v>
      </c>
      <c r="U93" s="16">
        <f>FC_OTH_HH_WH_E!U$2</f>
        <v>10.952081384764616</v>
      </c>
      <c r="V93" s="16">
        <f>FC_OTH_HH_WH_E!V$2</f>
        <v>11.89067645430298</v>
      </c>
      <c r="W93" s="16">
        <f>FC_OTH_HH_WH_E!W$2</f>
        <v>11.47721688852468</v>
      </c>
      <c r="X93" s="16">
        <f>FC_OTH_HH_WH_E!X$2</f>
        <v>11.922229739217229</v>
      </c>
      <c r="Y93" s="16">
        <f>FC_OTH_HH_WH_E!Y$2</f>
        <v>9.3087563447180006</v>
      </c>
      <c r="Z93" s="16">
        <f>FC_OTH_HH_WH_E!Z$2</f>
        <v>10.374138974994642</v>
      </c>
    </row>
    <row r="94" spans="1:26" ht="11.25" customHeight="1" x14ac:dyDescent="0.2">
      <c r="A94" s="41" t="s">
        <v>303</v>
      </c>
      <c r="B94" s="15" t="str">
        <f ca="1">HYPERLINK("#"&amp;CELL("address",FC_OTH_HH_CO_E!$Z$2),"FC_OTH_HH_CO_E")</f>
        <v>FC_OTH_HH_CO_E</v>
      </c>
      <c r="C94" s="16">
        <f>FC_OTH_HH_CO_E!C$2</f>
        <v>26.013433576640143</v>
      </c>
      <c r="D94" s="16">
        <f>FC_OTH_HH_CO_E!D$2</f>
        <v>28.182663765111528</v>
      </c>
      <c r="E94" s="16">
        <f>FC_OTH_HH_CO_E!E$2</f>
        <v>15.545055868622937</v>
      </c>
      <c r="F94" s="16">
        <f>FC_OTH_HH_CO_E!F$2</f>
        <v>17.897077433319961</v>
      </c>
      <c r="G94" s="16">
        <f>FC_OTH_HH_CO_E!G$2</f>
        <v>18.900225727195682</v>
      </c>
      <c r="H94" s="16">
        <f>FC_OTH_HH_CO_E!H$2</f>
        <v>16.018139552180045</v>
      </c>
      <c r="I94" s="16">
        <f>FC_OTH_HH_CO_E!I$2</f>
        <v>16.146097058260949</v>
      </c>
      <c r="J94" s="16">
        <f>FC_OTH_HH_CO_E!J$2</f>
        <v>11.806062136265833</v>
      </c>
      <c r="K94" s="16">
        <f>FC_OTH_HH_CO_E!K$2</f>
        <v>14.832233608224339</v>
      </c>
      <c r="L94" s="16">
        <f>FC_OTH_HH_CO_E!L$2</f>
        <v>13.736345820804853</v>
      </c>
      <c r="M94" s="16">
        <f>FC_OTH_HH_CO_E!M$2</f>
        <v>17.441644224477898</v>
      </c>
      <c r="N94" s="16">
        <f>FC_OTH_HH_CO_E!N$2</f>
        <v>17.351860123450592</v>
      </c>
      <c r="O94" s="16">
        <f>FC_OTH_HH_CO_E!O$2</f>
        <v>14.789023050153387</v>
      </c>
      <c r="P94" s="16">
        <f>FC_OTH_HH_CO_E!P$2</f>
        <v>14.468128596483261</v>
      </c>
      <c r="Q94" s="16">
        <f>FC_OTH_HH_CO_E!Q$2</f>
        <v>17.416885389362989</v>
      </c>
      <c r="R94" s="16">
        <f>FC_OTH_HH_CO_E!R$2</f>
        <v>20.221708443503999</v>
      </c>
      <c r="S94" s="16">
        <f>FC_OTH_HH_CO_E!S$2</f>
        <v>26.893190312057371</v>
      </c>
      <c r="T94" s="16">
        <f>FC_OTH_HH_CO_E!T$2</f>
        <v>26.478548680201513</v>
      </c>
      <c r="U94" s="16">
        <f>FC_OTH_HH_CO_E!U$2</f>
        <v>23.4291122522284</v>
      </c>
      <c r="V94" s="16">
        <f>FC_OTH_HH_CO_E!V$2</f>
        <v>26.397226858227768</v>
      </c>
      <c r="W94" s="16">
        <f>FC_OTH_HH_CO_E!W$2</f>
        <v>18.19115090386514</v>
      </c>
      <c r="X94" s="16">
        <f>FC_OTH_HH_CO_E!X$2</f>
        <v>17.388382672100374</v>
      </c>
      <c r="Y94" s="16">
        <f>FC_OTH_HH_CO_E!Y$2</f>
        <v>10.421850048539099</v>
      </c>
      <c r="Z94" s="16">
        <f>FC_OTH_HH_CO_E!Z$2</f>
        <v>13.98921111045502</v>
      </c>
    </row>
    <row r="95" spans="1:26" ht="11.25" customHeight="1" x14ac:dyDescent="0.2">
      <c r="A95" s="42" t="s">
        <v>264</v>
      </c>
      <c r="B95" s="32" t="str">
        <f ca="1">HYPERLINK("#"&amp;CELL("address",FC_OTH_AFF_E!$Z$2),"FC_OTH_AFF_E")</f>
        <v>FC_OTH_AFF_E</v>
      </c>
      <c r="C95" s="33">
        <f>FC_OTH_AFF_E!C$2</f>
        <v>99.250643037182755</v>
      </c>
      <c r="D95" s="33">
        <f>FC_OTH_AFF_E!D$2</f>
        <v>224.4260736</v>
      </c>
      <c r="E95" s="33">
        <f>FC_OTH_AFF_E!E$2</f>
        <v>253.22275784603579</v>
      </c>
      <c r="F95" s="33">
        <f>FC_OTH_AFF_E!F$2</f>
        <v>272.31696161165962</v>
      </c>
      <c r="G95" s="33">
        <f>FC_OTH_AFF_E!G$2</f>
        <v>246.10434065242879</v>
      </c>
      <c r="H95" s="33">
        <f>FC_OTH_AFF_E!H$2</f>
        <v>237.07066196127093</v>
      </c>
      <c r="I95" s="33">
        <f>FC_OTH_AFF_E!I$2</f>
        <v>204.77799000000002</v>
      </c>
      <c r="J95" s="33">
        <f>FC_OTH_AFF_E!J$2</f>
        <v>216.17897500127813</v>
      </c>
      <c r="K95" s="33">
        <f>FC_OTH_AFF_E!K$2</f>
        <v>221.53186908000001</v>
      </c>
      <c r="L95" s="33">
        <f>FC_OTH_AFF_E!L$2</f>
        <v>215.13428172000005</v>
      </c>
      <c r="M95" s="33">
        <f>FC_OTH_AFF_E!M$2</f>
        <v>219.72813192000001</v>
      </c>
      <c r="N95" s="33">
        <f>FC_OTH_AFF_E!N$2</f>
        <v>263.78115696000003</v>
      </c>
      <c r="O95" s="33">
        <f>FC_OTH_AFF_E!O$2</f>
        <v>269.78027940000004</v>
      </c>
      <c r="P95" s="33">
        <f>FC_OTH_AFF_E!P$2</f>
        <v>264.32330940000003</v>
      </c>
      <c r="Q95" s="33">
        <f>FC_OTH_AFF_E!Q$2</f>
        <v>325.76940396000003</v>
      </c>
      <c r="R95" s="33">
        <f>FC_OTH_AFF_E!R$2</f>
        <v>332.97769440000002</v>
      </c>
      <c r="S95" s="33">
        <f>FC_OTH_AFF_E!S$2</f>
        <v>329.94908908154724</v>
      </c>
      <c r="T95" s="33">
        <f>FC_OTH_AFF_E!T$2</f>
        <v>321.96788794903927</v>
      </c>
      <c r="U95" s="33">
        <f>FC_OTH_AFF_E!U$2</f>
        <v>319.71415841756402</v>
      </c>
      <c r="V95" s="33">
        <f>FC_OTH_AFF_E!V$2</f>
        <v>295.5070196911791</v>
      </c>
      <c r="W95" s="33">
        <f>FC_OTH_AFF_E!W$2</f>
        <v>281.63463732207219</v>
      </c>
      <c r="X95" s="33">
        <f>FC_OTH_AFF_E!X$2</f>
        <v>208.74560691088067</v>
      </c>
      <c r="Y95" s="33">
        <f>FC_OTH_AFF_E!Y$2</f>
        <v>238.86170615902097</v>
      </c>
      <c r="Z95" s="33">
        <f>FC_OTH_AFF_E!Z$2</f>
        <v>214.63519892808455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Z72"/>
  <sheetViews>
    <sheetView showGridLines="0" workbookViewId="0">
      <pane xSplit="2" ySplit="2" topLeftCell="F3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5">
      <c r="A1" s="4" t="s">
        <v>320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1.25" customHeight="1" x14ac:dyDescent="0.2">
      <c r="A5" s="28" t="s">
        <v>4</v>
      </c>
      <c r="B5" s="7" t="s">
        <v>5</v>
      </c>
      <c r="C5" s="8">
        <v>4.1156243999999997</v>
      </c>
      <c r="D5" s="8">
        <v>4.1156243999999997</v>
      </c>
      <c r="E5" s="8">
        <v>4.1156243999999997</v>
      </c>
      <c r="F5" s="8">
        <v>4.1156243999999997</v>
      </c>
      <c r="G5" s="8">
        <v>4.1156243999999997</v>
      </c>
      <c r="H5" s="8">
        <v>4.1156243999999997</v>
      </c>
      <c r="I5" s="8">
        <v>4.1156243999999997</v>
      </c>
      <c r="J5" s="8">
        <v>4.1156243999999997</v>
      </c>
      <c r="K5" s="8">
        <v>4.1156243999999997</v>
      </c>
      <c r="L5" s="8">
        <v>4.1156243999999997</v>
      </c>
      <c r="M5" s="8">
        <v>4.1156243999999997</v>
      </c>
      <c r="N5" s="8">
        <v>4.1156243999999997</v>
      </c>
      <c r="O5" s="8">
        <v>4.1156243999999997</v>
      </c>
      <c r="P5" s="8">
        <v>4.1156243999999997</v>
      </c>
      <c r="Q5" s="8">
        <v>4.1156243999999997</v>
      </c>
      <c r="R5" s="8">
        <v>4.1156243999999997</v>
      </c>
      <c r="S5" s="8">
        <v>4.1156243999999997</v>
      </c>
      <c r="T5" s="8">
        <v>4.1156243999999997</v>
      </c>
      <c r="U5" s="8">
        <v>4.1156243999999997</v>
      </c>
      <c r="V5" s="8">
        <v>4.1156243999999997</v>
      </c>
      <c r="W5" s="8">
        <v>4.1156243999999997</v>
      </c>
      <c r="X5" s="8">
        <v>4.1156243999999997</v>
      </c>
      <c r="Y5" s="8">
        <v>4.1156243999999997</v>
      </c>
      <c r="Z5" s="8">
        <v>4.1156243999999997</v>
      </c>
    </row>
    <row r="6" spans="1:26" ht="11.25" customHeight="1" x14ac:dyDescent="0.2">
      <c r="A6" s="28" t="s">
        <v>6</v>
      </c>
      <c r="B6" s="7" t="s">
        <v>7</v>
      </c>
      <c r="C6" s="8">
        <v>3.9607128</v>
      </c>
      <c r="D6" s="8">
        <v>3.9607128</v>
      </c>
      <c r="E6" s="8">
        <v>3.9607128</v>
      </c>
      <c r="F6" s="8">
        <v>3.9607128</v>
      </c>
      <c r="G6" s="8">
        <v>3.9607128</v>
      </c>
      <c r="H6" s="8">
        <v>3.9607128</v>
      </c>
      <c r="I6" s="8">
        <v>3.9607128</v>
      </c>
      <c r="J6" s="8">
        <v>3.9607128</v>
      </c>
      <c r="K6" s="8">
        <v>3.9607128</v>
      </c>
      <c r="L6" s="8">
        <v>3.9607128</v>
      </c>
      <c r="M6" s="8">
        <v>3.9607128</v>
      </c>
      <c r="N6" s="8">
        <v>3.9607128</v>
      </c>
      <c r="O6" s="8">
        <v>3.9607128</v>
      </c>
      <c r="P6" s="8">
        <v>3.9607128</v>
      </c>
      <c r="Q6" s="8">
        <v>3.9607128</v>
      </c>
      <c r="R6" s="8">
        <v>3.9607128</v>
      </c>
      <c r="S6" s="8">
        <v>3.9607128</v>
      </c>
      <c r="T6" s="8">
        <v>3.9607128</v>
      </c>
      <c r="U6" s="8">
        <v>3.9607128</v>
      </c>
      <c r="V6" s="8">
        <v>3.9607128</v>
      </c>
      <c r="W6" s="8">
        <v>3.9607128</v>
      </c>
      <c r="X6" s="8">
        <v>3.9607128</v>
      </c>
      <c r="Y6" s="8">
        <v>3.9607128</v>
      </c>
      <c r="Z6" s="8">
        <v>3.9607128</v>
      </c>
    </row>
    <row r="7" spans="1:26" ht="11.25" customHeight="1" x14ac:dyDescent="0.2">
      <c r="A7" s="28" t="s">
        <v>8</v>
      </c>
      <c r="B7" s="7" t="s">
        <v>9</v>
      </c>
      <c r="C7" s="8">
        <v>4.005875240274678</v>
      </c>
      <c r="D7" s="8">
        <v>4.0070181361273578</v>
      </c>
      <c r="E7" s="8">
        <v>4.0077725720530859</v>
      </c>
      <c r="F7" s="8">
        <v>4.007161753559731</v>
      </c>
      <c r="G7" s="8">
        <v>4.0069661580832436</v>
      </c>
      <c r="H7" s="8">
        <v>4.006972726604884</v>
      </c>
      <c r="I7" s="8">
        <v>4.0069321083256586</v>
      </c>
      <c r="J7" s="8">
        <v>4.0068768249853726</v>
      </c>
      <c r="K7" s="8">
        <v>4.0991388818408581</v>
      </c>
      <c r="L7" s="8">
        <v>4.007313637828946</v>
      </c>
      <c r="M7" s="8">
        <v>4.0071619633146147</v>
      </c>
      <c r="N7" s="8">
        <v>4.0066955708034762</v>
      </c>
      <c r="O7" s="8">
        <v>4.0034431865909115</v>
      </c>
      <c r="P7" s="8">
        <v>4.0137019790897437</v>
      </c>
      <c r="Q7" s="8">
        <v>3.9510262039245831</v>
      </c>
      <c r="R7" s="8">
        <v>3.943679149127687</v>
      </c>
      <c r="S7" s="8">
        <v>3.9446527428511442</v>
      </c>
      <c r="T7" s="8">
        <v>3.944458993890164</v>
      </c>
      <c r="U7" s="8">
        <v>3.9461063496010262</v>
      </c>
      <c r="V7" s="8">
        <v>3.9522494125608056</v>
      </c>
      <c r="W7" s="8">
        <v>3.955311039872683</v>
      </c>
      <c r="X7" s="8">
        <v>3.9526062225119611</v>
      </c>
      <c r="Y7" s="8">
        <v>3.9449713221711042</v>
      </c>
      <c r="Z7" s="8">
        <v>3.9615910123537295</v>
      </c>
    </row>
    <row r="8" spans="1:26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  <c r="Y9" s="8">
        <v>4.0235148000000001</v>
      </c>
      <c r="Z9" s="8">
        <v>4.0235148000000001</v>
      </c>
    </row>
    <row r="10" spans="1:26" ht="11.25" customHeight="1" x14ac:dyDescent="0.2">
      <c r="A10" s="28" t="s">
        <v>12</v>
      </c>
      <c r="B10" s="7" t="s">
        <v>13</v>
      </c>
      <c r="C10" s="8">
        <v>4.2286679999999999</v>
      </c>
      <c r="D10" s="8">
        <v>4.2286679999999999</v>
      </c>
      <c r="E10" s="8">
        <v>4.2286679999999999</v>
      </c>
      <c r="F10" s="8">
        <v>4.2286679999999999</v>
      </c>
      <c r="G10" s="8">
        <v>4.2286679999999999</v>
      </c>
      <c r="H10" s="8">
        <v>4.2286679999999999</v>
      </c>
      <c r="I10" s="8">
        <v>4.2286679999999999</v>
      </c>
      <c r="J10" s="8">
        <v>4.2286679999999999</v>
      </c>
      <c r="K10" s="8">
        <v>4.2286679999999999</v>
      </c>
      <c r="L10" s="8">
        <v>4.2286679999999999</v>
      </c>
      <c r="M10" s="8">
        <v>4.2286679999999999</v>
      </c>
      <c r="N10" s="8">
        <v>4.2286679999999999</v>
      </c>
      <c r="O10" s="8">
        <v>4.2286679999999999</v>
      </c>
      <c r="P10" s="8">
        <v>4.2286679999999999</v>
      </c>
      <c r="Q10" s="8">
        <v>4.2286679999999999</v>
      </c>
      <c r="R10" s="8">
        <v>4.2286679999999999</v>
      </c>
      <c r="S10" s="8">
        <v>4.2286679999999999</v>
      </c>
      <c r="T10" s="8">
        <v>4.2286679999999999</v>
      </c>
      <c r="U10" s="8">
        <v>4.2286679999999999</v>
      </c>
      <c r="V10" s="8">
        <v>4.2286679999999999</v>
      </c>
      <c r="W10" s="8">
        <v>4.2286679999999999</v>
      </c>
      <c r="X10" s="8">
        <v>4.2286679999999999</v>
      </c>
      <c r="Y10" s="8">
        <v>4.2286679999999999</v>
      </c>
      <c r="Z10" s="8">
        <v>4.2286679999999999</v>
      </c>
    </row>
    <row r="11" spans="1:26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  <c r="Y12" s="8">
        <v>4.0821300000000003</v>
      </c>
      <c r="Z12" s="8">
        <v>4.0821300000000003</v>
      </c>
    </row>
    <row r="13" spans="1:26" ht="11.25" customHeight="1" x14ac:dyDescent="0.2">
      <c r="A13" s="28" t="s">
        <v>16</v>
      </c>
      <c r="B13" s="7" t="s">
        <v>17</v>
      </c>
      <c r="C13" s="8">
        <v>4.479876</v>
      </c>
      <c r="D13" s="8">
        <v>4.479876</v>
      </c>
      <c r="E13" s="8">
        <v>4.479876</v>
      </c>
      <c r="F13" s="8">
        <v>4.479876</v>
      </c>
      <c r="G13" s="8">
        <v>4.479876</v>
      </c>
      <c r="H13" s="8">
        <v>4.479876</v>
      </c>
      <c r="I13" s="8">
        <v>4.479876</v>
      </c>
      <c r="J13" s="8">
        <v>4.479876</v>
      </c>
      <c r="K13" s="8">
        <v>4.479876</v>
      </c>
      <c r="L13" s="8">
        <v>4.479876</v>
      </c>
      <c r="M13" s="8">
        <v>4.479876</v>
      </c>
      <c r="N13" s="8">
        <v>4.479876</v>
      </c>
      <c r="O13" s="8">
        <v>4.479876</v>
      </c>
      <c r="P13" s="8">
        <v>4.479876</v>
      </c>
      <c r="Q13" s="8">
        <v>4.479876</v>
      </c>
      <c r="R13" s="8">
        <v>4.479876</v>
      </c>
      <c r="S13" s="8">
        <v>4.479876</v>
      </c>
      <c r="T13" s="8">
        <v>4.479876</v>
      </c>
      <c r="U13" s="8">
        <v>4.479876</v>
      </c>
      <c r="V13" s="8">
        <v>4.479876</v>
      </c>
      <c r="W13" s="8">
        <v>4.479876</v>
      </c>
      <c r="X13" s="8">
        <v>4.479876</v>
      </c>
      <c r="Y13" s="8">
        <v>4.479876</v>
      </c>
      <c r="Z13" s="8">
        <v>4.479876</v>
      </c>
    </row>
    <row r="14" spans="1:26" ht="11.25" customHeight="1" x14ac:dyDescent="0.2">
      <c r="A14" s="28" t="s">
        <v>18</v>
      </c>
      <c r="B14" s="7" t="s">
        <v>19</v>
      </c>
      <c r="C14" s="8">
        <v>4.479876</v>
      </c>
      <c r="D14" s="8">
        <v>4.479876</v>
      </c>
      <c r="E14" s="8">
        <v>4.479876</v>
      </c>
      <c r="F14" s="8">
        <v>4.479876</v>
      </c>
      <c r="G14" s="8">
        <v>4.479876</v>
      </c>
      <c r="H14" s="8">
        <v>4.479876</v>
      </c>
      <c r="I14" s="8">
        <v>4.479876</v>
      </c>
      <c r="J14" s="8">
        <v>4.479876</v>
      </c>
      <c r="K14" s="8">
        <v>4.479876</v>
      </c>
      <c r="L14" s="8">
        <v>4.479876</v>
      </c>
      <c r="M14" s="8">
        <v>4.479876</v>
      </c>
      <c r="N14" s="8">
        <v>4.479876</v>
      </c>
      <c r="O14" s="8">
        <v>4.479876</v>
      </c>
      <c r="P14" s="8">
        <v>4.479876</v>
      </c>
      <c r="Q14" s="8">
        <v>4.479876</v>
      </c>
      <c r="R14" s="8">
        <v>4.479876</v>
      </c>
      <c r="S14" s="8">
        <v>4.479876</v>
      </c>
      <c r="T14" s="8">
        <v>4.479876</v>
      </c>
      <c r="U14" s="8">
        <v>4.479876</v>
      </c>
      <c r="V14" s="8">
        <v>4.479876</v>
      </c>
      <c r="W14" s="8">
        <v>4.479876</v>
      </c>
      <c r="X14" s="8">
        <v>4.479876</v>
      </c>
      <c r="Y14" s="8">
        <v>4.479876</v>
      </c>
      <c r="Z14" s="8">
        <v>4.479876</v>
      </c>
    </row>
    <row r="15" spans="1:26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  <c r="Y15" s="8">
        <v>3.3787476000000005</v>
      </c>
      <c r="Z15" s="8">
        <v>3.3787476000000005</v>
      </c>
    </row>
    <row r="16" spans="1:26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  <c r="Y16" s="8">
        <v>4.0821300000000003</v>
      </c>
      <c r="Z16" s="8">
        <v>4.0821300000000003</v>
      </c>
    </row>
    <row r="17" spans="1:26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  <c r="Y18" s="8">
        <v>1.8589392</v>
      </c>
      <c r="Z18" s="8">
        <v>1.8589392</v>
      </c>
    </row>
    <row r="19" spans="1:26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  <c r="Y19" s="8">
        <v>1.8589392</v>
      </c>
      <c r="Z19" s="8">
        <v>1.8589392</v>
      </c>
    </row>
    <row r="20" spans="1:26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  <c r="Y20" s="8">
        <v>10.885680000000001</v>
      </c>
      <c r="Z20" s="8">
        <v>10.885680000000001</v>
      </c>
    </row>
    <row r="21" spans="1:26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  <c r="Y21" s="8">
        <v>7.6199760000000003</v>
      </c>
      <c r="Z21" s="8">
        <v>7.6199760000000003</v>
      </c>
    </row>
    <row r="22" spans="1:26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1.25" customHeight="1" x14ac:dyDescent="0.2">
      <c r="A23" s="29" t="s">
        <v>36</v>
      </c>
      <c r="B23" s="7" t="s">
        <v>37</v>
      </c>
      <c r="C23" s="8">
        <v>4.3833772669879609</v>
      </c>
      <c r="D23" s="8">
        <v>4.4121319743261385</v>
      </c>
      <c r="E23" s="8">
        <v>4.413719399046415</v>
      </c>
      <c r="F23" s="8">
        <v>4.4096145090184438</v>
      </c>
      <c r="G23" s="8">
        <v>4.4096196677932671</v>
      </c>
      <c r="H23" s="8">
        <v>4.4075622228361393</v>
      </c>
      <c r="I23" s="8">
        <v>4.4163883579152197</v>
      </c>
      <c r="J23" s="8">
        <v>4.4195162999999997</v>
      </c>
      <c r="K23" s="8">
        <v>4.4063731349428936</v>
      </c>
      <c r="L23" s="8">
        <v>4.4144240152782004</v>
      </c>
      <c r="M23" s="8">
        <v>4.4192467557805823</v>
      </c>
      <c r="N23" s="8">
        <v>4.4126039416503513</v>
      </c>
      <c r="O23" s="8">
        <v>4.4097587484896668</v>
      </c>
      <c r="P23" s="8">
        <v>4.4078498354004756</v>
      </c>
      <c r="Q23" s="8">
        <v>4.4082589783949659</v>
      </c>
      <c r="R23" s="8">
        <v>4.4018975392577246</v>
      </c>
      <c r="S23" s="8">
        <v>4.4032730907812905</v>
      </c>
      <c r="T23" s="8">
        <v>4.4366123999999996</v>
      </c>
      <c r="U23" s="8">
        <v>4.4366123999999996</v>
      </c>
      <c r="V23" s="8">
        <v>4.4366123999999996</v>
      </c>
      <c r="W23" s="8">
        <v>4.4366123999999996</v>
      </c>
      <c r="X23" s="8">
        <v>4.4366123999999996</v>
      </c>
      <c r="Y23" s="8">
        <v>4.4366123999999996</v>
      </c>
      <c r="Z23" s="8">
        <v>4.4366123999999996</v>
      </c>
    </row>
    <row r="24" spans="1:26" ht="11.25" customHeight="1" x14ac:dyDescent="0.2">
      <c r="A24" s="29" t="s">
        <v>38</v>
      </c>
      <c r="B24" s="7" t="s">
        <v>39</v>
      </c>
      <c r="C24" s="8">
        <v>4.3833772669879609</v>
      </c>
      <c r="D24" s="8">
        <v>4.4121319743261385</v>
      </c>
      <c r="E24" s="8">
        <v>4.413719399046415</v>
      </c>
      <c r="F24" s="8">
        <v>4.4096145090184438</v>
      </c>
      <c r="G24" s="8">
        <v>4.4096196677932671</v>
      </c>
      <c r="H24" s="8">
        <v>4.4075622228361393</v>
      </c>
      <c r="I24" s="8">
        <v>4.4163883579152197</v>
      </c>
      <c r="J24" s="8">
        <v>4.4195162999999997</v>
      </c>
      <c r="K24" s="8">
        <v>4.4063731349428936</v>
      </c>
      <c r="L24" s="8">
        <v>4.4144240152782004</v>
      </c>
      <c r="M24" s="8">
        <v>4.4192467557805823</v>
      </c>
      <c r="N24" s="8">
        <v>4.4126039416503513</v>
      </c>
      <c r="O24" s="8">
        <v>4.4097587484896668</v>
      </c>
      <c r="P24" s="8">
        <v>4.4078498354004756</v>
      </c>
      <c r="Q24" s="8">
        <v>4.4082589783949659</v>
      </c>
      <c r="R24" s="8">
        <v>4.4018975392577246</v>
      </c>
      <c r="S24" s="8">
        <v>4.4032730907812905</v>
      </c>
      <c r="T24" s="8">
        <v>4.4366123999999996</v>
      </c>
      <c r="U24" s="8">
        <v>4.4366123999999996</v>
      </c>
      <c r="V24" s="8">
        <v>4.4366123999999996</v>
      </c>
      <c r="W24" s="8">
        <v>4.4366123999999996</v>
      </c>
      <c r="X24" s="8">
        <v>4.4366123999999996</v>
      </c>
      <c r="Y24" s="8">
        <v>4.4366123999999996</v>
      </c>
      <c r="Z24" s="8">
        <v>4.4366123999999996</v>
      </c>
    </row>
    <row r="25" spans="1:26" ht="11.25" customHeight="1" x14ac:dyDescent="0.2">
      <c r="A25" s="25" t="s">
        <v>40</v>
      </c>
      <c r="B25" s="26" t="s">
        <v>41</v>
      </c>
      <c r="C25" s="27">
        <v>4.2754206000000003</v>
      </c>
      <c r="D25" s="27">
        <v>4.2754206000000003</v>
      </c>
      <c r="E25" s="27">
        <v>4.2754206000000003</v>
      </c>
      <c r="F25" s="27">
        <v>4.2754206000000003</v>
      </c>
      <c r="G25" s="27">
        <v>4.2471284278528794</v>
      </c>
      <c r="H25" s="27">
        <v>4.2643028984081059</v>
      </c>
      <c r="I25" s="27">
        <v>4.2529742706504017</v>
      </c>
      <c r="J25" s="27">
        <v>4.2298973158902884</v>
      </c>
      <c r="K25" s="27">
        <v>4.2214619218333844</v>
      </c>
      <c r="L25" s="27">
        <v>4.2261149521503976</v>
      </c>
      <c r="M25" s="27">
        <v>4.232042981826539</v>
      </c>
      <c r="N25" s="27">
        <v>4.2301304752108866</v>
      </c>
      <c r="O25" s="27">
        <v>4.2380707622475109</v>
      </c>
      <c r="P25" s="27">
        <v>4.2990536608835672</v>
      </c>
      <c r="Q25" s="27">
        <v>4.4007581446371304</v>
      </c>
      <c r="R25" s="27">
        <v>4.3408401563600085</v>
      </c>
      <c r="S25" s="27">
        <v>4.3785295223584502</v>
      </c>
      <c r="T25" s="27">
        <v>4.3851237861276262</v>
      </c>
      <c r="U25" s="27">
        <v>4.4536429233054964</v>
      </c>
      <c r="V25" s="27">
        <v>4.3966988143984045</v>
      </c>
      <c r="W25" s="27">
        <v>4.2714089344436506</v>
      </c>
      <c r="X25" s="27">
        <v>4.1860682831741993</v>
      </c>
      <c r="Y25" s="27">
        <v>4.1355612354806555</v>
      </c>
      <c r="Z25" s="27">
        <v>3.973979853597799</v>
      </c>
    </row>
    <row r="26" spans="1:26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  <c r="Y28" s="8">
        <v>3.0689244000000002</v>
      </c>
      <c r="Z28" s="8">
        <v>3.0689244000000002</v>
      </c>
    </row>
    <row r="29" spans="1:26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  <c r="Y29" s="8">
        <v>2.6879256000000002</v>
      </c>
      <c r="Z29" s="8">
        <v>2.6879256000000002</v>
      </c>
    </row>
    <row r="30" spans="1:26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  <c r="Y30" s="8">
        <v>3.0689244000000002</v>
      </c>
      <c r="Z30" s="8">
        <v>3.0689244000000002</v>
      </c>
    </row>
    <row r="31" spans="1:26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  <c r="Y31" s="8">
        <v>3.0689244000000002</v>
      </c>
      <c r="Z31" s="8">
        <v>3.0689244000000002</v>
      </c>
    </row>
    <row r="32" spans="1:26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  <c r="Y32" s="8">
        <v>3.0689244000000002</v>
      </c>
      <c r="Z32" s="8">
        <v>3.0689244000000002</v>
      </c>
    </row>
    <row r="33" spans="1:26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  <c r="Y34" s="8">
        <v>2.4115968000000003</v>
      </c>
      <c r="Z34" s="8">
        <v>2.4115968000000003</v>
      </c>
    </row>
    <row r="35" spans="1:26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  <c r="Y35" s="8">
        <v>2.5790688000000004</v>
      </c>
      <c r="Z35" s="8">
        <v>2.5790688000000004</v>
      </c>
    </row>
    <row r="36" spans="1:26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  <c r="Y36" s="8">
        <v>2.6418708000000004</v>
      </c>
      <c r="Z36" s="8">
        <v>2.6418708000000004</v>
      </c>
    </row>
    <row r="37" spans="1:26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  <c r="Y37" s="8">
        <v>2.9014524000000002</v>
      </c>
      <c r="Z37" s="8">
        <v>2.9014524000000002</v>
      </c>
    </row>
    <row r="38" spans="1:26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  <c r="Y38" s="8">
        <v>2.9307600000000003</v>
      </c>
      <c r="Z38" s="8">
        <v>2.9307600000000003</v>
      </c>
    </row>
    <row r="39" spans="1:26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  <c r="Y39" s="8">
        <v>3.0103092000000005</v>
      </c>
      <c r="Z39" s="8">
        <v>3.0103092000000005</v>
      </c>
    </row>
    <row r="40" spans="1:26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  <c r="Y40" s="8">
        <v>3.0103092000000005</v>
      </c>
      <c r="Z40" s="8">
        <v>3.0103092000000005</v>
      </c>
    </row>
    <row r="41" spans="1:26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  <c r="Y41" s="8">
        <v>3.0103092000000005</v>
      </c>
      <c r="Z41" s="8">
        <v>3.0103092000000005</v>
      </c>
    </row>
    <row r="42" spans="1:26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  <c r="Y42" s="8">
        <v>3.0689244000000002</v>
      </c>
      <c r="Z42" s="8">
        <v>3.0689244000000002</v>
      </c>
    </row>
    <row r="43" spans="1:26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  <c r="Y43" s="8">
        <v>3.1024188000000001</v>
      </c>
      <c r="Z43" s="8">
        <v>3.1024188000000001</v>
      </c>
    </row>
    <row r="44" spans="1:26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  <c r="Y44" s="8">
        <v>3.2405832000000006</v>
      </c>
      <c r="Z44" s="8">
        <v>3.2405832000000006</v>
      </c>
    </row>
    <row r="45" spans="1:26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  <c r="Y45" s="8">
        <v>3.0689244000000002</v>
      </c>
      <c r="Z45" s="8">
        <v>3.0689244000000002</v>
      </c>
    </row>
    <row r="46" spans="1:26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  <c r="Y46" s="8">
        <v>3.0689244000000002</v>
      </c>
      <c r="Z46" s="8">
        <v>3.0689244000000002</v>
      </c>
    </row>
    <row r="47" spans="1:26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  <c r="Y47" s="8">
        <v>3.3787476000000005</v>
      </c>
      <c r="Z47" s="8">
        <v>3.3787476000000005</v>
      </c>
    </row>
    <row r="48" spans="1:26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  <c r="Y48" s="8">
        <v>4.0821300000000003</v>
      </c>
      <c r="Z48" s="8">
        <v>4.0821300000000003</v>
      </c>
    </row>
    <row r="49" spans="1:26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  <c r="Y49" s="8">
        <v>3.0689244000000002</v>
      </c>
      <c r="Z49" s="8">
        <v>3.0689244000000002</v>
      </c>
    </row>
    <row r="50" spans="1:26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  <c r="Y50" s="8">
        <v>3.0689244000000002</v>
      </c>
      <c r="Z50" s="8">
        <v>3.0689244000000002</v>
      </c>
    </row>
    <row r="51" spans="1:26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  <c r="Y51" s="27">
        <v>2.3487948000000003</v>
      </c>
      <c r="Z51" s="27">
        <v>2.3487948000000003</v>
      </c>
    </row>
    <row r="52" spans="1:26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  <c r="Y53" s="8">
        <v>5.9871240000000006</v>
      </c>
      <c r="Z53" s="8">
        <v>5.9871240000000006</v>
      </c>
    </row>
    <row r="54" spans="1:26" ht="11.25" customHeight="1" x14ac:dyDescent="0.2">
      <c r="A54" s="43" t="s">
        <v>118</v>
      </c>
      <c r="B54" s="44" t="s">
        <v>119</v>
      </c>
      <c r="C54" s="45">
        <v>3.8392956000000003</v>
      </c>
      <c r="D54" s="45">
        <v>3.8392956000000003</v>
      </c>
      <c r="E54" s="45">
        <v>3.8392956000000003</v>
      </c>
      <c r="F54" s="45">
        <v>3.8392956000000003</v>
      </c>
      <c r="G54" s="45">
        <v>3.8392956000000003</v>
      </c>
      <c r="H54" s="45">
        <v>3.8392956000000003</v>
      </c>
      <c r="I54" s="45">
        <v>3.8392956000000003</v>
      </c>
      <c r="J54" s="45">
        <v>3.8392956000000003</v>
      </c>
      <c r="K54" s="45">
        <v>3.8392956000000003</v>
      </c>
      <c r="L54" s="45">
        <v>3.8392956000000003</v>
      </c>
      <c r="M54" s="45">
        <v>3.8392956000000003</v>
      </c>
      <c r="N54" s="45">
        <v>3.8392956000000003</v>
      </c>
      <c r="O54" s="45">
        <v>3.8392956000000003</v>
      </c>
      <c r="P54" s="45">
        <v>3.8392956000000003</v>
      </c>
      <c r="Q54" s="45">
        <v>3.8392956000000003</v>
      </c>
      <c r="R54" s="45">
        <v>3.8392956000000003</v>
      </c>
      <c r="S54" s="45">
        <v>3.8392956000000003</v>
      </c>
      <c r="T54" s="45">
        <v>3.8392956000000003</v>
      </c>
      <c r="U54" s="45">
        <v>3.8392956000000003</v>
      </c>
      <c r="V54" s="45">
        <v>3.8392956000000003</v>
      </c>
      <c r="W54" s="45">
        <v>3.8392956000000003</v>
      </c>
      <c r="X54" s="45">
        <v>3.8392956000000003</v>
      </c>
      <c r="Y54" s="45">
        <v>3.8392956000000003</v>
      </c>
      <c r="Z54" s="45">
        <v>3.8392956000000003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  <c r="Y62" s="52">
        <v>4.6892160000000001</v>
      </c>
      <c r="Z62" s="52">
        <v>4.6892160000000001</v>
      </c>
    </row>
    <row r="63" spans="1:26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  <c r="Y63" s="52">
        <v>4.6892160000000001</v>
      </c>
      <c r="Z63" s="52">
        <v>4.6892160000000001</v>
      </c>
    </row>
    <row r="64" spans="1:26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  <c r="Y64" s="52">
        <v>2.2859928000000003</v>
      </c>
      <c r="Z64" s="52">
        <v>2.2859928000000003</v>
      </c>
    </row>
    <row r="65" spans="1:26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  <c r="Y65" s="52">
        <v>4.1867999999999999</v>
      </c>
      <c r="Z65" s="52">
        <v>4.1867999999999999</v>
      </c>
    </row>
    <row r="66" spans="1:26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  <c r="Y66" s="52">
        <v>2.9642544000000002</v>
      </c>
      <c r="Z66" s="52">
        <v>2.9642544000000002</v>
      </c>
    </row>
    <row r="67" spans="1:26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  <c r="Y67" s="52">
        <v>2.9642544000000002</v>
      </c>
      <c r="Z67" s="52">
        <v>2.9642544000000002</v>
      </c>
    </row>
    <row r="68" spans="1:26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  <c r="Y68" s="52">
        <v>2.9642544000000002</v>
      </c>
      <c r="Z68" s="52">
        <v>2.9642544000000002</v>
      </c>
    </row>
    <row r="69" spans="1:26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  <c r="Y69" s="52">
        <v>2.9642544000000002</v>
      </c>
      <c r="Z69" s="52">
        <v>2.9642544000000002</v>
      </c>
    </row>
    <row r="70" spans="1:26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  <c r="Y70" s="52">
        <v>2.9642544000000002</v>
      </c>
      <c r="Z70" s="52">
        <v>2.9642544000000002</v>
      </c>
    </row>
    <row r="71" spans="1:26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  <c r="Y71" s="52">
        <v>2.9642544000000002</v>
      </c>
      <c r="Z71" s="52">
        <v>2.9642544000000002</v>
      </c>
    </row>
    <row r="72" spans="1:26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  <c r="Y72" s="55">
        <v>3.3326927999999998</v>
      </c>
      <c r="Z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14620.117282133569</v>
      </c>
      <c r="D2" s="21">
        <f t="shared" ref="D2:X2" si="0">SUM(D3,D17,D22,D25,D26,D51,D52)</f>
        <v>14866.556660069047</v>
      </c>
      <c r="E2" s="21">
        <f t="shared" si="0"/>
        <v>14512.030028255784</v>
      </c>
      <c r="F2" s="21">
        <f t="shared" si="0"/>
        <v>16303.466196552174</v>
      </c>
      <c r="G2" s="21">
        <f t="shared" si="0"/>
        <v>16460.513881078798</v>
      </c>
      <c r="H2" s="21">
        <f t="shared" si="0"/>
        <v>16374.857162161705</v>
      </c>
      <c r="I2" s="21">
        <f t="shared" si="0"/>
        <v>15949.107080510257</v>
      </c>
      <c r="J2" s="21">
        <f t="shared" si="0"/>
        <v>19322.657979863692</v>
      </c>
      <c r="K2" s="21">
        <f t="shared" si="0"/>
        <v>17168.316559058294</v>
      </c>
      <c r="L2" s="21">
        <f t="shared" si="0"/>
        <v>14064.785885570116</v>
      </c>
      <c r="M2" s="21">
        <f t="shared" si="0"/>
        <v>18181.67881930303</v>
      </c>
      <c r="N2" s="21">
        <f t="shared" si="0"/>
        <v>18001.653486334999</v>
      </c>
      <c r="O2" s="21">
        <f t="shared" si="0"/>
        <v>17304.40913676273</v>
      </c>
      <c r="P2" s="21">
        <f t="shared" si="0"/>
        <v>19329.479465655586</v>
      </c>
      <c r="Q2" s="21">
        <f t="shared" si="0"/>
        <v>18009.242082045432</v>
      </c>
      <c r="R2" s="21">
        <f t="shared" si="0"/>
        <v>14939.9265732027</v>
      </c>
      <c r="S2" s="21">
        <f t="shared" si="0"/>
        <v>16465.799726593177</v>
      </c>
      <c r="T2" s="21">
        <f t="shared" si="0"/>
        <v>17374.558277895318</v>
      </c>
      <c r="U2" s="21">
        <f t="shared" si="0"/>
        <v>16522.083307862984</v>
      </c>
      <c r="V2" s="21">
        <f t="shared" si="0"/>
        <v>10424.927549093527</v>
      </c>
      <c r="W2" s="21">
        <f t="shared" si="0"/>
        <v>7876.0738783004272</v>
      </c>
      <c r="X2" s="21">
        <f t="shared" si="0"/>
        <v>9087.9627664346444</v>
      </c>
      <c r="Y2" s="21">
        <f t="shared" ref="Y2:Z2" si="1">SUM(Y3,Y17,Y22,Y25,Y26,Y51,Y52)</f>
        <v>10563.857564676491</v>
      </c>
      <c r="Z2" s="21">
        <f t="shared" si="1"/>
        <v>7186.0851865087807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230.28050409217667</v>
      </c>
      <c r="D3" s="24">
        <f t="shared" ref="D3:X3" si="3">SUM(D4,D8,D11)</f>
        <v>293.63792079467243</v>
      </c>
      <c r="E3" s="24">
        <f t="shared" si="3"/>
        <v>158.95921818751791</v>
      </c>
      <c r="F3" s="24">
        <f t="shared" si="3"/>
        <v>116.31103893038701</v>
      </c>
      <c r="G3" s="24">
        <f t="shared" si="3"/>
        <v>150.73910384826445</v>
      </c>
      <c r="H3" s="24">
        <f t="shared" si="3"/>
        <v>145.54131161101191</v>
      </c>
      <c r="I3" s="24">
        <f t="shared" si="3"/>
        <v>181.92539827648517</v>
      </c>
      <c r="J3" s="24">
        <f t="shared" si="3"/>
        <v>337.8565464006067</v>
      </c>
      <c r="K3" s="24">
        <f t="shared" si="3"/>
        <v>342.97738223487875</v>
      </c>
      <c r="L3" s="24">
        <f t="shared" si="3"/>
        <v>226.16168666324981</v>
      </c>
      <c r="M3" s="24">
        <f t="shared" si="3"/>
        <v>155.96749528149701</v>
      </c>
      <c r="N3" s="24">
        <f t="shared" si="3"/>
        <v>182.52479279397807</v>
      </c>
      <c r="O3" s="24">
        <f t="shared" si="3"/>
        <v>166.7442693068912</v>
      </c>
      <c r="P3" s="24">
        <f t="shared" si="3"/>
        <v>174.00947417358208</v>
      </c>
      <c r="Q3" s="24">
        <f t="shared" si="3"/>
        <v>199.87436412421155</v>
      </c>
      <c r="R3" s="24">
        <f t="shared" si="3"/>
        <v>74.163209202628337</v>
      </c>
      <c r="S3" s="24">
        <f t="shared" si="3"/>
        <v>69.065340908260026</v>
      </c>
      <c r="T3" s="24">
        <f t="shared" si="3"/>
        <v>99.487192226637063</v>
      </c>
      <c r="U3" s="24">
        <f t="shared" si="3"/>
        <v>103.67605551610846</v>
      </c>
      <c r="V3" s="24">
        <f t="shared" si="3"/>
        <v>118.52670250326378</v>
      </c>
      <c r="W3" s="24">
        <f t="shared" si="3"/>
        <v>28.933287309211412</v>
      </c>
      <c r="X3" s="24">
        <f t="shared" si="3"/>
        <v>8.2406571863497415</v>
      </c>
      <c r="Y3" s="24">
        <f t="shared" ref="Y3:Z3" si="4">SUM(Y4,Y8,Y11)</f>
        <v>6.2977074434590463</v>
      </c>
      <c r="Z3" s="24">
        <f t="shared" si="4"/>
        <v>12.743174528989941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224.18124729217666</v>
      </c>
      <c r="D4" s="19">
        <f t="shared" ref="D4:X4" si="6">SUM(D5:D7)</f>
        <v>281.43979239467245</v>
      </c>
      <c r="E4" s="19">
        <f t="shared" si="6"/>
        <v>155.90958978751792</v>
      </c>
      <c r="F4" s="19">
        <f t="shared" si="6"/>
        <v>113.26141053038701</v>
      </c>
      <c r="G4" s="19">
        <f t="shared" si="6"/>
        <v>150.73910384826445</v>
      </c>
      <c r="H4" s="19">
        <f t="shared" si="6"/>
        <v>145.54131161101191</v>
      </c>
      <c r="I4" s="19">
        <f t="shared" si="6"/>
        <v>181.92539827648517</v>
      </c>
      <c r="J4" s="19">
        <f t="shared" si="6"/>
        <v>337.8565464006067</v>
      </c>
      <c r="K4" s="19">
        <f t="shared" si="6"/>
        <v>342.97738223487875</v>
      </c>
      <c r="L4" s="19">
        <f t="shared" si="6"/>
        <v>226.16168666324981</v>
      </c>
      <c r="M4" s="19">
        <f t="shared" si="6"/>
        <v>155.96749528149701</v>
      </c>
      <c r="N4" s="19">
        <f t="shared" si="6"/>
        <v>182.52479279397807</v>
      </c>
      <c r="O4" s="19">
        <f t="shared" si="6"/>
        <v>166.7442693068912</v>
      </c>
      <c r="P4" s="19">
        <f t="shared" si="6"/>
        <v>158.76210257358207</v>
      </c>
      <c r="Q4" s="19">
        <f t="shared" si="6"/>
        <v>199.87436412421155</v>
      </c>
      <c r="R4" s="19">
        <f t="shared" si="6"/>
        <v>74.163209202628337</v>
      </c>
      <c r="S4" s="19">
        <f t="shared" si="6"/>
        <v>69.065340908260026</v>
      </c>
      <c r="T4" s="19">
        <f t="shared" si="6"/>
        <v>99.487192226637063</v>
      </c>
      <c r="U4" s="19">
        <f t="shared" si="6"/>
        <v>103.67605551610846</v>
      </c>
      <c r="V4" s="19">
        <f t="shared" si="6"/>
        <v>118.52670250326378</v>
      </c>
      <c r="W4" s="19">
        <f t="shared" si="6"/>
        <v>28.933287309211412</v>
      </c>
      <c r="X4" s="19">
        <f t="shared" si="6"/>
        <v>8.2406571863497415</v>
      </c>
      <c r="Y4" s="19">
        <f t="shared" ref="Y4:Z4" si="7">SUM(Y5:Y7)</f>
        <v>6.2977074434590463</v>
      </c>
      <c r="Z4" s="19">
        <f t="shared" si="7"/>
        <v>12.743174528989941</v>
      </c>
    </row>
    <row r="5" spans="1:26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0</v>
      </c>
      <c r="Q5" s="8">
        <f>INTMARB!Q5+GIC!Q5</f>
        <v>0</v>
      </c>
      <c r="R5" s="8">
        <f>INTMARB!R5+GIC!R5</f>
        <v>0</v>
      </c>
      <c r="S5" s="8">
        <f>INTMARB!S5+GIC!S5</f>
        <v>0</v>
      </c>
      <c r="T5" s="8">
        <f>INTMARB!T5+GIC!T5</f>
        <v>0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0</v>
      </c>
      <c r="Y5" s="8">
        <f>INTMARB!Y5+GIC!Y5</f>
        <v>0</v>
      </c>
      <c r="Z5" s="8">
        <f>INTMARB!Z5+GIC!Z5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  <c r="Y6" s="8">
        <f>INTMARB!Y6+GIC!Y6</f>
        <v>0</v>
      </c>
      <c r="Z6" s="8">
        <f>INTMARB!Z6+GIC!Z6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INTMARB!C7+GIC!C7</f>
        <v>224.18124729217666</v>
      </c>
      <c r="D7" s="8">
        <f>INTMARB!D7+GIC!D7</f>
        <v>281.43979239467245</v>
      </c>
      <c r="E7" s="8">
        <f>INTMARB!E7+GIC!E7</f>
        <v>155.90958978751792</v>
      </c>
      <c r="F7" s="8">
        <f>INTMARB!F7+GIC!F7</f>
        <v>113.26141053038701</v>
      </c>
      <c r="G7" s="8">
        <f>INTMARB!G7+GIC!G7</f>
        <v>150.73910384826445</v>
      </c>
      <c r="H7" s="8">
        <f>INTMARB!H7+GIC!H7</f>
        <v>145.54131161101191</v>
      </c>
      <c r="I7" s="8">
        <f>INTMARB!I7+GIC!I7</f>
        <v>181.92539827648517</v>
      </c>
      <c r="J7" s="8">
        <f>INTMARB!J7+GIC!J7</f>
        <v>337.8565464006067</v>
      </c>
      <c r="K7" s="8">
        <f>INTMARB!K7+GIC!K7</f>
        <v>342.97738223487875</v>
      </c>
      <c r="L7" s="8">
        <f>INTMARB!L7+GIC!L7</f>
        <v>226.16168666324981</v>
      </c>
      <c r="M7" s="8">
        <f>INTMARB!M7+GIC!M7</f>
        <v>155.96749528149701</v>
      </c>
      <c r="N7" s="8">
        <f>INTMARB!N7+GIC!N7</f>
        <v>182.52479279397807</v>
      </c>
      <c r="O7" s="8">
        <f>INTMARB!O7+GIC!O7</f>
        <v>166.7442693068912</v>
      </c>
      <c r="P7" s="8">
        <f>INTMARB!P7+GIC!P7</f>
        <v>158.76210257358207</v>
      </c>
      <c r="Q7" s="8">
        <f>INTMARB!Q7+GIC!Q7</f>
        <v>199.87436412421155</v>
      </c>
      <c r="R7" s="8">
        <f>INTMARB!R7+GIC!R7</f>
        <v>74.163209202628337</v>
      </c>
      <c r="S7" s="8">
        <f>INTMARB!S7+GIC!S7</f>
        <v>69.065340908260026</v>
      </c>
      <c r="T7" s="8">
        <f>INTMARB!T7+GIC!T7</f>
        <v>99.487192226637063</v>
      </c>
      <c r="U7" s="8">
        <f>INTMARB!U7+GIC!U7</f>
        <v>103.67605551610846</v>
      </c>
      <c r="V7" s="8">
        <f>INTMARB!V7+GIC!V7</f>
        <v>118.52670250326378</v>
      </c>
      <c r="W7" s="8">
        <f>INTMARB!W7+GIC!W7</f>
        <v>28.933287309211412</v>
      </c>
      <c r="X7" s="8">
        <f>INTMARB!X7+GIC!X7</f>
        <v>8.2406571863497415</v>
      </c>
      <c r="Y7" s="8">
        <f>INTMARB!Y7+GIC!Y7</f>
        <v>6.2977074434590463</v>
      </c>
      <c r="Z7" s="8">
        <f>INTMARB!Z7+GIC!Z7</f>
        <v>12.743174528989941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  <c r="Y9" s="8">
        <f>INTMARB!Y9+GIC!Y9</f>
        <v>0</v>
      </c>
      <c r="Z9" s="8">
        <f>INTMARB!Z9+GIC!Z9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</v>
      </c>
      <c r="H10" s="8">
        <f>INTMARB!H10+GIC!H10</f>
        <v>0</v>
      </c>
      <c r="I10" s="8">
        <f>INTMARB!I10+GIC!I10</f>
        <v>0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  <c r="Y10" s="8">
        <f>INTMARB!Y10+GIC!Y10</f>
        <v>0</v>
      </c>
      <c r="Z10" s="8">
        <f>INTMARB!Z10+GIC!Z10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6.0992567999999991</v>
      </c>
      <c r="D11" s="19">
        <f t="shared" ref="D11:X11" si="12">SUM(D12:D16)</f>
        <v>12.198128399999998</v>
      </c>
      <c r="E11" s="19">
        <f t="shared" si="12"/>
        <v>3.0496283999999996</v>
      </c>
      <c r="F11" s="19">
        <f t="shared" si="12"/>
        <v>3.0496283999999996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15.247371600000003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  <c r="Y12" s="8">
        <f>INTMARB!Y12+GIC!Y12</f>
        <v>0</v>
      </c>
      <c r="Z12" s="8">
        <f>INTMARB!Z12+GIC!Z12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INTMARB!C13+GIC!C13</f>
        <v>6.0992567999999991</v>
      </c>
      <c r="D13" s="8">
        <f>INTMARB!D13+GIC!D13</f>
        <v>12.198128399999998</v>
      </c>
      <c r="E13" s="8">
        <f>INTMARB!E13+GIC!E13</f>
        <v>3.0496283999999996</v>
      </c>
      <c r="F13" s="8">
        <f>INTMARB!F13+GIC!F13</f>
        <v>3.0496283999999996</v>
      </c>
      <c r="G13" s="8">
        <f>INTMARB!G13+GIC!G13</f>
        <v>0</v>
      </c>
      <c r="H13" s="8">
        <f>INTMARB!H13+GIC!H13</f>
        <v>0</v>
      </c>
      <c r="I13" s="8">
        <f>INTMARB!I13+GIC!I13</f>
        <v>0</v>
      </c>
      <c r="J13" s="8">
        <f>INTMARB!J13+GIC!J13</f>
        <v>0</v>
      </c>
      <c r="K13" s="8">
        <f>INTMARB!K13+GIC!K13</f>
        <v>0</v>
      </c>
      <c r="L13" s="8">
        <f>INTMARB!L13+GIC!L13</f>
        <v>0</v>
      </c>
      <c r="M13" s="8">
        <f>INTMARB!M13+GIC!M13</f>
        <v>0</v>
      </c>
      <c r="N13" s="8">
        <f>INTMARB!N13+GIC!N13</f>
        <v>0</v>
      </c>
      <c r="O13" s="8">
        <f>INTMARB!O13+GIC!O13</f>
        <v>0</v>
      </c>
      <c r="P13" s="8">
        <f>INTMARB!P13+GIC!P13</f>
        <v>15.247371600000003</v>
      </c>
      <c r="Q13" s="8">
        <f>INTMARB!Q13+GIC!Q13</f>
        <v>0</v>
      </c>
      <c r="R13" s="8">
        <f>INTMARB!R13+GIC!R13</f>
        <v>0</v>
      </c>
      <c r="S13" s="8">
        <f>INTMARB!S13+GIC!S13</f>
        <v>0</v>
      </c>
      <c r="T13" s="8">
        <f>INTMARB!T13+GIC!T13</f>
        <v>0</v>
      </c>
      <c r="U13" s="8">
        <f>INTMARB!U13+GIC!U13</f>
        <v>0</v>
      </c>
      <c r="V13" s="8">
        <f>INTMARB!V13+GIC!V13</f>
        <v>0</v>
      </c>
      <c r="W13" s="8">
        <f>INTMARB!W13+GIC!W13</f>
        <v>0</v>
      </c>
      <c r="X13" s="8">
        <f>INTMARB!X13+GIC!X13</f>
        <v>0</v>
      </c>
      <c r="Y13" s="8">
        <f>INTMARB!Y13+GIC!Y13</f>
        <v>0</v>
      </c>
      <c r="Z13" s="8">
        <f>INTMARB!Z13+GIC!Z13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  <c r="Y14" s="8">
        <f>INTMARB!Y14+GIC!Y14</f>
        <v>0</v>
      </c>
      <c r="Z14" s="8">
        <f>INTMARB!Z14+GIC!Z14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  <c r="Y15" s="8">
        <f>INTMARB!Y15+GIC!Y15</f>
        <v>0</v>
      </c>
      <c r="Z15" s="8">
        <f>INTMARB!Z15+GIC!Z15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  <c r="Y16" s="8">
        <f>INTMARB!Y16+GIC!Y16</f>
        <v>0</v>
      </c>
      <c r="Z16" s="8">
        <f>INTMARB!Z16+GIC!Z16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128.4602112</v>
      </c>
      <c r="D17" s="27">
        <f t="shared" ref="D17:X17" si="15">SUM(D18:D21)</f>
        <v>147.84880319999996</v>
      </c>
      <c r="E17" s="27">
        <f t="shared" si="15"/>
        <v>155.63780639999999</v>
      </c>
      <c r="F17" s="27">
        <f t="shared" si="15"/>
        <v>162.40191551999999</v>
      </c>
      <c r="G17" s="27">
        <f t="shared" si="15"/>
        <v>186.12808559999999</v>
      </c>
      <c r="H17" s="27">
        <f t="shared" si="15"/>
        <v>196.4729304</v>
      </c>
      <c r="I17" s="27">
        <f t="shared" si="15"/>
        <v>219.89156831999998</v>
      </c>
      <c r="J17" s="27">
        <f t="shared" si="15"/>
        <v>223.18235424</v>
      </c>
      <c r="K17" s="27">
        <f t="shared" si="15"/>
        <v>221.90826959999998</v>
      </c>
      <c r="L17" s="27">
        <f t="shared" si="15"/>
        <v>243.41362271999998</v>
      </c>
      <c r="M17" s="27">
        <f t="shared" si="15"/>
        <v>254.77105391999999</v>
      </c>
      <c r="N17" s="27">
        <f t="shared" si="15"/>
        <v>267.51397823999997</v>
      </c>
      <c r="O17" s="27">
        <f t="shared" si="15"/>
        <v>285.59284127999996</v>
      </c>
      <c r="P17" s="27">
        <f t="shared" si="15"/>
        <v>278.96347728000001</v>
      </c>
      <c r="Q17" s="27">
        <f t="shared" si="15"/>
        <v>312.27141599999999</v>
      </c>
      <c r="R17" s="27">
        <f t="shared" si="15"/>
        <v>511.71992784000008</v>
      </c>
      <c r="S17" s="27">
        <f t="shared" si="15"/>
        <v>445.78608767999987</v>
      </c>
      <c r="T17" s="27">
        <f t="shared" si="15"/>
        <v>551.05719119999992</v>
      </c>
      <c r="U17" s="27">
        <f t="shared" si="15"/>
        <v>564.72910559999991</v>
      </c>
      <c r="V17" s="27">
        <f t="shared" si="15"/>
        <v>574.20873648000008</v>
      </c>
      <c r="W17" s="27">
        <f t="shared" si="15"/>
        <v>547.72292879999986</v>
      </c>
      <c r="X17" s="27">
        <f t="shared" si="15"/>
        <v>489.60750239999993</v>
      </c>
      <c r="Y17" s="27">
        <f t="shared" ref="Y17:Z17" si="16">SUM(Y18:Y21)</f>
        <v>459.67298688</v>
      </c>
      <c r="Z17" s="27">
        <f t="shared" si="16"/>
        <v>494.43578927999999</v>
      </c>
    </row>
    <row r="18" spans="1:26" ht="11.25" customHeight="1" x14ac:dyDescent="0.2">
      <c r="A18" s="29" t="s">
        <v>26</v>
      </c>
      <c r="B18" s="7" t="s">
        <v>27</v>
      </c>
      <c r="C18" s="8">
        <f>INTMARB!C18+GIC!C18</f>
        <v>86.788964159999992</v>
      </c>
      <c r="D18" s="8">
        <f>INTMARB!D18+GIC!D18</f>
        <v>97.379163359999978</v>
      </c>
      <c r="E18" s="8">
        <f>INTMARB!E18+GIC!E18</f>
        <v>105.46738703999999</v>
      </c>
      <c r="F18" s="8">
        <f>INTMARB!F18+GIC!F18</f>
        <v>109.57047983999999</v>
      </c>
      <c r="G18" s="8">
        <f>INTMARB!G18+GIC!G18</f>
        <v>127.04402879999999</v>
      </c>
      <c r="H18" s="8">
        <f>INTMARB!H18+GIC!H18</f>
        <v>132.54028704000001</v>
      </c>
      <c r="I18" s="8">
        <f>INTMARB!I18+GIC!I18</f>
        <v>158.92459631999998</v>
      </c>
      <c r="J18" s="8">
        <f>INTMARB!J18+GIC!J18</f>
        <v>167.00338943999998</v>
      </c>
      <c r="K18" s="8">
        <f>INTMARB!K18+GIC!K18</f>
        <v>148.49279856000001</v>
      </c>
      <c r="L18" s="8">
        <f>INTMARB!L18+GIC!L18</f>
        <v>155.30773679999999</v>
      </c>
      <c r="M18" s="8">
        <f>INTMARB!M18+GIC!M18</f>
        <v>132.33840911999999</v>
      </c>
      <c r="N18" s="8">
        <f>INTMARB!N18+GIC!N18</f>
        <v>132.63219504</v>
      </c>
      <c r="O18" s="8">
        <f>INTMARB!O18+GIC!O18</f>
        <v>134.72913599999998</v>
      </c>
      <c r="P18" s="8">
        <f>INTMARB!P18+GIC!P18</f>
        <v>130.70979936000003</v>
      </c>
      <c r="Q18" s="8">
        <f>INTMARB!Q18+GIC!Q18</f>
        <v>127.28091168</v>
      </c>
      <c r="R18" s="8">
        <f>INTMARB!R18+GIC!R18</f>
        <v>134.08194383999998</v>
      </c>
      <c r="S18" s="8">
        <f>INTMARB!S18+GIC!S18</f>
        <v>55.552072319999986</v>
      </c>
      <c r="T18" s="8">
        <f>INTMARB!T18+GIC!T18</f>
        <v>86.171981760000008</v>
      </c>
      <c r="U18" s="8">
        <f>INTMARB!U18+GIC!U18</f>
        <v>128.98192895999998</v>
      </c>
      <c r="V18" s="8">
        <f>INTMARB!V18+GIC!V18</f>
        <v>129.74116896000001</v>
      </c>
      <c r="W18" s="8">
        <f>INTMARB!W18+GIC!W18</f>
        <v>104.31286271999998</v>
      </c>
      <c r="X18" s="8">
        <f>INTMARB!X18+GIC!X18</f>
        <v>105.75238175999999</v>
      </c>
      <c r="Y18" s="8">
        <f>INTMARB!Y18+GIC!Y18</f>
        <v>105.41479968</v>
      </c>
      <c r="Z18" s="8">
        <f>INTMARB!Z18+GIC!Z18</f>
        <v>103.10495184</v>
      </c>
    </row>
    <row r="19" spans="1:26" ht="11.25" customHeight="1" x14ac:dyDescent="0.2">
      <c r="A19" s="29" t="s">
        <v>28</v>
      </c>
      <c r="B19" s="7" t="s">
        <v>29</v>
      </c>
      <c r="C19" s="8">
        <f>INTMARB!C19+GIC!C19</f>
        <v>41.671247039999997</v>
      </c>
      <c r="D19" s="8">
        <f>INTMARB!D19+GIC!D19</f>
        <v>50.469639839999999</v>
      </c>
      <c r="E19" s="8">
        <f>INTMARB!E19+GIC!E19</f>
        <v>50.170419360000011</v>
      </c>
      <c r="F19" s="8">
        <f>INTMARB!F19+GIC!F19</f>
        <v>52.831435679999998</v>
      </c>
      <c r="G19" s="8">
        <f>INTMARB!G19+GIC!G19</f>
        <v>59.084056799999992</v>
      </c>
      <c r="H19" s="8">
        <f>INTMARB!H19+GIC!H19</f>
        <v>63.932643359999993</v>
      </c>
      <c r="I19" s="8">
        <f>INTMARB!I19+GIC!I19</f>
        <v>60.966972000000005</v>
      </c>
      <c r="J19" s="8">
        <f>INTMARB!J19+GIC!J19</f>
        <v>56.178964800000003</v>
      </c>
      <c r="K19" s="8">
        <f>INTMARB!K19+GIC!K19</f>
        <v>73.415471039999971</v>
      </c>
      <c r="L19" s="8">
        <f>INTMARB!L19+GIC!L19</f>
        <v>88.105885920000006</v>
      </c>
      <c r="M19" s="8">
        <f>INTMARB!M19+GIC!M19</f>
        <v>122.43264479999999</v>
      </c>
      <c r="N19" s="8">
        <f>INTMARB!N19+GIC!N19</f>
        <v>134.88178319999997</v>
      </c>
      <c r="O19" s="8">
        <f>INTMARB!O19+GIC!O19</f>
        <v>150.86370527999998</v>
      </c>
      <c r="P19" s="8">
        <f>INTMARB!P19+GIC!P19</f>
        <v>148.25367791999997</v>
      </c>
      <c r="Q19" s="8">
        <f>INTMARB!Q19+GIC!Q19</f>
        <v>184.99050431999999</v>
      </c>
      <c r="R19" s="8">
        <f>INTMARB!R19+GIC!R19</f>
        <v>377.63798400000007</v>
      </c>
      <c r="S19" s="8">
        <f>INTMARB!S19+GIC!S19</f>
        <v>390.23401535999989</v>
      </c>
      <c r="T19" s="8">
        <f>INTMARB!T19+GIC!T19</f>
        <v>464.88520943999987</v>
      </c>
      <c r="U19" s="8">
        <f>INTMARB!U19+GIC!U19</f>
        <v>435.74717663999991</v>
      </c>
      <c r="V19" s="8">
        <f>INTMARB!V19+GIC!V19</f>
        <v>444.4675675200001</v>
      </c>
      <c r="W19" s="8">
        <f>INTMARB!W19+GIC!W19</f>
        <v>443.41006607999992</v>
      </c>
      <c r="X19" s="8">
        <f>INTMARB!X19+GIC!X19</f>
        <v>383.85512063999994</v>
      </c>
      <c r="Y19" s="8">
        <f>INTMARB!Y19+GIC!Y19</f>
        <v>354.25818720000001</v>
      </c>
      <c r="Z19" s="8">
        <f>INTMARB!Z19+GIC!Z19</f>
        <v>391.33083743999998</v>
      </c>
    </row>
    <row r="20" spans="1:26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  <c r="Y20" s="8">
        <f>INTMARB!Y20+GIC!Y20</f>
        <v>0</v>
      </c>
      <c r="Z20" s="8">
        <f>INTMARB!Z20+GIC!Z20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  <c r="Y21" s="8">
        <f>INTMARB!Y21+GIC!Y21</f>
        <v>0</v>
      </c>
      <c r="Z21" s="8">
        <f>INTMARB!Z21+GIC!Z21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150.12445250139646</v>
      </c>
      <c r="D22" s="27">
        <f t="shared" ref="D22:X22" si="18">SUM(D23:D24)</f>
        <v>165.52892717437493</v>
      </c>
      <c r="E22" s="27">
        <f t="shared" si="18"/>
        <v>228.07164434826589</v>
      </c>
      <c r="F22" s="27">
        <f t="shared" si="18"/>
        <v>198.65028994178664</v>
      </c>
      <c r="G22" s="27">
        <f t="shared" si="18"/>
        <v>199.99729526130017</v>
      </c>
      <c r="H22" s="27">
        <f t="shared" si="18"/>
        <v>183.45160789638459</v>
      </c>
      <c r="I22" s="27">
        <f t="shared" si="18"/>
        <v>198.93190352142588</v>
      </c>
      <c r="J22" s="27">
        <f t="shared" si="18"/>
        <v>259.08207777000001</v>
      </c>
      <c r="K22" s="27">
        <f t="shared" si="18"/>
        <v>238.48822081071481</v>
      </c>
      <c r="L22" s="27">
        <f t="shared" si="18"/>
        <v>205.13103416205954</v>
      </c>
      <c r="M22" s="27">
        <f t="shared" si="18"/>
        <v>244.18827239380775</v>
      </c>
      <c r="N22" s="27">
        <f t="shared" si="18"/>
        <v>216.21000482798388</v>
      </c>
      <c r="O22" s="27">
        <f t="shared" si="18"/>
        <v>201.97112156184423</v>
      </c>
      <c r="P22" s="27">
        <f t="shared" si="18"/>
        <v>177.37331760260062</v>
      </c>
      <c r="Q22" s="27">
        <f t="shared" si="18"/>
        <v>145.54570140163662</v>
      </c>
      <c r="R22" s="27">
        <f t="shared" si="18"/>
        <v>140.82703519597254</v>
      </c>
      <c r="S22" s="27">
        <f t="shared" si="18"/>
        <v>149.44587713844371</v>
      </c>
      <c r="T22" s="27">
        <f t="shared" si="18"/>
        <v>173.89384319999999</v>
      </c>
      <c r="U22" s="27">
        <f t="shared" si="18"/>
        <v>150.50148959999996</v>
      </c>
      <c r="V22" s="27">
        <f t="shared" si="18"/>
        <v>102.30339899999998</v>
      </c>
      <c r="W22" s="27">
        <f t="shared" si="18"/>
        <v>67.955321279999964</v>
      </c>
      <c r="X22" s="27">
        <f t="shared" si="18"/>
        <v>21.095843999999996</v>
      </c>
      <c r="Y22" s="27">
        <f t="shared" ref="Y22:Z22" si="19">SUM(Y23:Y24)</f>
        <v>34.644869159999999</v>
      </c>
      <c r="Z22" s="27">
        <f t="shared" si="19"/>
        <v>25.953228839999994</v>
      </c>
    </row>
    <row r="23" spans="1:26" ht="11.25" customHeight="1" x14ac:dyDescent="0.2">
      <c r="A23" s="29" t="s">
        <v>36</v>
      </c>
      <c r="B23" s="7" t="s">
        <v>37</v>
      </c>
      <c r="C23" s="8">
        <f>INTMARB!C23+GIC!C23</f>
        <v>101.5462298713411</v>
      </c>
      <c r="D23" s="8">
        <f>INTMARB!D23+GIC!D23</f>
        <v>136.86524434374627</v>
      </c>
      <c r="E23" s="8">
        <f>INTMARB!E23+GIC!E23</f>
        <v>197.7107198492364</v>
      </c>
      <c r="F23" s="8">
        <f>INTMARB!F23+GIC!F23</f>
        <v>164.94726121503339</v>
      </c>
      <c r="G23" s="8">
        <f>INTMARB!G23+GIC!G23</f>
        <v>176.40564045908479</v>
      </c>
      <c r="H23" s="8">
        <f>INTMARB!H23+GIC!H23</f>
        <v>159.87096051314404</v>
      </c>
      <c r="I23" s="8">
        <f>INTMARB!I23+GIC!I23</f>
        <v>178.67917434750564</v>
      </c>
      <c r="J23" s="8">
        <f>INTMARB!J23+GIC!J23</f>
        <v>237.12624</v>
      </c>
      <c r="K23" s="8">
        <f>INTMARB!K23+GIC!K23</f>
        <v>209.86157174934377</v>
      </c>
      <c r="L23" s="8">
        <f>INTMARB!L23+GIC!L23</f>
        <v>188.26132986842029</v>
      </c>
      <c r="M23" s="8">
        <f>INTMARB!M23+GIC!M23</f>
        <v>225.61147657294782</v>
      </c>
      <c r="N23" s="8">
        <f>INTMARB!N23+GIC!N23</f>
        <v>194.28850715500602</v>
      </c>
      <c r="O23" s="8">
        <f>INTMARB!O23+GIC!O23</f>
        <v>181.15918362658189</v>
      </c>
      <c r="P23" s="8">
        <f>INTMARB!P23+GIC!P23</f>
        <v>156.57038881795219</v>
      </c>
      <c r="Q23" s="8">
        <f>INTMARB!Q23+GIC!Q23</f>
        <v>126.3411571712532</v>
      </c>
      <c r="R23" s="8">
        <f>INTMARB!R23+GIC!R23</f>
        <v>126.44422294388366</v>
      </c>
      <c r="S23" s="8">
        <f>INTMARB!S23+GIC!S23</f>
        <v>135.05857039298462</v>
      </c>
      <c r="T23" s="8">
        <f>INTMARB!T23+GIC!T23</f>
        <v>173.89384319999999</v>
      </c>
      <c r="U23" s="8">
        <f>INTMARB!U23+GIC!U23</f>
        <v>150.50148959999996</v>
      </c>
      <c r="V23" s="8">
        <f>INTMARB!V23+GIC!V23</f>
        <v>102.30339899999998</v>
      </c>
      <c r="W23" s="8">
        <f>INTMARB!W23+GIC!W23</f>
        <v>67.955321279999964</v>
      </c>
      <c r="X23" s="8">
        <f>INTMARB!X23+GIC!X23</f>
        <v>21.095843999999996</v>
      </c>
      <c r="Y23" s="8">
        <f>INTMARB!Y23+GIC!Y23</f>
        <v>34.644869159999999</v>
      </c>
      <c r="Z23" s="8">
        <f>INTMARB!Z23+GIC!Z23</f>
        <v>25.953228839999994</v>
      </c>
    </row>
    <row r="24" spans="1:26" ht="11.25" customHeight="1" x14ac:dyDescent="0.2">
      <c r="A24" s="29" t="s">
        <v>38</v>
      </c>
      <c r="B24" s="7" t="s">
        <v>39</v>
      </c>
      <c r="C24" s="8">
        <f>INTMARB!C24+GIC!C24</f>
        <v>48.578222630055372</v>
      </c>
      <c r="D24" s="8">
        <f>INTMARB!D24+GIC!D24</f>
        <v>28.663682830628673</v>
      </c>
      <c r="E24" s="8">
        <f>INTMARB!E24+GIC!E24</f>
        <v>30.360924499029505</v>
      </c>
      <c r="F24" s="8">
        <f>INTMARB!F24+GIC!F24</f>
        <v>33.70302872675326</v>
      </c>
      <c r="G24" s="8">
        <f>INTMARB!G24+GIC!G24</f>
        <v>23.59165480221538</v>
      </c>
      <c r="H24" s="8">
        <f>INTMARB!H24+GIC!H24</f>
        <v>23.580647383240539</v>
      </c>
      <c r="I24" s="8">
        <f>INTMARB!I24+GIC!I24</f>
        <v>20.25272917392024</v>
      </c>
      <c r="J24" s="8">
        <f>INTMARB!J24+GIC!J24</f>
        <v>21.955837769999999</v>
      </c>
      <c r="K24" s="8">
        <f>INTMARB!K24+GIC!K24</f>
        <v>28.626649061371037</v>
      </c>
      <c r="L24" s="8">
        <f>INTMARB!L24+GIC!L24</f>
        <v>16.869704293639234</v>
      </c>
      <c r="M24" s="8">
        <f>INTMARB!M24+GIC!M24</f>
        <v>18.576795820859939</v>
      </c>
      <c r="N24" s="8">
        <f>INTMARB!N24+GIC!N24</f>
        <v>21.921497672977853</v>
      </c>
      <c r="O24" s="8">
        <f>INTMARB!O24+GIC!O24</f>
        <v>20.811937935262325</v>
      </c>
      <c r="P24" s="8">
        <f>INTMARB!P24+GIC!P24</f>
        <v>20.802928784648437</v>
      </c>
      <c r="Q24" s="8">
        <f>INTMARB!Q24+GIC!Q24</f>
        <v>19.204544230383434</v>
      </c>
      <c r="R24" s="8">
        <f>INTMARB!R24+GIC!R24</f>
        <v>14.382812252088874</v>
      </c>
      <c r="S24" s="8">
        <f>INTMARB!S24+GIC!S24</f>
        <v>14.387306745459075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  <c r="Y24" s="8">
        <f>INTMARB!Y24+GIC!Y24</f>
        <v>0</v>
      </c>
      <c r="Z24" s="8">
        <f>INTMARB!Z24+GIC!Z24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INTMARB!C25+GIC!C25</f>
        <v>9707.0447000999975</v>
      </c>
      <c r="D25" s="27">
        <f>INTMARB!D25+GIC!D25</f>
        <v>9333.66262422</v>
      </c>
      <c r="E25" s="27">
        <f>INTMARB!E25+GIC!E25</f>
        <v>9056.6105902800027</v>
      </c>
      <c r="F25" s="27">
        <f>INTMARB!F25+GIC!F25</f>
        <v>10861.61670264</v>
      </c>
      <c r="G25" s="27">
        <f>INTMARB!G25+GIC!G25</f>
        <v>10720.924403169232</v>
      </c>
      <c r="H25" s="27">
        <f>INTMARB!H25+GIC!H25</f>
        <v>10579.734024294308</v>
      </c>
      <c r="I25" s="27">
        <f>INTMARB!I25+GIC!I25</f>
        <v>9743.0462370723453</v>
      </c>
      <c r="J25" s="27">
        <f>INTMARB!J25+GIC!J25</f>
        <v>12667.722304733086</v>
      </c>
      <c r="K25" s="27">
        <f>INTMARB!K25+GIC!K25</f>
        <v>10725.4222062927</v>
      </c>
      <c r="L25" s="27">
        <f>INTMARB!L25+GIC!L25</f>
        <v>8521.5905163048064</v>
      </c>
      <c r="M25" s="27">
        <f>INTMARB!M25+GIC!M25</f>
        <v>12420.391149307725</v>
      </c>
      <c r="N25" s="27">
        <f>INTMARB!N25+GIC!N25</f>
        <v>12401.127974713034</v>
      </c>
      <c r="O25" s="27">
        <f>INTMARB!O25+GIC!O25</f>
        <v>10857.943123413994</v>
      </c>
      <c r="P25" s="27">
        <f>INTMARB!P25+GIC!P25</f>
        <v>12720.694255999404</v>
      </c>
      <c r="Q25" s="27">
        <f>INTMARB!Q25+GIC!Q25</f>
        <v>11942.834212479587</v>
      </c>
      <c r="R25" s="27">
        <f>INTMARB!R25+GIC!R25</f>
        <v>8915.0932225240977</v>
      </c>
      <c r="S25" s="27">
        <f>INTMARB!S25+GIC!S25</f>
        <v>10379.690130666473</v>
      </c>
      <c r="T25" s="27">
        <f>INTMARB!T25+GIC!T25</f>
        <v>11022.209228508678</v>
      </c>
      <c r="U25" s="27">
        <f>INTMARB!U25+GIC!U25</f>
        <v>10165.797259533996</v>
      </c>
      <c r="V25" s="27">
        <f>INTMARB!V25+GIC!V25</f>
        <v>4695.7525897237192</v>
      </c>
      <c r="W25" s="27">
        <f>INTMARB!W25+GIC!W25</f>
        <v>2416.4043473757192</v>
      </c>
      <c r="X25" s="27">
        <f>INTMARB!X25+GIC!X25</f>
        <v>3656.4500194459188</v>
      </c>
      <c r="Y25" s="27">
        <f>INTMARB!Y25+GIC!Y25</f>
        <v>5136.2212608206664</v>
      </c>
      <c r="Z25" s="27">
        <f>INTMARB!Z25+GIC!Z25</f>
        <v>2073.5792916106502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3083.4395042400001</v>
      </c>
      <c r="D26" s="27">
        <f t="shared" ref="D26:X26" si="21">SUM(D27,D33)</f>
        <v>3506.5035046799999</v>
      </c>
      <c r="E26" s="27">
        <f t="shared" si="21"/>
        <v>3577.49222904</v>
      </c>
      <c r="F26" s="27">
        <f t="shared" si="21"/>
        <v>3506.78945952</v>
      </c>
      <c r="G26" s="27">
        <f t="shared" si="21"/>
        <v>3637.7369532000012</v>
      </c>
      <c r="H26" s="27">
        <f t="shared" si="21"/>
        <v>3666.7007679600001</v>
      </c>
      <c r="I26" s="27">
        <f t="shared" si="21"/>
        <v>3981.8060233199994</v>
      </c>
      <c r="J26" s="27">
        <f t="shared" si="21"/>
        <v>4211.2582567199997</v>
      </c>
      <c r="K26" s="27">
        <f t="shared" si="21"/>
        <v>4102.3524301199996</v>
      </c>
      <c r="L26" s="27">
        <f t="shared" si="21"/>
        <v>3665.31232572</v>
      </c>
      <c r="M26" s="27">
        <f t="shared" si="21"/>
        <v>3785.1385284000003</v>
      </c>
      <c r="N26" s="27">
        <f t="shared" si="21"/>
        <v>3752.1543657600005</v>
      </c>
      <c r="O26" s="27">
        <f t="shared" si="21"/>
        <v>4535.9665812000003</v>
      </c>
      <c r="P26" s="27">
        <f t="shared" si="21"/>
        <v>4435.7086706400005</v>
      </c>
      <c r="Q26" s="27">
        <f t="shared" si="21"/>
        <v>4123.6093713599994</v>
      </c>
      <c r="R26" s="27">
        <f t="shared" si="21"/>
        <v>4172.4433306800001</v>
      </c>
      <c r="S26" s="27">
        <f t="shared" si="21"/>
        <v>4201.1280486000005</v>
      </c>
      <c r="T26" s="27">
        <f t="shared" si="21"/>
        <v>4363.5956403600003</v>
      </c>
      <c r="U26" s="27">
        <f t="shared" si="21"/>
        <v>4305.3370765199998</v>
      </c>
      <c r="V26" s="27">
        <f t="shared" si="21"/>
        <v>3799.0722074400001</v>
      </c>
      <c r="W26" s="27">
        <f t="shared" si="21"/>
        <v>3809.2730752800007</v>
      </c>
      <c r="X26" s="27">
        <f t="shared" si="21"/>
        <v>3793.2876039600001</v>
      </c>
      <c r="Y26" s="27">
        <f t="shared" ref="Y26:Z26" si="22">SUM(Y27,Y33)</f>
        <v>3989.4080572800012</v>
      </c>
      <c r="Z26" s="27">
        <f t="shared" si="22"/>
        <v>3824.5874295600001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  <c r="Y28" s="8">
        <f>INTMARB!Y28+GIC!Y28</f>
        <v>0</v>
      </c>
      <c r="Z28" s="8">
        <f>INTMARB!Z28+GIC!Z28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  <c r="Y29" s="8">
        <f>INTMARB!Y29+GIC!Y29</f>
        <v>0</v>
      </c>
      <c r="Z29" s="8">
        <f>INTMARB!Z29+GIC!Z29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  <c r="Y30" s="8">
        <f>INTMARB!Y30+GIC!Y30</f>
        <v>0</v>
      </c>
      <c r="Z30" s="8">
        <f>INTMARB!Z30+GIC!Z30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  <c r="Y31" s="8">
        <f>INTMARB!Y31+GIC!Y31</f>
        <v>0</v>
      </c>
      <c r="Z31" s="8">
        <f>INTMARB!Z31+GIC!Z31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  <c r="Y32" s="8">
        <f>INTMARB!Y32+GIC!Y32</f>
        <v>0</v>
      </c>
      <c r="Z32" s="8">
        <f>INTMARB!Z32+GIC!Z32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3083.4395042400001</v>
      </c>
      <c r="D33" s="19">
        <f t="shared" ref="D33:X33" si="27">SUM(D34:D50)</f>
        <v>3506.5035046799999</v>
      </c>
      <c r="E33" s="19">
        <f t="shared" si="27"/>
        <v>3577.49222904</v>
      </c>
      <c r="F33" s="19">
        <f t="shared" si="27"/>
        <v>3506.78945952</v>
      </c>
      <c r="G33" s="19">
        <f t="shared" si="27"/>
        <v>3637.7369532000012</v>
      </c>
      <c r="H33" s="19">
        <f t="shared" si="27"/>
        <v>3666.7007679600001</v>
      </c>
      <c r="I33" s="19">
        <f t="shared" si="27"/>
        <v>3981.8060233199994</v>
      </c>
      <c r="J33" s="19">
        <f t="shared" si="27"/>
        <v>4211.2582567199997</v>
      </c>
      <c r="K33" s="19">
        <f t="shared" si="27"/>
        <v>4102.3524301199996</v>
      </c>
      <c r="L33" s="19">
        <f t="shared" si="27"/>
        <v>3665.31232572</v>
      </c>
      <c r="M33" s="19">
        <f t="shared" si="27"/>
        <v>3785.1385284000003</v>
      </c>
      <c r="N33" s="19">
        <f t="shared" si="27"/>
        <v>3752.1543657600005</v>
      </c>
      <c r="O33" s="19">
        <f t="shared" si="27"/>
        <v>4535.9665812000003</v>
      </c>
      <c r="P33" s="19">
        <f t="shared" si="27"/>
        <v>4435.7086706400005</v>
      </c>
      <c r="Q33" s="19">
        <f t="shared" si="27"/>
        <v>4123.6093713599994</v>
      </c>
      <c r="R33" s="19">
        <f t="shared" si="27"/>
        <v>4172.4433306800001</v>
      </c>
      <c r="S33" s="19">
        <f t="shared" si="27"/>
        <v>4201.1280486000005</v>
      </c>
      <c r="T33" s="19">
        <f t="shared" si="27"/>
        <v>4363.5956403600003</v>
      </c>
      <c r="U33" s="19">
        <f t="shared" si="27"/>
        <v>4305.3370765199998</v>
      </c>
      <c r="V33" s="19">
        <f t="shared" si="27"/>
        <v>3799.0722074400001</v>
      </c>
      <c r="W33" s="19">
        <f t="shared" si="27"/>
        <v>3809.2730752800007</v>
      </c>
      <c r="X33" s="19">
        <f t="shared" si="27"/>
        <v>3793.2876039600001</v>
      </c>
      <c r="Y33" s="19">
        <f t="shared" ref="Y33:Z33" si="28">SUM(Y34:Y50)</f>
        <v>3989.4080572800012</v>
      </c>
      <c r="Z33" s="19">
        <f t="shared" si="28"/>
        <v>3824.5874295600001</v>
      </c>
    </row>
    <row r="34" spans="1:26" ht="11.25" customHeight="1" x14ac:dyDescent="0.2">
      <c r="A34" s="28" t="s">
        <v>54</v>
      </c>
      <c r="B34" s="7" t="s">
        <v>55</v>
      </c>
      <c r="C34" s="8">
        <f>INTMARB!C34+GIC!C34</f>
        <v>0</v>
      </c>
      <c r="D34" s="8">
        <f>INTMARB!D34+GIC!D34</f>
        <v>0</v>
      </c>
      <c r="E34" s="8">
        <f>INTMARB!E34+GIC!E34</f>
        <v>0</v>
      </c>
      <c r="F34" s="8">
        <f>INTMARB!F34+GIC!F34</f>
        <v>0</v>
      </c>
      <c r="G34" s="8">
        <f>INTMARB!G34+GIC!G34</f>
        <v>0</v>
      </c>
      <c r="H34" s="8">
        <f>INTMARB!H34+GIC!H34</f>
        <v>0</v>
      </c>
      <c r="I34" s="8">
        <f>INTMARB!I34+GIC!I34</f>
        <v>0</v>
      </c>
      <c r="J34" s="8">
        <f>INTMARB!J34+GIC!J34</f>
        <v>0</v>
      </c>
      <c r="K34" s="8">
        <f>INTMARB!K34+GIC!K34</f>
        <v>0</v>
      </c>
      <c r="L34" s="8">
        <f>INTMARB!L34+GIC!L34</f>
        <v>0</v>
      </c>
      <c r="M34" s="8">
        <f>INTMARB!M34+GIC!M34</f>
        <v>0</v>
      </c>
      <c r="N34" s="8">
        <f>INTMARB!N34+GIC!N34</f>
        <v>0</v>
      </c>
      <c r="O34" s="8">
        <f>INTMARB!O34+GIC!O34</f>
        <v>0</v>
      </c>
      <c r="P34" s="8">
        <f>INTMARB!P34+GIC!P34</f>
        <v>0</v>
      </c>
      <c r="Q34" s="8">
        <f>INTMARB!Q34+GIC!Q34</f>
        <v>0</v>
      </c>
      <c r="R34" s="8">
        <f>INTMARB!R34+GIC!R34</f>
        <v>0</v>
      </c>
      <c r="S34" s="8">
        <f>INTMARB!S34+GIC!S34</f>
        <v>0</v>
      </c>
      <c r="T34" s="8">
        <f>INTMARB!T34+GIC!T34</f>
        <v>0</v>
      </c>
      <c r="U34" s="8">
        <f>INTMARB!U34+GIC!U34</f>
        <v>0</v>
      </c>
      <c r="V34" s="8">
        <f>INTMARB!V34+GIC!V34</f>
        <v>0</v>
      </c>
      <c r="W34" s="8">
        <f>INTMARB!W34+GIC!W34</f>
        <v>0</v>
      </c>
      <c r="X34" s="8">
        <f>INTMARB!X34+GIC!X34</f>
        <v>0</v>
      </c>
      <c r="Y34" s="8">
        <f>INTMARB!Y34+GIC!Y34</f>
        <v>0</v>
      </c>
      <c r="Z34" s="8">
        <f>INTMARB!Z34+GIC!Z34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  <c r="Y35" s="8">
        <f>INTMARB!Y35+GIC!Y35</f>
        <v>0</v>
      </c>
      <c r="Z35" s="8">
        <f>INTMARB!Z35+GIC!Z35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INTMARB!C36+GIC!C36</f>
        <v>22.10698404</v>
      </c>
      <c r="D36" s="8">
        <f>INTMARB!D36+GIC!D36</f>
        <v>28.136264760000003</v>
      </c>
      <c r="E36" s="8">
        <f>INTMARB!E36+GIC!E36</f>
        <v>16.939321200000006</v>
      </c>
      <c r="F36" s="8">
        <f>INTMARB!F36+GIC!F36</f>
        <v>20.097526680000005</v>
      </c>
      <c r="G36" s="8">
        <f>INTMARB!G36+GIC!G36</f>
        <v>23.399297280000006</v>
      </c>
      <c r="H36" s="8">
        <f>INTMARB!H36+GIC!H36</f>
        <v>21.151094760000007</v>
      </c>
      <c r="I36" s="8">
        <f>INTMARB!I36+GIC!I36</f>
        <v>25.305624000000009</v>
      </c>
      <c r="J36" s="8">
        <f>INTMARB!J36+GIC!J36</f>
        <v>24.553497240000006</v>
      </c>
      <c r="K36" s="8">
        <f>INTMARB!K36+GIC!K36</f>
        <v>29.250484560000011</v>
      </c>
      <c r="L36" s="8">
        <f>INTMARB!L36+GIC!L36</f>
        <v>26.643596400000007</v>
      </c>
      <c r="M36" s="8">
        <f>INTMARB!M36+GIC!M36</f>
        <v>28.653735240000003</v>
      </c>
      <c r="N36" s="8">
        <f>INTMARB!N36+GIC!N36</f>
        <v>26.424841320000002</v>
      </c>
      <c r="O36" s="8">
        <f>INTMARB!O36+GIC!O36</f>
        <v>37.286496720000017</v>
      </c>
      <c r="P36" s="8">
        <f>INTMARB!P36+GIC!P36</f>
        <v>35.917176240000011</v>
      </c>
      <c r="Q36" s="8">
        <f>INTMARB!Q36+GIC!Q36</f>
        <v>37.892332440000011</v>
      </c>
      <c r="R36" s="8">
        <f>INTMARB!R36+GIC!R36</f>
        <v>51.699117240000007</v>
      </c>
      <c r="S36" s="8">
        <f>INTMARB!S36+GIC!S36</f>
        <v>62.072378640000004</v>
      </c>
      <c r="T36" s="8">
        <f>INTMARB!T36+GIC!T36</f>
        <v>71.018620920000004</v>
      </c>
      <c r="U36" s="8">
        <f>INTMARB!U36+GIC!U36</f>
        <v>57.762699120000008</v>
      </c>
      <c r="V36" s="8">
        <f>INTMARB!V36+GIC!V36</f>
        <v>80.016201360000025</v>
      </c>
      <c r="W36" s="8">
        <f>INTMARB!W36+GIC!W36</f>
        <v>70.341002639999999</v>
      </c>
      <c r="X36" s="8">
        <f>INTMARB!X36+GIC!X36</f>
        <v>55.123781400000013</v>
      </c>
      <c r="Y36" s="8">
        <f>INTMARB!Y36+GIC!Y36</f>
        <v>63.162973799999989</v>
      </c>
      <c r="Z36" s="8">
        <f>INTMARB!Z36+GIC!Z36</f>
        <v>77.94904536</v>
      </c>
    </row>
    <row r="37" spans="1:26" ht="11.25" customHeight="1" x14ac:dyDescent="0.2">
      <c r="A37" s="28" t="s">
        <v>60</v>
      </c>
      <c r="B37" s="7" t="s">
        <v>61</v>
      </c>
      <c r="C37" s="8">
        <f>INTMARB!C37+GIC!C37</f>
        <v>859.87423367999997</v>
      </c>
      <c r="D37" s="8">
        <f>INTMARB!D37+GIC!D37</f>
        <v>1024.5310336799998</v>
      </c>
      <c r="E37" s="8">
        <f>INTMARB!E37+GIC!E37</f>
        <v>942.20263368000008</v>
      </c>
      <c r="F37" s="8">
        <f>INTMARB!F37+GIC!F37</f>
        <v>933.05495052000003</v>
      </c>
      <c r="G37" s="8">
        <f>INTMARB!G37+GIC!G37</f>
        <v>875.12045544000034</v>
      </c>
      <c r="H37" s="8">
        <f>INTMARB!H37+GIC!H37</f>
        <v>884.26788911999995</v>
      </c>
      <c r="I37" s="8">
        <f>INTMARB!I37+GIC!I37</f>
        <v>939.15348912000002</v>
      </c>
      <c r="J37" s="8">
        <f>INTMARB!J37+GIC!J37</f>
        <v>984.89165543999979</v>
      </c>
      <c r="K37" s="8">
        <f>INTMARB!K37+GIC!K37</f>
        <v>975.74397227999998</v>
      </c>
      <c r="L37" s="8">
        <f>INTMARB!L37+GIC!L37</f>
        <v>896.46471683999971</v>
      </c>
      <c r="M37" s="8">
        <f>INTMARB!M37+GIC!M37</f>
        <v>838.52997227999981</v>
      </c>
      <c r="N37" s="8">
        <f>INTMARB!N37+GIC!N37</f>
        <v>777.54608315999997</v>
      </c>
      <c r="O37" s="8">
        <f>INTMARB!O37+GIC!O37</f>
        <v>750.10303367999984</v>
      </c>
      <c r="P37" s="8">
        <f>INTMARB!P37+GIC!P37</f>
        <v>701.31597227999987</v>
      </c>
      <c r="Q37" s="8">
        <f>INTMARB!Q37+GIC!Q37</f>
        <v>710.46340595999993</v>
      </c>
      <c r="R37" s="8">
        <f>INTMARB!R37+GIC!R37</f>
        <v>704.36511684000004</v>
      </c>
      <c r="S37" s="8">
        <f>INTMARB!S37+GIC!S37</f>
        <v>756.20157228000005</v>
      </c>
      <c r="T37" s="8">
        <f>INTMARB!T37+GIC!T37</f>
        <v>792.79180596000003</v>
      </c>
      <c r="U37" s="8">
        <f>INTMARB!U37+GIC!U37</f>
        <v>795.84119999999973</v>
      </c>
      <c r="V37" s="8">
        <f>INTMARB!V37+GIC!V37</f>
        <v>801.93948911999973</v>
      </c>
      <c r="W37" s="8">
        <f>INTMARB!W37+GIC!W37</f>
        <v>628.13525544000015</v>
      </c>
      <c r="X37" s="8">
        <f>INTMARB!X37+GIC!X37</f>
        <v>582.39683964000017</v>
      </c>
      <c r="Y37" s="8">
        <f>INTMARB!Y37+GIC!Y37</f>
        <v>615.93842772000016</v>
      </c>
      <c r="Z37" s="8">
        <f>INTMARB!Z37+GIC!Z37</f>
        <v>612.98034336000001</v>
      </c>
    </row>
    <row r="38" spans="1:26" ht="11.25" customHeight="1" x14ac:dyDescent="0.2">
      <c r="A38" s="28" t="s">
        <v>62</v>
      </c>
      <c r="B38" s="7" t="s">
        <v>63</v>
      </c>
      <c r="C38" s="8">
        <f>INTMARB!C38+GIC!C38</f>
        <v>3.1011119999999992</v>
      </c>
      <c r="D38" s="8">
        <f>INTMARB!D38+GIC!D38</f>
        <v>3.1011119999999992</v>
      </c>
      <c r="E38" s="8">
        <f>INTMARB!E38+GIC!E38</f>
        <v>0</v>
      </c>
      <c r="F38" s="8">
        <f>INTMARB!F38+GIC!F38</f>
        <v>3.1011119999999988</v>
      </c>
      <c r="G38" s="8">
        <f>INTMARB!G38+GIC!G38</f>
        <v>6.2022239999999975</v>
      </c>
      <c r="H38" s="8">
        <f>INTMARB!H38+GIC!H38</f>
        <v>18.606168</v>
      </c>
      <c r="I38" s="8">
        <f>INTMARB!I38+GIC!I38</f>
        <v>9.3030840000000019</v>
      </c>
      <c r="J38" s="8">
        <f>INTMARB!J38+GIC!J38</f>
        <v>0</v>
      </c>
      <c r="K38" s="8">
        <f>INTMARB!K38+GIC!K38</f>
        <v>3.1011119999999979</v>
      </c>
      <c r="L38" s="8">
        <f>INTMARB!L38+GIC!L38</f>
        <v>0</v>
      </c>
      <c r="M38" s="8">
        <f>INTMARB!M38+GIC!M38</f>
        <v>0</v>
      </c>
      <c r="N38" s="8">
        <f>INTMARB!N38+GIC!N38</f>
        <v>0</v>
      </c>
      <c r="O38" s="8">
        <f>INTMARB!O38+GIC!O38</f>
        <v>0</v>
      </c>
      <c r="P38" s="8">
        <f>INTMARB!P38+GIC!P38</f>
        <v>0</v>
      </c>
      <c r="Q38" s="8">
        <f>INTMARB!Q38+GIC!Q38</f>
        <v>0</v>
      </c>
      <c r="R38" s="8">
        <f>INTMARB!R38+GIC!R38</f>
        <v>0</v>
      </c>
      <c r="S38" s="8">
        <f>INTMARB!S38+GIC!S38</f>
        <v>0</v>
      </c>
      <c r="T38" s="8">
        <f>INTMARB!T38+GIC!T38</f>
        <v>0</v>
      </c>
      <c r="U38" s="8">
        <f>INTMARB!U38+GIC!U38</f>
        <v>0</v>
      </c>
      <c r="V38" s="8">
        <f>INTMARB!V38+GIC!V38</f>
        <v>0</v>
      </c>
      <c r="W38" s="8">
        <f>INTMARB!W38+GIC!W38</f>
        <v>0</v>
      </c>
      <c r="X38" s="8">
        <f>INTMARB!X38+GIC!X38</f>
        <v>0</v>
      </c>
      <c r="Y38" s="8">
        <f>INTMARB!Y38+GIC!Y38</f>
        <v>0</v>
      </c>
      <c r="Z38" s="8">
        <f>INTMARB!Z38+GIC!Z38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  <c r="Y39" s="8">
        <f>INTMARB!Y39+GIC!Y39</f>
        <v>0</v>
      </c>
      <c r="Z39" s="8">
        <f>INTMARB!Z39+GIC!Z39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INTMARB!C40+GIC!C40</f>
        <v>61.834028760000031</v>
      </c>
      <c r="D40" s="8">
        <f>INTMARB!D40+GIC!D40</f>
        <v>53.684451360000004</v>
      </c>
      <c r="E40" s="8">
        <f>INTMARB!E40+GIC!E40</f>
        <v>56.089592640000006</v>
      </c>
      <c r="F40" s="8">
        <f>INTMARB!F40+GIC!F40</f>
        <v>64.971946080000023</v>
      </c>
      <c r="G40" s="8">
        <f>INTMARB!G40+GIC!G40</f>
        <v>96.637396320000008</v>
      </c>
      <c r="H40" s="8">
        <f>INTMARB!H40+GIC!H40</f>
        <v>141.50731032000007</v>
      </c>
      <c r="I40" s="8">
        <f>INTMARB!I40+GIC!I40</f>
        <v>151.40354004000005</v>
      </c>
      <c r="J40" s="8">
        <f>INTMARB!J40+GIC!J40</f>
        <v>183.16786716000001</v>
      </c>
      <c r="K40" s="8">
        <f>INTMARB!K40+GIC!K40</f>
        <v>208.77024924000006</v>
      </c>
      <c r="L40" s="8">
        <f>INTMARB!L40+GIC!L40</f>
        <v>113.60151108000002</v>
      </c>
      <c r="M40" s="8">
        <f>INTMARB!M40+GIC!M40</f>
        <v>104.08215239999997</v>
      </c>
      <c r="N40" s="8">
        <f>INTMARB!N40+GIC!N40</f>
        <v>140.02933392</v>
      </c>
      <c r="O40" s="8">
        <f>INTMARB!O40+GIC!O40</f>
        <v>182.81247983999998</v>
      </c>
      <c r="P40" s="8">
        <f>INTMARB!P40+GIC!P40</f>
        <v>147.35062331999995</v>
      </c>
      <c r="Q40" s="8">
        <f>INTMARB!Q40+GIC!Q40</f>
        <v>147.45855959999994</v>
      </c>
      <c r="R40" s="8">
        <f>INTMARB!R40+GIC!R40</f>
        <v>154.64369916000001</v>
      </c>
      <c r="S40" s="8">
        <f>INTMARB!S40+GIC!S40</f>
        <v>141.38047871999999</v>
      </c>
      <c r="T40" s="8">
        <f>INTMARB!T40+GIC!T40</f>
        <v>183.17071439999998</v>
      </c>
      <c r="U40" s="8">
        <f>INTMARB!U40+GIC!U40</f>
        <v>212.94715032000005</v>
      </c>
      <c r="V40" s="8">
        <f>INTMARB!V40+GIC!V40</f>
        <v>210.03157656000005</v>
      </c>
      <c r="W40" s="8">
        <f>INTMARB!W40+GIC!W40</f>
        <v>75.867298200000008</v>
      </c>
      <c r="X40" s="8">
        <f>INTMARB!X40+GIC!X40</f>
        <v>135.20326212000001</v>
      </c>
      <c r="Y40" s="8">
        <f>INTMARB!Y40+GIC!Y40</f>
        <v>177.49124712000005</v>
      </c>
      <c r="Z40" s="8">
        <f>INTMARB!Z40+GIC!Z40</f>
        <v>150.78543011999997</v>
      </c>
    </row>
    <row r="41" spans="1:26" ht="11.25" customHeight="1" x14ac:dyDescent="0.2">
      <c r="A41" s="28" t="s">
        <v>68</v>
      </c>
      <c r="B41" s="7" t="s">
        <v>69</v>
      </c>
      <c r="C41" s="8">
        <f>INTMARB!C41+GIC!C41</f>
        <v>0</v>
      </c>
      <c r="D41" s="8">
        <f>INTMARB!D41+GIC!D41</f>
        <v>0</v>
      </c>
      <c r="E41" s="8">
        <f>INTMARB!E41+GIC!E41</f>
        <v>0</v>
      </c>
      <c r="F41" s="8">
        <f>INTMARB!F41+GIC!F41</f>
        <v>0</v>
      </c>
      <c r="G41" s="8">
        <f>INTMARB!G41+GIC!G41</f>
        <v>0</v>
      </c>
      <c r="H41" s="8">
        <f>INTMARB!H41+GIC!H41</f>
        <v>0</v>
      </c>
      <c r="I41" s="8">
        <f>INTMARB!I41+GIC!I41</f>
        <v>0</v>
      </c>
      <c r="J41" s="8">
        <f>INTMARB!J41+GIC!J41</f>
        <v>0</v>
      </c>
      <c r="K41" s="8">
        <f>INTMARB!K41+GIC!K41</f>
        <v>0</v>
      </c>
      <c r="L41" s="8">
        <f>INTMARB!L41+GIC!L41</f>
        <v>0</v>
      </c>
      <c r="M41" s="8">
        <f>INTMARB!M41+GIC!M41</f>
        <v>0</v>
      </c>
      <c r="N41" s="8">
        <f>INTMARB!N41+GIC!N41</f>
        <v>0</v>
      </c>
      <c r="O41" s="8">
        <f>INTMARB!O41+GIC!O41</f>
        <v>0</v>
      </c>
      <c r="P41" s="8">
        <f>INTMARB!P41+GIC!P41</f>
        <v>0</v>
      </c>
      <c r="Q41" s="8">
        <f>INTMARB!Q41+GIC!Q41</f>
        <v>0</v>
      </c>
      <c r="R41" s="8">
        <f>INTMARB!R41+GIC!R41</f>
        <v>0</v>
      </c>
      <c r="S41" s="8">
        <f>INTMARB!S41+GIC!S41</f>
        <v>0</v>
      </c>
      <c r="T41" s="8">
        <f>INTMARB!T41+GIC!T41</f>
        <v>0</v>
      </c>
      <c r="U41" s="8">
        <f>INTMARB!U41+GIC!U41</f>
        <v>0</v>
      </c>
      <c r="V41" s="8">
        <f>INTMARB!V41+GIC!V41</f>
        <v>0</v>
      </c>
      <c r="W41" s="8">
        <f>INTMARB!W41+GIC!W41</f>
        <v>0</v>
      </c>
      <c r="X41" s="8">
        <f>INTMARB!X41+GIC!X41</f>
        <v>0</v>
      </c>
      <c r="Y41" s="8">
        <f>INTMARB!Y41+GIC!Y41</f>
        <v>0</v>
      </c>
      <c r="Z41" s="8">
        <f>INTMARB!Z41+GIC!Z41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  <c r="Y42" s="8">
        <f>INTMARB!Y42+GIC!Y42</f>
        <v>0</v>
      </c>
      <c r="Z42" s="8">
        <f>INTMARB!Z42+GIC!Z42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INTMARB!C43+GIC!C43</f>
        <v>1297.6540200000002</v>
      </c>
      <c r="D43" s="8">
        <f>INTMARB!D43+GIC!D43</f>
        <v>1576.6182900000001</v>
      </c>
      <c r="E43" s="8">
        <f>INTMARB!E43+GIC!E43</f>
        <v>1852.4481299999998</v>
      </c>
      <c r="F43" s="8">
        <f>INTMARB!F43+GIC!F43</f>
        <v>1858.7169899999999</v>
      </c>
      <c r="G43" s="8">
        <f>INTMARB!G43+GIC!G43</f>
        <v>1871.2547100000006</v>
      </c>
      <c r="H43" s="8">
        <f>INTMARB!H43+GIC!H43</f>
        <v>1955.8843199999999</v>
      </c>
      <c r="I43" s="8">
        <f>INTMARB!I43+GIC!I43</f>
        <v>1977.8253299999997</v>
      </c>
      <c r="J43" s="8">
        <f>INTMARB!J43+GIC!J43</f>
        <v>2090.6648099999998</v>
      </c>
      <c r="K43" s="8">
        <f>INTMARB!K43+GIC!K43</f>
        <v>1905.2695443600001</v>
      </c>
      <c r="L43" s="8">
        <f>INTMARB!L43+GIC!L43</f>
        <v>1737.49617756</v>
      </c>
      <c r="M43" s="8">
        <f>INTMARB!M43+GIC!M43</f>
        <v>1922.7660660000004</v>
      </c>
      <c r="N43" s="8">
        <f>INTMARB!N43+GIC!N43</f>
        <v>2097.8177126400005</v>
      </c>
      <c r="O43" s="8">
        <f>INTMARB!O43+GIC!O43</f>
        <v>2372.7635099999998</v>
      </c>
      <c r="P43" s="8">
        <f>INTMARB!P43+GIC!P43</f>
        <v>2197.2354299999997</v>
      </c>
      <c r="Q43" s="8">
        <f>INTMARB!Q43+GIC!Q43</f>
        <v>2244.2518799999998</v>
      </c>
      <c r="R43" s="8">
        <f>INTMARB!R43+GIC!R43</f>
        <v>2454.2586900000001</v>
      </c>
      <c r="S43" s="8">
        <f>INTMARB!S43+GIC!S43</f>
        <v>2485.6029900000003</v>
      </c>
      <c r="T43" s="8">
        <f>INTMARB!T43+GIC!T43</f>
        <v>2501.2754067600004</v>
      </c>
      <c r="U43" s="8">
        <f>INTMARB!U43+GIC!U43</f>
        <v>2664.7795465200002</v>
      </c>
      <c r="V43" s="8">
        <f>INTMARB!V43+GIC!V43</f>
        <v>2274.2207654399999</v>
      </c>
      <c r="W43" s="8">
        <f>INTMARB!W43+GIC!W43</f>
        <v>2420.1568918800003</v>
      </c>
      <c r="X43" s="8">
        <f>INTMARB!X43+GIC!X43</f>
        <v>2387.57082408</v>
      </c>
      <c r="Y43" s="8">
        <f>INTMARB!Y43+GIC!Y43</f>
        <v>2485.7977248000007</v>
      </c>
      <c r="Z43" s="8">
        <f>INTMARB!Z43+GIC!Z43</f>
        <v>2345.3699256</v>
      </c>
    </row>
    <row r="44" spans="1:26" ht="11.25" customHeight="1" x14ac:dyDescent="0.2">
      <c r="A44" s="28" t="s">
        <v>74</v>
      </c>
      <c r="B44" s="7" t="s">
        <v>75</v>
      </c>
      <c r="C44" s="8">
        <f>INTMARB!C44+GIC!C44</f>
        <v>838.86912576000009</v>
      </c>
      <c r="D44" s="8">
        <f>INTMARB!D44+GIC!D44</f>
        <v>820.43235288000005</v>
      </c>
      <c r="E44" s="8">
        <f>INTMARB!E44+GIC!E44</f>
        <v>709.81255152000006</v>
      </c>
      <c r="F44" s="8">
        <f>INTMARB!F44+GIC!F44</f>
        <v>626.84693424</v>
      </c>
      <c r="G44" s="8">
        <f>INTMARB!G44+GIC!G44</f>
        <v>765.12287016000028</v>
      </c>
      <c r="H44" s="8">
        <f>INTMARB!H44+GIC!H44</f>
        <v>645.28398576000006</v>
      </c>
      <c r="I44" s="8">
        <f>INTMARB!I44+GIC!I44</f>
        <v>878.81495616000007</v>
      </c>
      <c r="J44" s="8">
        <f>INTMARB!J44+GIC!J44</f>
        <v>927.9804268800001</v>
      </c>
      <c r="K44" s="8">
        <f>INTMARB!K44+GIC!K44</f>
        <v>980.2170676799999</v>
      </c>
      <c r="L44" s="8">
        <f>INTMARB!L44+GIC!L44</f>
        <v>891.10632384000007</v>
      </c>
      <c r="M44" s="8">
        <f>INTMARB!M44+GIC!M44</f>
        <v>891.10660248000022</v>
      </c>
      <c r="N44" s="8">
        <f>INTMARB!N44+GIC!N44</f>
        <v>710.33639472000004</v>
      </c>
      <c r="O44" s="8">
        <f>INTMARB!O44+GIC!O44</f>
        <v>1193.0010609599999</v>
      </c>
      <c r="P44" s="8">
        <f>INTMARB!P44+GIC!P44</f>
        <v>1353.8894688000005</v>
      </c>
      <c r="Q44" s="8">
        <f>INTMARB!Q44+GIC!Q44</f>
        <v>983.54319336000015</v>
      </c>
      <c r="R44" s="8">
        <f>INTMARB!R44+GIC!R44</f>
        <v>807.47670744000004</v>
      </c>
      <c r="S44" s="8">
        <f>INTMARB!S44+GIC!S44</f>
        <v>755.8706289600002</v>
      </c>
      <c r="T44" s="8">
        <f>INTMARB!T44+GIC!T44</f>
        <v>815.33909231999996</v>
      </c>
      <c r="U44" s="8">
        <f>INTMARB!U44+GIC!U44</f>
        <v>574.00648055999989</v>
      </c>
      <c r="V44" s="8">
        <f>INTMARB!V44+GIC!V44</f>
        <v>432.86417496000001</v>
      </c>
      <c r="W44" s="8">
        <f>INTMARB!W44+GIC!W44</f>
        <v>614.77262712000015</v>
      </c>
      <c r="X44" s="8">
        <f>INTMARB!X44+GIC!X44</f>
        <v>632.99289671999998</v>
      </c>
      <c r="Y44" s="8">
        <f>INTMARB!Y44+GIC!Y44</f>
        <v>647.01768384000013</v>
      </c>
      <c r="Z44" s="8">
        <f>INTMARB!Z44+GIC!Z44</f>
        <v>637.50268512000014</v>
      </c>
    </row>
    <row r="45" spans="1:26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  <c r="Y45" s="8">
        <f>INTMARB!Y45+GIC!Y45</f>
        <v>0</v>
      </c>
      <c r="Z45" s="8">
        <f>INTMARB!Z45+GIC!Z45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  <c r="Y46" s="8">
        <f>INTMARB!Y46+GIC!Y46</f>
        <v>0</v>
      </c>
      <c r="Z46" s="8">
        <f>INTMARB!Z46+GIC!Z46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  <c r="Y47" s="8">
        <f>INTMARB!Y47+GIC!Y47</f>
        <v>0</v>
      </c>
      <c r="Z47" s="8">
        <f>INTMARB!Z47+GIC!Z47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INTMARB!C48+GIC!C48</f>
        <v>0</v>
      </c>
      <c r="D48" s="8">
        <f>INTMARB!D48+GIC!D48</f>
        <v>0</v>
      </c>
      <c r="E48" s="8">
        <f>INTMARB!E48+GIC!E48</f>
        <v>0</v>
      </c>
      <c r="F48" s="8">
        <f>INTMARB!F48+GIC!F48</f>
        <v>0</v>
      </c>
      <c r="G48" s="8">
        <f>INTMARB!G48+GIC!G48</f>
        <v>0</v>
      </c>
      <c r="H48" s="8">
        <f>INTMARB!H48+GIC!H48</f>
        <v>0</v>
      </c>
      <c r="I48" s="8">
        <f>INTMARB!I48+GIC!I48</f>
        <v>0</v>
      </c>
      <c r="J48" s="8">
        <f>INTMARB!J48+GIC!J48</f>
        <v>0</v>
      </c>
      <c r="K48" s="8">
        <f>INTMARB!K48+GIC!K48</f>
        <v>0</v>
      </c>
      <c r="L48" s="8">
        <f>INTMARB!L48+GIC!L48</f>
        <v>0</v>
      </c>
      <c r="M48" s="8">
        <f>INTMARB!M48+GIC!M48</f>
        <v>0</v>
      </c>
      <c r="N48" s="8">
        <f>INTMARB!N48+GIC!N48</f>
        <v>0</v>
      </c>
      <c r="O48" s="8">
        <f>INTMARB!O48+GIC!O48</f>
        <v>0</v>
      </c>
      <c r="P48" s="8">
        <f>INTMARB!P48+GIC!P48</f>
        <v>0</v>
      </c>
      <c r="Q48" s="8">
        <f>INTMARB!Q48+GIC!Q48</f>
        <v>0</v>
      </c>
      <c r="R48" s="8">
        <f>INTMARB!R48+GIC!R48</f>
        <v>0</v>
      </c>
      <c r="S48" s="8">
        <f>INTMARB!S48+GIC!S48</f>
        <v>0</v>
      </c>
      <c r="T48" s="8">
        <f>INTMARB!T48+GIC!T48</f>
        <v>0</v>
      </c>
      <c r="U48" s="8">
        <f>INTMARB!U48+GIC!U48</f>
        <v>0</v>
      </c>
      <c r="V48" s="8">
        <f>INTMARB!V48+GIC!V48</f>
        <v>0</v>
      </c>
      <c r="W48" s="8">
        <f>INTMARB!W48+GIC!W48</f>
        <v>0</v>
      </c>
      <c r="X48" s="8">
        <f>INTMARB!X48+GIC!X48</f>
        <v>0</v>
      </c>
      <c r="Y48" s="8">
        <f>INTMARB!Y48+GIC!Y48</f>
        <v>0</v>
      </c>
      <c r="Z48" s="8">
        <f>INTMARB!Z48+GIC!Z48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  <c r="Y49" s="8">
        <f>INTMARB!Y49+GIC!Y49</f>
        <v>0</v>
      </c>
      <c r="Z49" s="8">
        <f>INTMARB!Z49+GIC!Z49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0</v>
      </c>
      <c r="F50" s="8">
        <f>INTMARB!F50+GIC!F50</f>
        <v>0</v>
      </c>
      <c r="G50" s="8">
        <f>INTMARB!G50+GIC!G50</f>
        <v>0</v>
      </c>
      <c r="H50" s="8">
        <f>INTMARB!H50+GIC!H50</f>
        <v>0</v>
      </c>
      <c r="I50" s="8">
        <f>INTMARB!I50+GIC!I50</f>
        <v>0</v>
      </c>
      <c r="J50" s="8">
        <f>INTMARB!J50+GIC!J50</f>
        <v>0</v>
      </c>
      <c r="K50" s="8">
        <f>INTMARB!K50+GIC!K50</f>
        <v>0</v>
      </c>
      <c r="L50" s="8">
        <f>INTMARB!L50+GIC!L50</f>
        <v>0</v>
      </c>
      <c r="M50" s="8">
        <f>INTMARB!M50+GIC!M50</f>
        <v>0</v>
      </c>
      <c r="N50" s="8">
        <f>INTMARB!N50+GIC!N50</f>
        <v>0</v>
      </c>
      <c r="O50" s="8">
        <f>INTMARB!O50+GIC!O50</f>
        <v>0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  <c r="Y50" s="8">
        <f>INTMARB!Y50+GIC!Y50</f>
        <v>0</v>
      </c>
      <c r="Z50" s="8">
        <f>INTMARB!Z50+GIC!Z50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INTMARB!C51+GIC!C51</f>
        <v>1320.76791</v>
      </c>
      <c r="D51" s="27">
        <f>INTMARB!D51+GIC!D51</f>
        <v>1419.3748800000003</v>
      </c>
      <c r="E51" s="27">
        <f>INTMARB!E51+GIC!E51</f>
        <v>1335.2585399999998</v>
      </c>
      <c r="F51" s="27">
        <f>INTMARB!F51+GIC!F51</f>
        <v>1457.6967900000002</v>
      </c>
      <c r="G51" s="27">
        <f>INTMARB!G51+GIC!G51</f>
        <v>1564.9880399999997</v>
      </c>
      <c r="H51" s="27">
        <f>INTMARB!H51+GIC!H51</f>
        <v>1602.95652</v>
      </c>
      <c r="I51" s="27">
        <f>INTMARB!I51+GIC!I51</f>
        <v>1623.5059500000002</v>
      </c>
      <c r="J51" s="27">
        <f>INTMARB!J51+GIC!J51</f>
        <v>1623.5564399999996</v>
      </c>
      <c r="K51" s="27">
        <f>INTMARB!K51+GIC!K51</f>
        <v>1537.1680499999998</v>
      </c>
      <c r="L51" s="27">
        <f>INTMARB!L51+GIC!L51</f>
        <v>1203.1767</v>
      </c>
      <c r="M51" s="27">
        <f>INTMARB!M51+GIC!M51</f>
        <v>1321.2223199999999</v>
      </c>
      <c r="N51" s="27">
        <f>INTMARB!N51+GIC!N51</f>
        <v>1182.12237</v>
      </c>
      <c r="O51" s="27">
        <f>INTMARB!O51+GIC!O51</f>
        <v>1256.1912000000002</v>
      </c>
      <c r="P51" s="27">
        <f>INTMARB!P51+GIC!P51</f>
        <v>1142.1847800000003</v>
      </c>
      <c r="Q51" s="27">
        <f>INTMARB!Q51+GIC!Q51</f>
        <v>1023.0283800000002</v>
      </c>
      <c r="R51" s="27">
        <f>INTMARB!R51+GIC!R51</f>
        <v>917.10036000000002</v>
      </c>
      <c r="S51" s="27">
        <f>INTMARB!S51+GIC!S51</f>
        <v>1005.91227</v>
      </c>
      <c r="T51" s="27">
        <f>INTMARB!T51+GIC!T51</f>
        <v>960.1030969200001</v>
      </c>
      <c r="U51" s="27">
        <f>INTMARB!U51+GIC!U51</f>
        <v>1009.547164372882</v>
      </c>
      <c r="V51" s="27">
        <f>INTMARB!V51+GIC!V51</f>
        <v>941.18745690654441</v>
      </c>
      <c r="W51" s="27">
        <f>INTMARB!W51+GIC!W51</f>
        <v>867.17533217549681</v>
      </c>
      <c r="X51" s="27">
        <f>INTMARB!X51+GIC!X51</f>
        <v>980.69394212237603</v>
      </c>
      <c r="Y51" s="27">
        <f>INTMARB!Y51+GIC!Y51</f>
        <v>803.05919541236472</v>
      </c>
      <c r="Z51" s="27">
        <f>INTMARB!Z51+GIC!Z51</f>
        <v>618.31927340913978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400.54548995999994</v>
      </c>
      <c r="Q52" s="27">
        <f t="shared" si="30"/>
        <v>262.07863667999999</v>
      </c>
      <c r="R52" s="27">
        <f t="shared" si="30"/>
        <v>208.57948776000001</v>
      </c>
      <c r="S52" s="27">
        <f t="shared" si="30"/>
        <v>214.7719716</v>
      </c>
      <c r="T52" s="27">
        <f t="shared" si="30"/>
        <v>204.21208547999998</v>
      </c>
      <c r="U52" s="27">
        <f t="shared" si="30"/>
        <v>222.49515672000001</v>
      </c>
      <c r="V52" s="27">
        <f t="shared" si="30"/>
        <v>193.87645703999996</v>
      </c>
      <c r="W52" s="27">
        <f t="shared" si="30"/>
        <v>138.60958607999996</v>
      </c>
      <c r="X52" s="27">
        <f t="shared" si="30"/>
        <v>138.58719731999997</v>
      </c>
      <c r="Y52" s="27">
        <f t="shared" ref="Y52:Z52" si="31">SUM(Y53:Y54)</f>
        <v>134.55348768000002</v>
      </c>
      <c r="Z52" s="27">
        <f t="shared" si="31"/>
        <v>136.46699927999998</v>
      </c>
    </row>
    <row r="53" spans="1:26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0</v>
      </c>
      <c r="E53" s="8">
        <f>INTMARB!E53+GIC!E53</f>
        <v>0</v>
      </c>
      <c r="F53" s="8">
        <f>INTMARB!F53+GIC!F53</f>
        <v>0</v>
      </c>
      <c r="G53" s="8">
        <f>INTMARB!G53+GIC!G53</f>
        <v>0</v>
      </c>
      <c r="H53" s="8">
        <f>INTMARB!H53+GIC!H53</f>
        <v>0</v>
      </c>
      <c r="I53" s="8">
        <f>INTMARB!I53+GIC!I53</f>
        <v>0</v>
      </c>
      <c r="J53" s="8">
        <f>INTMARB!J53+GIC!J53</f>
        <v>0</v>
      </c>
      <c r="K53" s="8">
        <f>INTMARB!K53+GIC!K53</f>
        <v>0</v>
      </c>
      <c r="L53" s="8">
        <f>INTMARB!L53+GIC!L53</f>
        <v>0</v>
      </c>
      <c r="M53" s="8">
        <f>INTMARB!M53+GIC!M53</f>
        <v>0</v>
      </c>
      <c r="N53" s="8">
        <f>INTMARB!N53+GIC!N53</f>
        <v>0</v>
      </c>
      <c r="O53" s="8">
        <f>INTMARB!O53+GIC!O53</f>
        <v>0</v>
      </c>
      <c r="P53" s="8">
        <f>INTMARB!P53+GIC!P53</f>
        <v>0</v>
      </c>
      <c r="Q53" s="8">
        <f>INTMARB!Q53+GIC!Q53</f>
        <v>0</v>
      </c>
      <c r="R53" s="8">
        <f>INTMARB!R53+GIC!R53</f>
        <v>74.789114400000017</v>
      </c>
      <c r="S53" s="8">
        <f>INTMARB!S53+GIC!S53</f>
        <v>102.53117159999999</v>
      </c>
      <c r="T53" s="8">
        <f>INTMARB!T53+GIC!T53</f>
        <v>86.610466800000012</v>
      </c>
      <c r="U53" s="8">
        <f>INTMARB!U53+GIC!U53</f>
        <v>87.421276800000001</v>
      </c>
      <c r="V53" s="8">
        <f>INTMARB!V53+GIC!V53</f>
        <v>88.626938399999972</v>
      </c>
      <c r="W53" s="8">
        <f>INTMARB!W53+GIC!W53</f>
        <v>20.111691599999997</v>
      </c>
      <c r="X53" s="8">
        <f>INTMARB!X53+GIC!X53</f>
        <v>1.8280548000000001</v>
      </c>
      <c r="Y53" s="8">
        <f>INTMARB!Y53+GIC!Y53</f>
        <v>1.5732288000000001</v>
      </c>
      <c r="Z53" s="8">
        <f>INTMARB!Z53+GIC!Z53</f>
        <v>3.4867404000000004</v>
      </c>
    </row>
    <row r="54" spans="1:26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0</v>
      </c>
      <c r="M54" s="45">
        <f>INTMARB!M54+GIC!M54</f>
        <v>0</v>
      </c>
      <c r="N54" s="45">
        <f>INTMARB!N54+GIC!N54</f>
        <v>0</v>
      </c>
      <c r="O54" s="45">
        <f>INTMARB!O54+GIC!O54</f>
        <v>0</v>
      </c>
      <c r="P54" s="45">
        <f>INTMARB!P54+GIC!P54</f>
        <v>400.54548995999994</v>
      </c>
      <c r="Q54" s="45">
        <f>INTMARB!Q54+GIC!Q54</f>
        <v>262.07863667999999</v>
      </c>
      <c r="R54" s="45">
        <f>INTMARB!R54+GIC!R54</f>
        <v>133.79037335999999</v>
      </c>
      <c r="S54" s="45">
        <f>INTMARB!S54+GIC!S54</f>
        <v>112.24080000000001</v>
      </c>
      <c r="T54" s="45">
        <f>INTMARB!T54+GIC!T54</f>
        <v>117.60161867999997</v>
      </c>
      <c r="U54" s="45">
        <f>INTMARB!U54+GIC!U54</f>
        <v>135.07387992</v>
      </c>
      <c r="V54" s="45">
        <f>INTMARB!V54+GIC!V54</f>
        <v>105.24951863999999</v>
      </c>
      <c r="W54" s="45">
        <f>INTMARB!W54+GIC!W54</f>
        <v>118.49789447999997</v>
      </c>
      <c r="X54" s="45">
        <f>INTMARB!X54+GIC!X54</f>
        <v>136.75914251999998</v>
      </c>
      <c r="Y54" s="45">
        <f>INTMARB!Y54+GIC!Y54</f>
        <v>132.98025888000001</v>
      </c>
      <c r="Z54" s="45">
        <f>INTMARB!Z54+GIC!Z54</f>
        <v>132.98025887999998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2397.14198136</v>
      </c>
      <c r="D61" s="49">
        <f t="shared" si="32"/>
        <v>2527.1657812800004</v>
      </c>
      <c r="E61" s="49">
        <f t="shared" si="32"/>
        <v>2562.6067135199996</v>
      </c>
      <c r="F61" s="49">
        <f t="shared" si="32"/>
        <v>2693.3861354400001</v>
      </c>
      <c r="G61" s="49">
        <f t="shared" si="32"/>
        <v>2790.5726469599999</v>
      </c>
      <c r="H61" s="49">
        <f t="shared" si="32"/>
        <v>2721.2356281599996</v>
      </c>
      <c r="I61" s="49">
        <f t="shared" si="32"/>
        <v>2446.2472946399998</v>
      </c>
      <c r="J61" s="49">
        <f t="shared" si="32"/>
        <v>2767.4600248800007</v>
      </c>
      <c r="K61" s="49">
        <f t="shared" si="32"/>
        <v>2970.4658011199999</v>
      </c>
      <c r="L61" s="49">
        <f t="shared" si="32"/>
        <v>3272.1689635199996</v>
      </c>
      <c r="M61" s="49">
        <f t="shared" si="32"/>
        <v>3860.9049707999998</v>
      </c>
      <c r="N61" s="49">
        <f t="shared" si="32"/>
        <v>3744.5858776799982</v>
      </c>
      <c r="O61" s="49">
        <f t="shared" si="32"/>
        <v>3834.1097675999999</v>
      </c>
      <c r="P61" s="49">
        <f t="shared" si="32"/>
        <v>3744.7121411999988</v>
      </c>
      <c r="Q61" s="49">
        <f t="shared" si="32"/>
        <v>3738.2238835200001</v>
      </c>
      <c r="R61" s="49">
        <f t="shared" si="32"/>
        <v>4029.20311176</v>
      </c>
      <c r="S61" s="49">
        <f t="shared" si="32"/>
        <v>4377.5568122399982</v>
      </c>
      <c r="T61" s="49">
        <f t="shared" si="32"/>
        <v>4644.084567599999</v>
      </c>
      <c r="U61" s="49">
        <f t="shared" si="32"/>
        <v>5126.9099934762307</v>
      </c>
      <c r="V61" s="49">
        <f t="shared" si="32"/>
        <v>5163.5596671176936</v>
      </c>
      <c r="W61" s="49">
        <f t="shared" si="32"/>
        <v>5608.4299561924026</v>
      </c>
      <c r="X61" s="49">
        <f t="shared" si="32"/>
        <v>5609.4334335959775</v>
      </c>
      <c r="Y61" s="49">
        <f t="shared" ref="Y61:Z61" si="33">SUM(Y62:Y72)</f>
        <v>5572.8579543079659</v>
      </c>
      <c r="Z61" s="49">
        <f t="shared" si="33"/>
        <v>5883.9691068441507</v>
      </c>
    </row>
    <row r="62" spans="1:26" ht="11.25" customHeight="1" x14ac:dyDescent="0.2">
      <c r="A62" s="50" t="s">
        <v>92</v>
      </c>
      <c r="B62" s="51" t="s">
        <v>93</v>
      </c>
      <c r="C62" s="52">
        <f>INTMARB!C62+GIC!C62</f>
        <v>2392.9924031999999</v>
      </c>
      <c r="D62" s="52">
        <f>INTMARB!D62+GIC!D62</f>
        <v>2522.6885376000005</v>
      </c>
      <c r="E62" s="52">
        <f>INTMARB!E62+GIC!E62</f>
        <v>2557.8564479999995</v>
      </c>
      <c r="F62" s="52">
        <f>INTMARB!F62+GIC!F62</f>
        <v>2687.2163135999999</v>
      </c>
      <c r="G62" s="52">
        <f>INTMARB!G62+GIC!G62</f>
        <v>2785.4402688</v>
      </c>
      <c r="H62" s="52">
        <f>INTMARB!H62+GIC!H62</f>
        <v>2712.6400895999996</v>
      </c>
      <c r="I62" s="52">
        <f>INTMARB!I62+GIC!I62</f>
        <v>2433.4240895999997</v>
      </c>
      <c r="J62" s="52">
        <f>INTMARB!J62+GIC!J62</f>
        <v>2756.3203584000007</v>
      </c>
      <c r="K62" s="52">
        <f>INTMARB!K62+GIC!K62</f>
        <v>2951.6481792</v>
      </c>
      <c r="L62" s="52">
        <f>INTMARB!L62+GIC!L62</f>
        <v>3261.2162687999999</v>
      </c>
      <c r="M62" s="52">
        <f>INTMARB!M62+GIC!M62</f>
        <v>3829.5028799999995</v>
      </c>
      <c r="N62" s="52">
        <f>INTMARB!N62+GIC!N62</f>
        <v>3723.776582399998</v>
      </c>
      <c r="O62" s="52">
        <f>INTMARB!O62+GIC!O62</f>
        <v>3816.0638208</v>
      </c>
      <c r="P62" s="52">
        <f>INTMARB!P62+GIC!P62</f>
        <v>3718.7357759999986</v>
      </c>
      <c r="Q62" s="52">
        <f>INTMARB!Q62+GIC!Q62</f>
        <v>3701.0405376000003</v>
      </c>
      <c r="R62" s="52">
        <f>INTMARB!R62+GIC!R62</f>
        <v>3870.3833279999999</v>
      </c>
      <c r="S62" s="52">
        <f>INTMARB!S62+GIC!S62</f>
        <v>4212.5436863999985</v>
      </c>
      <c r="T62" s="52">
        <f>INTMARB!T62+GIC!T62</f>
        <v>4482.6268031999989</v>
      </c>
      <c r="U62" s="52">
        <f>INTMARB!U62+GIC!U62</f>
        <v>4912.208179199999</v>
      </c>
      <c r="V62" s="52">
        <f>INTMARB!V62+GIC!V62</f>
        <v>4935.2466239999994</v>
      </c>
      <c r="W62" s="52">
        <f>INTMARB!W62+GIC!W62</f>
        <v>5321.0424959999982</v>
      </c>
      <c r="X62" s="52">
        <f>INTMARB!X62+GIC!X62</f>
        <v>5337.9341568000009</v>
      </c>
      <c r="Y62" s="52">
        <f>INTMARB!Y62+GIC!Y62</f>
        <v>5360.2218431999991</v>
      </c>
      <c r="Z62" s="52">
        <f>INTMARB!Z62+GIC!Z62</f>
        <v>5676.3274175999986</v>
      </c>
    </row>
    <row r="63" spans="1:26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  <c r="Y63" s="52">
        <f>INTMARB!Y63+GIC!Y63</f>
        <v>0</v>
      </c>
      <c r="Z63" s="52">
        <f>INTMARB!Z63+GIC!Z63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INTMARB!C64+GIC!C64</f>
        <v>4.1495781599999999</v>
      </c>
      <c r="D64" s="52">
        <f>INTMARB!D64+GIC!D64</f>
        <v>4.4772436800000008</v>
      </c>
      <c r="E64" s="52">
        <f>INTMARB!E64+GIC!E64</f>
        <v>4.750265520000001</v>
      </c>
      <c r="F64" s="52">
        <f>INTMARB!F64+GIC!F64</f>
        <v>6.1698218399999991</v>
      </c>
      <c r="G64" s="52">
        <f>INTMARB!G64+GIC!G64</f>
        <v>5.13237816</v>
      </c>
      <c r="H64" s="52">
        <f>INTMARB!H64+GIC!H64</f>
        <v>8.1352252800000002</v>
      </c>
      <c r="I64" s="52">
        <f>INTMARB!I64+GIC!I64</f>
        <v>9.5003344799999994</v>
      </c>
      <c r="J64" s="52">
        <f>INTMARB!J64+GIC!J64</f>
        <v>9.6096218399999991</v>
      </c>
      <c r="K64" s="52">
        <f>INTMARB!K64+GIC!K64</f>
        <v>6.4974873600000009</v>
      </c>
      <c r="L64" s="52">
        <f>INTMARB!L64+GIC!L64</f>
        <v>5.7332620800000011</v>
      </c>
      <c r="M64" s="52">
        <f>INTMARB!M64+GIC!M64</f>
        <v>8.4628908000000003</v>
      </c>
      <c r="N64" s="52">
        <f>INTMARB!N64+GIC!N64</f>
        <v>7.480090800000001</v>
      </c>
      <c r="O64" s="52">
        <f>INTMARB!O64+GIC!O64</f>
        <v>6.6612218400000005</v>
      </c>
      <c r="P64" s="52">
        <f>INTMARB!P64+GIC!P64</f>
        <v>16.489221839999999</v>
      </c>
      <c r="Q64" s="52">
        <f>INTMARB!Q64+GIC!Q64</f>
        <v>22.003712640000003</v>
      </c>
      <c r="R64" s="52">
        <f>INTMARB!R64+GIC!R64</f>
        <v>30.029847120000003</v>
      </c>
      <c r="S64" s="52">
        <f>INTMARB!S64+GIC!S64</f>
        <v>39.421090799999995</v>
      </c>
      <c r="T64" s="52">
        <f>INTMARB!T64+GIC!T64</f>
        <v>29.483803439999996</v>
      </c>
      <c r="U64" s="52">
        <f>INTMARB!U64+GIC!U64</f>
        <v>33.801422596232435</v>
      </c>
      <c r="V64" s="52">
        <f>INTMARB!V64+GIC!V64</f>
        <v>32.316297677694642</v>
      </c>
      <c r="W64" s="52">
        <f>INTMARB!W64+GIC!W64</f>
        <v>42.77372707240422</v>
      </c>
      <c r="X64" s="52">
        <f>INTMARB!X64+GIC!X64</f>
        <v>41.580879035976359</v>
      </c>
      <c r="Y64" s="52">
        <f>INTMARB!Y64+GIC!Y64</f>
        <v>37.629060547966148</v>
      </c>
      <c r="Z64" s="52">
        <f>INTMARB!Z64+GIC!Z64</f>
        <v>48.453070364152588</v>
      </c>
    </row>
    <row r="65" spans="1:26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0</v>
      </c>
      <c r="M65" s="52">
        <f>INTMARB!M65+GIC!M65</f>
        <v>0</v>
      </c>
      <c r="N65" s="52">
        <f>INTMARB!N65+GIC!N65</f>
        <v>0</v>
      </c>
      <c r="O65" s="52">
        <f>INTMARB!O65+GIC!O65</f>
        <v>0</v>
      </c>
      <c r="P65" s="52">
        <f>INTMARB!P65+GIC!P65</f>
        <v>0</v>
      </c>
      <c r="Q65" s="52">
        <f>INTMARB!Q65+GIC!Q65</f>
        <v>0</v>
      </c>
      <c r="R65" s="52">
        <f>INTMARB!R65+GIC!R65</f>
        <v>121.20012000000001</v>
      </c>
      <c r="S65" s="52">
        <f>INTMARB!S65+GIC!S65</f>
        <v>119.8998</v>
      </c>
      <c r="T65" s="52">
        <f>INTMARB!T65+GIC!T65</f>
        <v>124.6482</v>
      </c>
      <c r="U65" s="52">
        <f>INTMARB!U65+GIC!U65</f>
        <v>129.09959999999995</v>
      </c>
      <c r="V65" s="52">
        <f>INTMARB!V65+GIC!V65</f>
        <v>114.77591999999997</v>
      </c>
      <c r="W65" s="52">
        <f>INTMARB!W65+GIC!W65</f>
        <v>129.22343999999995</v>
      </c>
      <c r="X65" s="52">
        <f>INTMARB!X65+GIC!X65</f>
        <v>94.551119999999983</v>
      </c>
      <c r="Y65" s="52">
        <f>INTMARB!Y65+GIC!Y65</f>
        <v>91.93859999999998</v>
      </c>
      <c r="Z65" s="52">
        <f>INTMARB!Z65+GIC!Z65</f>
        <v>92.874959999999987</v>
      </c>
    </row>
    <row r="66" spans="1:26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  <c r="Y66" s="52">
        <f>INTMARB!Y66+GIC!Y66</f>
        <v>0</v>
      </c>
      <c r="Z66" s="52">
        <f>INTMARB!Z66+GIC!Z66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0</v>
      </c>
      <c r="K67" s="52">
        <f>INTMARB!K67+GIC!K67</f>
        <v>3.7949083199999993</v>
      </c>
      <c r="L67" s="52">
        <f>INTMARB!L67+GIC!L67</f>
        <v>0.28266191999999996</v>
      </c>
      <c r="M67" s="52">
        <f>INTMARB!M67+GIC!M67</f>
        <v>13.282051679999999</v>
      </c>
      <c r="N67" s="52">
        <f>INTMARB!N67+GIC!N67</f>
        <v>11.38472496</v>
      </c>
      <c r="O67" s="52">
        <f>INTMARB!O67+GIC!O67</f>
        <v>11.384724960000002</v>
      </c>
      <c r="P67" s="52">
        <f>INTMARB!P67+GIC!P67</f>
        <v>9.4871433599999992</v>
      </c>
      <c r="Q67" s="52">
        <f>INTMARB!Q67+GIC!Q67</f>
        <v>15.179633279999999</v>
      </c>
      <c r="R67" s="52">
        <f>INTMARB!R67+GIC!R67</f>
        <v>7.5898166400000013</v>
      </c>
      <c r="S67" s="52">
        <f>INTMARB!S67+GIC!S67</f>
        <v>5.6922350400000008</v>
      </c>
      <c r="T67" s="52">
        <f>INTMARB!T67+GIC!T67</f>
        <v>2.8462449599999999</v>
      </c>
      <c r="U67" s="52">
        <f>INTMARB!U67+GIC!U67</f>
        <v>14.528159999999996</v>
      </c>
      <c r="V67" s="52">
        <f>INTMARB!V67+GIC!V67</f>
        <v>21.867939360000001</v>
      </c>
      <c r="W67" s="52">
        <f>INTMARB!W67+GIC!W67</f>
        <v>18.342694080000001</v>
      </c>
      <c r="X67" s="52">
        <f>INTMARB!X67+GIC!X67</f>
        <v>12.512823839999998</v>
      </c>
      <c r="Y67" s="52">
        <f>INTMARB!Y67+GIC!Y67</f>
        <v>6.0172070400000006</v>
      </c>
      <c r="Z67" s="52">
        <f>INTMARB!Z67+GIC!Z67</f>
        <v>6.7324003199999982</v>
      </c>
    </row>
    <row r="68" spans="1:26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  <c r="Y68" s="52">
        <f>INTMARB!Y68+GIC!Y68</f>
        <v>0</v>
      </c>
      <c r="Z68" s="52">
        <f>INTMARB!Z68+GIC!Z68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0.46031328000000005</v>
      </c>
      <c r="I69" s="52">
        <f>INTMARB!I69+GIC!I69</f>
        <v>3.3228705600000001</v>
      </c>
      <c r="J69" s="52">
        <f>INTMARB!J69+GIC!J69</f>
        <v>1.5300446400000001</v>
      </c>
      <c r="K69" s="52">
        <f>INTMARB!K69+GIC!K69</f>
        <v>8.5252262399999985</v>
      </c>
      <c r="L69" s="52">
        <f>INTMARB!L69+GIC!L69</f>
        <v>4.9367707200000002</v>
      </c>
      <c r="M69" s="52">
        <f>INTMARB!M69+GIC!M69</f>
        <v>9.657148320000001</v>
      </c>
      <c r="N69" s="52">
        <f>INTMARB!N69+GIC!N69</f>
        <v>1.9444795199999998</v>
      </c>
      <c r="O69" s="52">
        <f>INTMARB!O69+GIC!O69</f>
        <v>0</v>
      </c>
      <c r="P69" s="52">
        <f>INTMARB!P69+GIC!P69</f>
        <v>0</v>
      </c>
      <c r="Q69" s="52">
        <f>INTMARB!Q69+GIC!Q69</f>
        <v>0</v>
      </c>
      <c r="R69" s="52">
        <f>INTMARB!R69+GIC!R69</f>
        <v>0</v>
      </c>
      <c r="S69" s="52">
        <f>INTMARB!S69+GIC!S69</f>
        <v>0</v>
      </c>
      <c r="T69" s="52">
        <f>INTMARB!T69+GIC!T69</f>
        <v>4.4795160000000012</v>
      </c>
      <c r="U69" s="52">
        <f>INTMARB!U69+GIC!U69</f>
        <v>37.272631680000003</v>
      </c>
      <c r="V69" s="52">
        <f>INTMARB!V69+GIC!V69</f>
        <v>59.352886080000005</v>
      </c>
      <c r="W69" s="52">
        <f>INTMARB!W69+GIC!W69</f>
        <v>97.047599039999994</v>
      </c>
      <c r="X69" s="52">
        <f>INTMARB!X69+GIC!X69</f>
        <v>122.85445392000001</v>
      </c>
      <c r="Y69" s="52">
        <f>INTMARB!Y69+GIC!Y69</f>
        <v>77.05124352</v>
      </c>
      <c r="Z69" s="52">
        <f>INTMARB!Z69+GIC!Z69</f>
        <v>59.581258559999995</v>
      </c>
    </row>
    <row r="70" spans="1:26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  <c r="Y70" s="52">
        <f>INTMARB!Y70+GIC!Y70</f>
        <v>0</v>
      </c>
      <c r="Z70" s="52">
        <f>INTMARB!Z70+GIC!Z70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  <c r="Y71" s="52">
        <f>INTMARB!Y71+GIC!Y71</f>
        <v>0</v>
      </c>
      <c r="Z71" s="52">
        <f>INTMARB!Z71+GIC!Z71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  <c r="Y72" s="55">
        <f>INTMARB!Y72+GIC!Y72</f>
        <v>0</v>
      </c>
      <c r="Z72" s="55">
        <f>INTMARB!Z72+GIC!Z72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331.37688384000006</v>
      </c>
      <c r="D2" s="21">
        <f t="shared" ref="D2:X2" si="0">SUM(D3,D17,D22,D25,D26,D51,D52)</f>
        <v>316.19771711999999</v>
      </c>
      <c r="E2" s="21">
        <f t="shared" si="0"/>
        <v>371.75438808000001</v>
      </c>
      <c r="F2" s="21">
        <f t="shared" si="0"/>
        <v>353.00939615999999</v>
      </c>
      <c r="G2" s="21">
        <f t="shared" si="0"/>
        <v>473.21780904000013</v>
      </c>
      <c r="H2" s="21">
        <f t="shared" si="0"/>
        <v>377.65344096000001</v>
      </c>
      <c r="I2" s="21">
        <f t="shared" si="0"/>
        <v>669.56757191999998</v>
      </c>
      <c r="J2" s="21">
        <f t="shared" si="0"/>
        <v>779.32458287999998</v>
      </c>
      <c r="K2" s="21">
        <f t="shared" si="0"/>
        <v>794.01020903999995</v>
      </c>
      <c r="L2" s="21">
        <f t="shared" si="0"/>
        <v>707.66408807999994</v>
      </c>
      <c r="M2" s="21">
        <f t="shared" si="0"/>
        <v>695.7428061600001</v>
      </c>
      <c r="N2" s="21">
        <f t="shared" si="0"/>
        <v>588.24742104000006</v>
      </c>
      <c r="O2" s="21">
        <f t="shared" si="0"/>
        <v>1256.1399561599999</v>
      </c>
      <c r="P2" s="21">
        <f t="shared" si="0"/>
        <v>1315.3433140800003</v>
      </c>
      <c r="Q2" s="21">
        <f t="shared" si="0"/>
        <v>1009.7329989600001</v>
      </c>
      <c r="R2" s="21">
        <f t="shared" si="0"/>
        <v>910.67126904000008</v>
      </c>
      <c r="S2" s="21">
        <f t="shared" si="0"/>
        <v>854.87154408000026</v>
      </c>
      <c r="T2" s="21">
        <f t="shared" si="0"/>
        <v>1013.2586481600001</v>
      </c>
      <c r="U2" s="21">
        <f t="shared" si="0"/>
        <v>955.94796871095127</v>
      </c>
      <c r="V2" s="21">
        <f t="shared" si="0"/>
        <v>567.39295263198471</v>
      </c>
      <c r="W2" s="21">
        <f t="shared" si="0"/>
        <v>915.12209551361332</v>
      </c>
      <c r="X2" s="21">
        <f t="shared" si="0"/>
        <v>941.01803690592919</v>
      </c>
      <c r="Y2" s="21">
        <f t="shared" ref="Y2:Z2" si="1">SUM(Y3,Y17,Y22,Y25,Y26,Y51,Y52)</f>
        <v>937.7305936319492</v>
      </c>
      <c r="Z2" s="21">
        <f t="shared" si="1"/>
        <v>736.60363914399011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  <c r="Y5" s="8">
        <f>INTMARB_IN!Y5+INTMARB_EX!Y5</f>
        <v>0</v>
      </c>
      <c r="Z5" s="8">
        <f>INTMARB_IN!Z5+INTMARB_EX!Z5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  <c r="Y6" s="8">
        <f>INTMARB_IN!Y6+INTMARB_EX!Y6</f>
        <v>0</v>
      </c>
      <c r="Z6" s="8">
        <f>INTMARB_IN!Z6+INTMARB_EX!Z6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  <c r="Y7" s="8">
        <f>INTMARB_IN!Y7+INTMARB_EX!Y7</f>
        <v>0</v>
      </c>
      <c r="Z7" s="8">
        <f>INTMARB_IN!Z7+INTMARB_EX!Z7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  <c r="Y9" s="8">
        <f>INTMARB_IN!Y9+INTMARB_EX!Y9</f>
        <v>0</v>
      </c>
      <c r="Z9" s="8">
        <f>INTMARB_IN!Z9+INTMARB_EX!Z9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  <c r="Y10" s="8">
        <f>INTMARB_IN!Y10+INTMARB_EX!Y10</f>
        <v>0</v>
      </c>
      <c r="Z10" s="8">
        <f>INTMARB_IN!Z10+INTMARB_EX!Z10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  <c r="Y12" s="8">
        <f>INTMARB_IN!Y12+INTMARB_EX!Y12</f>
        <v>0</v>
      </c>
      <c r="Z12" s="8">
        <f>INTMARB_IN!Z12+INTMARB_EX!Z12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  <c r="Y13" s="8">
        <f>INTMARB_IN!Y13+INTMARB_EX!Y13</f>
        <v>0</v>
      </c>
      <c r="Z13" s="8">
        <f>INTMARB_IN!Z13+INTMARB_EX!Z13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  <c r="Y14" s="8">
        <f>INTMARB_IN!Y14+INTMARB_EX!Y14</f>
        <v>0</v>
      </c>
      <c r="Z14" s="8">
        <f>INTMARB_IN!Z14+INTMARB_EX!Z14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  <c r="Y15" s="8">
        <f>INTMARB_IN!Y15+INTMARB_EX!Y15</f>
        <v>0</v>
      </c>
      <c r="Z15" s="8">
        <f>INTMARB_IN!Z15+INTMARB_EX!Z15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  <c r="Y16" s="8">
        <f>INTMARB_IN!Y16+INTMARB_EX!Y16</f>
        <v>0</v>
      </c>
      <c r="Z16" s="8">
        <f>INTMARB_IN!Z16+INTMARB_EX!Z16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  <c r="Y18" s="8">
        <f>INTMARB_IN!Y18+INTMARB_EX!Y18</f>
        <v>0</v>
      </c>
      <c r="Z18" s="8">
        <f>INTMARB_IN!Z18+INTMARB_EX!Z18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  <c r="Y19" s="8">
        <f>INTMARB_IN!Y19+INTMARB_EX!Y19</f>
        <v>0</v>
      </c>
      <c r="Z19" s="8">
        <f>INTMARB_IN!Z19+INTMARB_EX!Z19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  <c r="Y20" s="8">
        <f>INTMARB_IN!Y20+INTMARB_EX!Y20</f>
        <v>0</v>
      </c>
      <c r="Z20" s="8">
        <f>INTMARB_IN!Z20+INTMARB_EX!Z20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  <c r="Y21" s="8">
        <f>INTMARB_IN!Y21+INTMARB_EX!Y21</f>
        <v>0</v>
      </c>
      <c r="Z21" s="8">
        <f>INTMARB_IN!Z21+INTMARB_EX!Z21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  <c r="Y23" s="8">
        <f>INTMARB_IN!Y23+INTMARB_EX!Y23</f>
        <v>0</v>
      </c>
      <c r="Z23" s="8">
        <f>INTMARB_IN!Z23+INTMARB_EX!Z23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  <c r="Y24" s="8">
        <f>INTMARB_IN!Y24+INTMARB_EX!Y24</f>
        <v>0</v>
      </c>
      <c r="Z24" s="8">
        <f>INTMARB_IN!Z24+INTMARB_EX!Z24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  <c r="Y25" s="27">
        <f>INTMARB_IN!Y25+INTMARB_EX!Y25</f>
        <v>0</v>
      </c>
      <c r="Z25" s="27">
        <f>INTMARB_IN!Z25+INTMARB_EX!Z25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331.37688384000006</v>
      </c>
      <c r="D26" s="27">
        <f t="shared" si="20"/>
        <v>316.19771711999999</v>
      </c>
      <c r="E26" s="27">
        <f t="shared" si="20"/>
        <v>371.75438808000001</v>
      </c>
      <c r="F26" s="27">
        <f t="shared" si="20"/>
        <v>353.00939615999999</v>
      </c>
      <c r="G26" s="27">
        <f t="shared" si="20"/>
        <v>473.21780904000013</v>
      </c>
      <c r="H26" s="27">
        <f t="shared" si="20"/>
        <v>377.65344096000001</v>
      </c>
      <c r="I26" s="27">
        <f t="shared" si="20"/>
        <v>669.56757191999998</v>
      </c>
      <c r="J26" s="27">
        <f t="shared" si="20"/>
        <v>779.32458287999998</v>
      </c>
      <c r="K26" s="27">
        <f t="shared" si="20"/>
        <v>794.01020903999995</v>
      </c>
      <c r="L26" s="27">
        <f t="shared" si="20"/>
        <v>707.66408807999994</v>
      </c>
      <c r="M26" s="27">
        <f t="shared" si="20"/>
        <v>695.7428061600001</v>
      </c>
      <c r="N26" s="27">
        <f t="shared" si="20"/>
        <v>588.24742104000006</v>
      </c>
      <c r="O26" s="27">
        <f t="shared" si="20"/>
        <v>1256.1399561599999</v>
      </c>
      <c r="P26" s="27">
        <f t="shared" si="20"/>
        <v>1315.3433140800003</v>
      </c>
      <c r="Q26" s="27">
        <f t="shared" si="20"/>
        <v>1009.7329989600001</v>
      </c>
      <c r="R26" s="27">
        <f t="shared" si="20"/>
        <v>910.67126904000008</v>
      </c>
      <c r="S26" s="27">
        <f t="shared" si="20"/>
        <v>854.87154408000026</v>
      </c>
      <c r="T26" s="27">
        <f t="shared" si="20"/>
        <v>979.4311560000001</v>
      </c>
      <c r="U26" s="27">
        <f t="shared" si="20"/>
        <v>917.09336807999989</v>
      </c>
      <c r="V26" s="27">
        <f t="shared" si="20"/>
        <v>519.45906528</v>
      </c>
      <c r="W26" s="27">
        <f t="shared" ref="W26:X26" si="21">SUM(W27,W33)</f>
        <v>864.61087392000013</v>
      </c>
      <c r="X26" s="27">
        <f t="shared" si="21"/>
        <v>885.77775287999998</v>
      </c>
      <c r="Y26" s="27">
        <f t="shared" ref="Y26:Z26" si="22">SUM(Y27,Y33)</f>
        <v>811.42253927999991</v>
      </c>
      <c r="Z26" s="27">
        <f t="shared" si="22"/>
        <v>700.93956096000011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  <c r="Y28" s="8">
        <f>INTMARB_IN!Y28+INTMARB_EX!Y28</f>
        <v>0</v>
      </c>
      <c r="Z28" s="8">
        <f>INTMARB_IN!Z28+INTMARB_EX!Z28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  <c r="Y29" s="8">
        <f>INTMARB_IN!Y29+INTMARB_EX!Y29</f>
        <v>0</v>
      </c>
      <c r="Z29" s="8">
        <f>INTMARB_IN!Z29+INTMARB_EX!Z29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  <c r="Y30" s="8">
        <f>INTMARB_IN!Y30+INTMARB_EX!Y30</f>
        <v>0</v>
      </c>
      <c r="Z30" s="8">
        <f>INTMARB_IN!Z30+INTMARB_EX!Z30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  <c r="Y31" s="8">
        <f>INTMARB_IN!Y31+INTMARB_EX!Y31</f>
        <v>0</v>
      </c>
      <c r="Z31" s="8">
        <f>INTMARB_IN!Z31+INTMARB_EX!Z31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  <c r="Y32" s="8">
        <f>INTMARB_IN!Y32+INTMARB_EX!Y32</f>
        <v>0</v>
      </c>
      <c r="Z32" s="8">
        <f>INTMARB_IN!Z32+INTMARB_EX!Z32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331.37688384000006</v>
      </c>
      <c r="D33" s="19">
        <f t="shared" si="26"/>
        <v>316.19771711999999</v>
      </c>
      <c r="E33" s="19">
        <f t="shared" si="26"/>
        <v>371.75438808000001</v>
      </c>
      <c r="F33" s="19">
        <f t="shared" si="26"/>
        <v>353.00939615999999</v>
      </c>
      <c r="G33" s="19">
        <f t="shared" si="26"/>
        <v>473.21780904000013</v>
      </c>
      <c r="H33" s="19">
        <f t="shared" si="26"/>
        <v>377.65344096000001</v>
      </c>
      <c r="I33" s="19">
        <f t="shared" si="26"/>
        <v>669.56757191999998</v>
      </c>
      <c r="J33" s="19">
        <f t="shared" si="26"/>
        <v>779.32458287999998</v>
      </c>
      <c r="K33" s="19">
        <f t="shared" si="26"/>
        <v>794.01020903999995</v>
      </c>
      <c r="L33" s="19">
        <f t="shared" si="26"/>
        <v>707.66408807999994</v>
      </c>
      <c r="M33" s="19">
        <f t="shared" si="26"/>
        <v>695.7428061600001</v>
      </c>
      <c r="N33" s="19">
        <f t="shared" si="26"/>
        <v>588.24742104000006</v>
      </c>
      <c r="O33" s="19">
        <f t="shared" si="26"/>
        <v>1256.1399561599999</v>
      </c>
      <c r="P33" s="19">
        <f t="shared" si="26"/>
        <v>1315.3433140800003</v>
      </c>
      <c r="Q33" s="19">
        <f t="shared" si="26"/>
        <v>1009.7329989600001</v>
      </c>
      <c r="R33" s="19">
        <f t="shared" si="26"/>
        <v>910.67126904000008</v>
      </c>
      <c r="S33" s="19">
        <f t="shared" si="26"/>
        <v>854.87154408000026</v>
      </c>
      <c r="T33" s="19">
        <f t="shared" si="26"/>
        <v>979.4311560000001</v>
      </c>
      <c r="U33" s="19">
        <f t="shared" si="26"/>
        <v>917.09336807999989</v>
      </c>
      <c r="V33" s="19">
        <f t="shared" si="26"/>
        <v>519.45906528</v>
      </c>
      <c r="W33" s="19">
        <f t="shared" ref="W33:X33" si="27">SUM(W34:W50)</f>
        <v>864.61087392000013</v>
      </c>
      <c r="X33" s="19">
        <f t="shared" si="27"/>
        <v>885.77775287999998</v>
      </c>
      <c r="Y33" s="19">
        <f t="shared" ref="Y33:Z33" si="28">SUM(Y34:Y50)</f>
        <v>811.42253927999991</v>
      </c>
      <c r="Z33" s="19">
        <f t="shared" si="28"/>
        <v>700.93956096000011</v>
      </c>
    </row>
    <row r="34" spans="1:26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  <c r="Y34" s="8">
        <f>INTMARB_IN!Y34+INTMARB_EX!Y34</f>
        <v>0</v>
      </c>
      <c r="Z34" s="8">
        <f>INTMARB_IN!Z34+INTMARB_EX!Z34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  <c r="Y35" s="8">
        <f>INTMARB_IN!Y35+INTMARB_EX!Y35</f>
        <v>0</v>
      </c>
      <c r="Z35" s="8">
        <f>INTMARB_IN!Z35+INTMARB_EX!Z35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  <c r="Y36" s="8">
        <f>INTMARB_IN!Y36+INTMARB_EX!Y36</f>
        <v>0</v>
      </c>
      <c r="Z36" s="8">
        <f>INTMARB_IN!Z36+INTMARB_EX!Z36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  <c r="Y37" s="8">
        <f>INTMARB_IN!Y37+INTMARB_EX!Y37</f>
        <v>0</v>
      </c>
      <c r="Z37" s="8">
        <f>INTMARB_IN!Z37+INTMARB_EX!Z37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  <c r="Y38" s="8">
        <f>INTMARB_IN!Y38+INTMARB_EX!Y38</f>
        <v>0</v>
      </c>
      <c r="Z38" s="8">
        <f>INTMARB_IN!Z38+INTMARB_EX!Z38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  <c r="Y39" s="8">
        <f>INTMARB_IN!Y39+INTMARB_EX!Y39</f>
        <v>0</v>
      </c>
      <c r="Z39" s="8">
        <f>INTMARB_IN!Z39+INTMARB_EX!Z39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  <c r="Y40" s="8">
        <f>INTMARB_IN!Y40+INTMARB_EX!Y40</f>
        <v>0</v>
      </c>
      <c r="Z40" s="8">
        <f>INTMARB_IN!Z40+INTMARB_EX!Z40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  <c r="Y41" s="8">
        <f>INTMARB_IN!Y41+INTMARB_EX!Y41</f>
        <v>0</v>
      </c>
      <c r="Z41" s="8">
        <f>INTMARB_IN!Z41+INTMARB_EX!Z41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  <c r="Y42" s="8">
        <f>INTMARB_IN!Y42+INTMARB_EX!Y42</f>
        <v>0</v>
      </c>
      <c r="Z42" s="8">
        <f>INTMARB_IN!Z42+INTMARB_EX!Z42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INTMARB_IN!C43+INTMARB_EX!C43</f>
        <v>131.64606000000001</v>
      </c>
      <c r="D43" s="8">
        <f>INTMARB_IN!D43+INTMARB_EX!D43</f>
        <v>141.04934999999998</v>
      </c>
      <c r="E43" s="8">
        <f>INTMARB_IN!E43+INTMARB_EX!E43</f>
        <v>153.58706999999998</v>
      </c>
      <c r="F43" s="8">
        <f>INTMARB_IN!F43+INTMARB_EX!F43</f>
        <v>137.91492</v>
      </c>
      <c r="G43" s="8">
        <f>INTMARB_IN!G43+INTMARB_EX!G43</f>
        <v>156.72150000000002</v>
      </c>
      <c r="H43" s="8">
        <f>INTMARB_IN!H43+INTMARB_EX!H43</f>
        <v>141.04935</v>
      </c>
      <c r="I43" s="8">
        <f>INTMARB_IN!I43+INTMARB_EX!I43</f>
        <v>141.04935</v>
      </c>
      <c r="J43" s="8">
        <f>INTMARB_IN!J43+INTMARB_EX!J43</f>
        <v>97.167329999999993</v>
      </c>
      <c r="K43" s="8">
        <f>INTMARB_IN!K43+INTMARB_EX!K43</f>
        <v>62.688600000000015</v>
      </c>
      <c r="L43" s="8">
        <f>INTMARB_IN!L43+INTMARB_EX!L43</f>
        <v>47.016450000000006</v>
      </c>
      <c r="M43" s="8">
        <f>INTMARB_IN!M43+INTMARB_EX!M43</f>
        <v>65.823030000000003</v>
      </c>
      <c r="N43" s="8">
        <f>INTMARB_IN!N43+INTMARB_EX!N43</f>
        <v>75.226320000000001</v>
      </c>
      <c r="O43" s="8">
        <f>INTMARB_IN!O43+INTMARB_EX!O43</f>
        <v>269.56097999999997</v>
      </c>
      <c r="P43" s="8">
        <f>INTMARB_IN!P43+INTMARB_EX!P43</f>
        <v>125.3772</v>
      </c>
      <c r="Q43" s="8">
        <f>INTMARB_IN!Q43+INTMARB_EX!Q43</f>
        <v>156.72149999999999</v>
      </c>
      <c r="R43" s="8">
        <f>INTMARB_IN!R43+INTMARB_EX!R43</f>
        <v>288.36756000000003</v>
      </c>
      <c r="S43" s="8">
        <f>INTMARB_IN!S43+INTMARB_EX!S43</f>
        <v>347.92173000000014</v>
      </c>
      <c r="T43" s="8">
        <f>INTMARB_IN!T43+INTMARB_EX!T43</f>
        <v>351.05616000000009</v>
      </c>
      <c r="U43" s="8">
        <f>INTMARB_IN!U43+INTMARB_EX!U43</f>
        <v>492.10550999999998</v>
      </c>
      <c r="V43" s="8">
        <f>INTMARB_IN!V43+INTMARB_EX!V43</f>
        <v>197.46908999999999</v>
      </c>
      <c r="W43" s="8">
        <f>INTMARB_IN!W43+INTMARB_EX!W43</f>
        <v>357.32501999999999</v>
      </c>
      <c r="X43" s="8">
        <f>INTMARB_IN!X43+INTMARB_EX!X43</f>
        <v>354.1905900000001</v>
      </c>
      <c r="Y43" s="8">
        <f>INTMARB_IN!Y43+INTMARB_EX!Y43</f>
        <v>307.17413999999991</v>
      </c>
      <c r="Z43" s="8">
        <f>INTMARB_IN!Z43+INTMARB_EX!Z43</f>
        <v>210.00680999999997</v>
      </c>
    </row>
    <row r="44" spans="1:26" ht="11.25" customHeight="1" x14ac:dyDescent="0.2">
      <c r="A44" s="28" t="s">
        <v>74</v>
      </c>
      <c r="B44" s="7" t="s">
        <v>75</v>
      </c>
      <c r="C44" s="8">
        <f>INTMARB_IN!C44+INTMARB_EX!C44</f>
        <v>199.73082384000006</v>
      </c>
      <c r="D44" s="8">
        <f>INTMARB_IN!D44+INTMARB_EX!D44</f>
        <v>175.14836712000005</v>
      </c>
      <c r="E44" s="8">
        <f>INTMARB_IN!E44+INTMARB_EX!E44</f>
        <v>218.16731808</v>
      </c>
      <c r="F44" s="8">
        <f>INTMARB_IN!F44+INTMARB_EX!F44</f>
        <v>215.09447616</v>
      </c>
      <c r="G44" s="8">
        <f>INTMARB_IN!G44+INTMARB_EX!G44</f>
        <v>316.49630904000009</v>
      </c>
      <c r="H44" s="8">
        <f>INTMARB_IN!H44+INTMARB_EX!H44</f>
        <v>236.60409096000001</v>
      </c>
      <c r="I44" s="8">
        <f>INTMARB_IN!I44+INTMARB_EX!I44</f>
        <v>528.51822191999997</v>
      </c>
      <c r="J44" s="8">
        <f>INTMARB_IN!J44+INTMARB_EX!J44</f>
        <v>682.15725287999999</v>
      </c>
      <c r="K44" s="8">
        <f>INTMARB_IN!K44+INTMARB_EX!K44</f>
        <v>731.32160903999988</v>
      </c>
      <c r="L44" s="8">
        <f>INTMARB_IN!L44+INTMARB_EX!L44</f>
        <v>660.64763807999998</v>
      </c>
      <c r="M44" s="8">
        <f>INTMARB_IN!M44+INTMARB_EX!M44</f>
        <v>629.91977616000008</v>
      </c>
      <c r="N44" s="8">
        <f>INTMARB_IN!N44+INTMARB_EX!N44</f>
        <v>513.02110104000008</v>
      </c>
      <c r="O44" s="8">
        <f>INTMARB_IN!O44+INTMARB_EX!O44</f>
        <v>986.57897615999991</v>
      </c>
      <c r="P44" s="8">
        <f>INTMARB_IN!P44+INTMARB_EX!P44</f>
        <v>1189.9661140800004</v>
      </c>
      <c r="Q44" s="8">
        <f>INTMARB_IN!Q44+INTMARB_EX!Q44</f>
        <v>853.01149896000015</v>
      </c>
      <c r="R44" s="8">
        <f>INTMARB_IN!R44+INTMARB_EX!R44</f>
        <v>622.30370904000006</v>
      </c>
      <c r="S44" s="8">
        <f>INTMARB_IN!S44+INTMARB_EX!S44</f>
        <v>506.94981408000012</v>
      </c>
      <c r="T44" s="8">
        <f>INTMARB_IN!T44+INTMARB_EX!T44</f>
        <v>628.37499600000001</v>
      </c>
      <c r="U44" s="8">
        <f>INTMARB_IN!U44+INTMARB_EX!U44</f>
        <v>424.98785807999985</v>
      </c>
      <c r="V44" s="8">
        <f>INTMARB_IN!V44+INTMARB_EX!V44</f>
        <v>321.98997528000001</v>
      </c>
      <c r="W44" s="8">
        <f>INTMARB_IN!W44+INTMARB_EX!W44</f>
        <v>507.28585392000008</v>
      </c>
      <c r="X44" s="8">
        <f>INTMARB_IN!X44+INTMARB_EX!X44</f>
        <v>531.58716287999994</v>
      </c>
      <c r="Y44" s="8">
        <f>INTMARB_IN!Y44+INTMARB_EX!Y44</f>
        <v>504.24839928000006</v>
      </c>
      <c r="Z44" s="8">
        <f>INTMARB_IN!Z44+INTMARB_EX!Z44</f>
        <v>490.93275096000013</v>
      </c>
    </row>
    <row r="45" spans="1:26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  <c r="Y45" s="8">
        <f>INTMARB_IN!Y45+INTMARB_EX!Y45</f>
        <v>0</v>
      </c>
      <c r="Z45" s="8">
        <f>INTMARB_IN!Z45+INTMARB_EX!Z45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  <c r="Y46" s="8">
        <f>INTMARB_IN!Y46+INTMARB_EX!Y46</f>
        <v>0</v>
      </c>
      <c r="Z46" s="8">
        <f>INTMARB_IN!Z46+INTMARB_EX!Z46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  <c r="Y47" s="8">
        <f>INTMARB_IN!Y47+INTMARB_EX!Y47</f>
        <v>0</v>
      </c>
      <c r="Z47" s="8">
        <f>INTMARB_IN!Z47+INTMARB_EX!Z47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  <c r="Y48" s="8">
        <f>INTMARB_IN!Y48+INTMARB_EX!Y48</f>
        <v>0</v>
      </c>
      <c r="Z48" s="8">
        <f>INTMARB_IN!Z48+INTMARB_EX!Z48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  <c r="Y49" s="8">
        <f>INTMARB_IN!Y49+INTMARB_EX!Y49</f>
        <v>0</v>
      </c>
      <c r="Z49" s="8">
        <f>INTMARB_IN!Z49+INTMARB_EX!Z49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  <c r="Y50" s="8">
        <f>INTMARB_IN!Y50+INTMARB_EX!Y50</f>
        <v>0</v>
      </c>
      <c r="Z50" s="8">
        <f>INTMARB_IN!Z50+INTMARB_EX!Z50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33.827492159999998</v>
      </c>
      <c r="U51" s="27">
        <f>INTMARB_IN!U51+INTMARB_EX!U51</f>
        <v>38.854600630951346</v>
      </c>
      <c r="V51" s="27">
        <f>INTMARB_IN!V51+INTMARB_EX!V51</f>
        <v>47.933887351984694</v>
      </c>
      <c r="W51" s="27">
        <f>INTMARB_IN!W51+INTMARB_EX!W51</f>
        <v>50.5112215936132</v>
      </c>
      <c r="X51" s="27">
        <f>INTMARB_IN!X51+INTMARB_EX!X51</f>
        <v>55.240284025929242</v>
      </c>
      <c r="Y51" s="27">
        <f>INTMARB_IN!Y51+INTMARB_EX!Y51</f>
        <v>126.30805435194935</v>
      </c>
      <c r="Z51" s="27">
        <f>INTMARB_IN!Z51+INTMARB_EX!Z51</f>
        <v>35.66407818399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  <c r="Y53" s="8">
        <f>INTMARB_IN!Y53+INTMARB_EX!Y53</f>
        <v>0</v>
      </c>
      <c r="Z53" s="8">
        <f>INTMARB_IN!Z53+INTMARB_EX!Z53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  <c r="Y54" s="45">
        <f>INTMARB_IN!Y54+INTMARB_EX!Y54</f>
        <v>0</v>
      </c>
      <c r="Z54" s="45">
        <f>INTMARB_IN!Z54+INTMARB_EX!Z54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0.169512434047349</v>
      </c>
      <c r="V61" s="49">
        <f t="shared" si="32"/>
        <v>0.3527326700469795</v>
      </c>
      <c r="W61" s="49">
        <f t="shared" si="32"/>
        <v>0.61580710867591604</v>
      </c>
      <c r="X61" s="49">
        <f t="shared" si="32"/>
        <v>0.95431547594052724</v>
      </c>
      <c r="Y61" s="49">
        <f t="shared" ref="Y61:Z61" si="33">SUM(Y62:Y72)</f>
        <v>2.7930701126482091</v>
      </c>
      <c r="Z61" s="49">
        <f t="shared" si="33"/>
        <v>1.3537459141915722</v>
      </c>
    </row>
    <row r="62" spans="1:26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  <c r="Y62" s="52">
        <f>INTMARB_IN!Y62+INTMARB_EX!Y62</f>
        <v>0</v>
      </c>
      <c r="Z62" s="52">
        <f>INTMARB_IN!Z62+INTMARB_EX!Z62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  <c r="Y63" s="52">
        <f>INTMARB_IN!Y63+INTMARB_EX!Y63</f>
        <v>0</v>
      </c>
      <c r="Z63" s="52">
        <f>INTMARB_IN!Z63+INTMARB_EX!Z63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0.169512434047349</v>
      </c>
      <c r="V64" s="52">
        <f>INTMARB_IN!V64+INTMARB_EX!V64</f>
        <v>0.3527326700469795</v>
      </c>
      <c r="W64" s="52">
        <f>INTMARB_IN!W64+INTMARB_EX!W64</f>
        <v>0.61580710867591604</v>
      </c>
      <c r="X64" s="52">
        <f>INTMARB_IN!X64+INTMARB_EX!X64</f>
        <v>0.95431547594052724</v>
      </c>
      <c r="Y64" s="52">
        <f>INTMARB_IN!Y64+INTMARB_EX!Y64</f>
        <v>2.7930701126482091</v>
      </c>
      <c r="Z64" s="52">
        <f>INTMARB_IN!Z64+INTMARB_EX!Z64</f>
        <v>1.3537459141915722</v>
      </c>
    </row>
    <row r="65" spans="1:26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  <c r="Y65" s="52">
        <f>INTMARB_IN!Y65+INTMARB_EX!Y65</f>
        <v>0</v>
      </c>
      <c r="Z65" s="52">
        <f>INTMARB_IN!Z65+INTMARB_EX!Z65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  <c r="Y66" s="52">
        <f>INTMARB_IN!Y66+INTMARB_EX!Y66</f>
        <v>0</v>
      </c>
      <c r="Z66" s="52">
        <f>INTMARB_IN!Z66+INTMARB_EX!Z66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  <c r="Y67" s="52">
        <f>INTMARB_IN!Y67+INTMARB_EX!Y67</f>
        <v>0</v>
      </c>
      <c r="Z67" s="52">
        <f>INTMARB_IN!Z67+INTMARB_EX!Z67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  <c r="Y68" s="52">
        <f>INTMARB_IN!Y68+INTMARB_EX!Y68</f>
        <v>0</v>
      </c>
      <c r="Z68" s="52">
        <f>INTMARB_IN!Z68+INTMARB_EX!Z68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  <c r="Y69" s="52">
        <f>INTMARB_IN!Y69+INTMARB_EX!Y69</f>
        <v>0</v>
      </c>
      <c r="Z69" s="52">
        <f>INTMARB_IN!Z69+INTMARB_EX!Z69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  <c r="Y70" s="52">
        <f>INTMARB_IN!Y70+INTMARB_EX!Y70</f>
        <v>0</v>
      </c>
      <c r="Z70" s="52">
        <f>INTMARB_IN!Z70+INTMARB_EX!Z70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  <c r="Y71" s="52">
        <f>INTMARB_IN!Y71+INTMARB_EX!Y71</f>
        <v>0</v>
      </c>
      <c r="Z71" s="52">
        <f>INTMARB_IN!Z71+INTMARB_EX!Z71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  <c r="Y72" s="55">
        <f>INTMARB_IN!Y72+INTMARB_EX!Y72</f>
        <v>0</v>
      </c>
      <c r="Z72" s="55">
        <f>INTMARB_IN!Z72+INTMARB_EX!Z72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308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186.76578541406781</v>
      </c>
      <c r="D2" s="21">
        <f t="shared" ref="D2:X2" si="0">SUM(D3,D17,D22,D25,D26,D51,D52)</f>
        <v>178.01251853514287</v>
      </c>
      <c r="E2" s="21">
        <f t="shared" si="0"/>
        <v>208.75414232410463</v>
      </c>
      <c r="F2" s="21">
        <f t="shared" si="0"/>
        <v>204.90740045235373</v>
      </c>
      <c r="G2" s="21">
        <f t="shared" si="0"/>
        <v>251.17079971990356</v>
      </c>
      <c r="H2" s="21">
        <f t="shared" si="0"/>
        <v>180.83238850342755</v>
      </c>
      <c r="I2" s="21">
        <f t="shared" si="0"/>
        <v>325.91500149454077</v>
      </c>
      <c r="J2" s="21">
        <f t="shared" si="0"/>
        <v>378.38665857900446</v>
      </c>
      <c r="K2" s="21">
        <f t="shared" si="0"/>
        <v>377.94645235682924</v>
      </c>
      <c r="L2" s="21">
        <f t="shared" si="0"/>
        <v>322.7561767205014</v>
      </c>
      <c r="M2" s="21">
        <f t="shared" si="0"/>
        <v>311.27425882246655</v>
      </c>
      <c r="N2" s="21">
        <f t="shared" si="0"/>
        <v>271.90783257147933</v>
      </c>
      <c r="O2" s="21">
        <f t="shared" si="0"/>
        <v>469.11543817042389</v>
      </c>
      <c r="P2" s="21">
        <f t="shared" si="0"/>
        <v>648.20172816910622</v>
      </c>
      <c r="Q2" s="21">
        <f t="shared" si="0"/>
        <v>496.49945649501569</v>
      </c>
      <c r="R2" s="21">
        <f t="shared" si="0"/>
        <v>414.86352738073811</v>
      </c>
      <c r="S2" s="21">
        <f t="shared" si="0"/>
        <v>380.31910322832982</v>
      </c>
      <c r="T2" s="21">
        <f t="shared" si="0"/>
        <v>464.13048443085643</v>
      </c>
      <c r="U2" s="21">
        <f t="shared" si="0"/>
        <v>437.61928677604953</v>
      </c>
      <c r="V2" s="21">
        <f t="shared" si="0"/>
        <v>249.71277499073798</v>
      </c>
      <c r="W2" s="21">
        <f t="shared" si="0"/>
        <v>319.57124427158237</v>
      </c>
      <c r="X2" s="21">
        <f t="shared" si="0"/>
        <v>362.36892086655877</v>
      </c>
      <c r="Y2" s="21">
        <f t="shared" ref="Y2:Z2" si="1">SUM(Y3,Y17,Y22,Y25,Y26,Y51,Y52)</f>
        <v>467.38679931248936</v>
      </c>
      <c r="Z2" s="21">
        <f t="shared" si="1"/>
        <v>441.57199523115202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186.76578541406781</v>
      </c>
      <c r="D26" s="27">
        <f t="shared" ref="D26:X26" si="21">SUM(D27,D33)</f>
        <v>178.01251853514287</v>
      </c>
      <c r="E26" s="27">
        <f t="shared" si="21"/>
        <v>208.75414232410463</v>
      </c>
      <c r="F26" s="27">
        <f t="shared" si="21"/>
        <v>204.90740045235373</v>
      </c>
      <c r="G26" s="27">
        <f t="shared" si="21"/>
        <v>251.17079971990356</v>
      </c>
      <c r="H26" s="27">
        <f t="shared" si="21"/>
        <v>180.83238850342755</v>
      </c>
      <c r="I26" s="27">
        <f t="shared" si="21"/>
        <v>325.91500149454077</v>
      </c>
      <c r="J26" s="27">
        <f t="shared" si="21"/>
        <v>378.38665857900446</v>
      </c>
      <c r="K26" s="27">
        <f t="shared" si="21"/>
        <v>377.94645235682924</v>
      </c>
      <c r="L26" s="27">
        <f t="shared" si="21"/>
        <v>322.7561767205014</v>
      </c>
      <c r="M26" s="27">
        <f t="shared" si="21"/>
        <v>311.27425882246655</v>
      </c>
      <c r="N26" s="27">
        <f t="shared" si="21"/>
        <v>271.90783257147933</v>
      </c>
      <c r="O26" s="27">
        <f t="shared" si="21"/>
        <v>469.11543817042389</v>
      </c>
      <c r="P26" s="27">
        <f t="shared" si="21"/>
        <v>648.20172816910622</v>
      </c>
      <c r="Q26" s="27">
        <f t="shared" si="21"/>
        <v>496.49945649501569</v>
      </c>
      <c r="R26" s="27">
        <f t="shared" si="21"/>
        <v>414.86352738073811</v>
      </c>
      <c r="S26" s="27">
        <f t="shared" si="21"/>
        <v>380.31910322832982</v>
      </c>
      <c r="T26" s="27">
        <f t="shared" si="21"/>
        <v>448.44639145998127</v>
      </c>
      <c r="U26" s="27">
        <f t="shared" si="21"/>
        <v>419.51394824940223</v>
      </c>
      <c r="V26" s="27">
        <f t="shared" si="21"/>
        <v>228.34532891241972</v>
      </c>
      <c r="W26" s="27">
        <f t="shared" si="21"/>
        <v>301.58765017547051</v>
      </c>
      <c r="X26" s="27">
        <f t="shared" si="21"/>
        <v>340.7432590429641</v>
      </c>
      <c r="Y26" s="27">
        <f t="shared" ref="Y26:Z26" si="22">SUM(Y27,Y33)</f>
        <v>403.80517874744976</v>
      </c>
      <c r="Z26" s="27">
        <f t="shared" si="22"/>
        <v>420.06210159729039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186.76578541406781</v>
      </c>
      <c r="D33" s="19">
        <f t="shared" ref="D33:X33" si="27">SUM(D34:D50)</f>
        <v>178.01251853514287</v>
      </c>
      <c r="E33" s="19">
        <f t="shared" si="27"/>
        <v>208.75414232410463</v>
      </c>
      <c r="F33" s="19">
        <f t="shared" si="27"/>
        <v>204.90740045235373</v>
      </c>
      <c r="G33" s="19">
        <f t="shared" si="27"/>
        <v>251.17079971990356</v>
      </c>
      <c r="H33" s="19">
        <f t="shared" si="27"/>
        <v>180.83238850342755</v>
      </c>
      <c r="I33" s="19">
        <f t="shared" si="27"/>
        <v>325.91500149454077</v>
      </c>
      <c r="J33" s="19">
        <f t="shared" si="27"/>
        <v>378.38665857900446</v>
      </c>
      <c r="K33" s="19">
        <f t="shared" si="27"/>
        <v>377.94645235682924</v>
      </c>
      <c r="L33" s="19">
        <f t="shared" si="27"/>
        <v>322.7561767205014</v>
      </c>
      <c r="M33" s="19">
        <f t="shared" si="27"/>
        <v>311.27425882246655</v>
      </c>
      <c r="N33" s="19">
        <f t="shared" si="27"/>
        <v>271.90783257147933</v>
      </c>
      <c r="O33" s="19">
        <f t="shared" si="27"/>
        <v>469.11543817042389</v>
      </c>
      <c r="P33" s="19">
        <f t="shared" si="27"/>
        <v>648.20172816910622</v>
      </c>
      <c r="Q33" s="19">
        <f t="shared" si="27"/>
        <v>496.49945649501569</v>
      </c>
      <c r="R33" s="19">
        <f t="shared" si="27"/>
        <v>414.86352738073811</v>
      </c>
      <c r="S33" s="19">
        <f t="shared" si="27"/>
        <v>380.31910322832982</v>
      </c>
      <c r="T33" s="19">
        <f t="shared" si="27"/>
        <v>448.44639145998127</v>
      </c>
      <c r="U33" s="19">
        <f t="shared" si="27"/>
        <v>419.51394824940223</v>
      </c>
      <c r="V33" s="19">
        <f t="shared" si="27"/>
        <v>228.34532891241972</v>
      </c>
      <c r="W33" s="19">
        <f t="shared" si="27"/>
        <v>301.58765017547051</v>
      </c>
      <c r="X33" s="19">
        <f t="shared" si="27"/>
        <v>340.7432590429641</v>
      </c>
      <c r="Y33" s="19">
        <f t="shared" ref="Y33:Z33" si="28">SUM(Y34:Y50)</f>
        <v>403.80517874744976</v>
      </c>
      <c r="Z33" s="19">
        <f t="shared" si="28"/>
        <v>420.06210159729039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114.90780014712368</v>
      </c>
      <c r="D43" s="8">
        <v>123.15510119698385</v>
      </c>
      <c r="E43" s="8">
        <v>133.94534259214407</v>
      </c>
      <c r="F43" s="8">
        <v>121.07862497458532</v>
      </c>
      <c r="G43" s="8">
        <v>133.88639566396645</v>
      </c>
      <c r="H43" s="8">
        <v>116.5301504959172</v>
      </c>
      <c r="I43" s="8">
        <v>116.93931930622782</v>
      </c>
      <c r="J43" s="8">
        <v>80.544368980157358</v>
      </c>
      <c r="K43" s="8">
        <v>51.616602312603213</v>
      </c>
      <c r="L43" s="8">
        <v>38.186750180807202</v>
      </c>
      <c r="M43" s="8">
        <v>53.33908422007147</v>
      </c>
      <c r="N43" s="8">
        <v>61.609200473872356</v>
      </c>
      <c r="O43" s="8">
        <v>204.68352348121292</v>
      </c>
      <c r="P43" s="8">
        <v>104.80815124281455</v>
      </c>
      <c r="Q43" s="8">
        <v>131.01243665023486</v>
      </c>
      <c r="R43" s="8">
        <v>235.45309533380112</v>
      </c>
      <c r="S43" s="8">
        <v>282.80399488259633</v>
      </c>
      <c r="T43" s="8">
        <v>289.99834431925308</v>
      </c>
      <c r="U43" s="8">
        <v>405.13309630205146</v>
      </c>
      <c r="V43" s="8">
        <v>160.18271434073066</v>
      </c>
      <c r="W43" s="8">
        <v>267.36221527982661</v>
      </c>
      <c r="X43" s="8">
        <v>273.92932231916859</v>
      </c>
      <c r="Y43" s="8">
        <v>259.10833880309139</v>
      </c>
      <c r="Z43" s="8">
        <v>187.10801575568445</v>
      </c>
    </row>
    <row r="44" spans="1:26" ht="11.25" customHeight="1" x14ac:dyDescent="0.2">
      <c r="A44" s="28" t="s">
        <v>74</v>
      </c>
      <c r="B44" s="7" t="s">
        <v>75</v>
      </c>
      <c r="C44" s="8">
        <v>71.857985266944112</v>
      </c>
      <c r="D44" s="8">
        <v>54.857417338159038</v>
      </c>
      <c r="E44" s="8">
        <v>74.808799731960562</v>
      </c>
      <c r="F44" s="8">
        <v>83.828775477768417</v>
      </c>
      <c r="G44" s="8">
        <v>117.2844040559371</v>
      </c>
      <c r="H44" s="8">
        <v>64.302238007510354</v>
      </c>
      <c r="I44" s="8">
        <v>208.97568218831296</v>
      </c>
      <c r="J44" s="8">
        <v>297.84228959884712</v>
      </c>
      <c r="K44" s="8">
        <v>326.32985004422602</v>
      </c>
      <c r="L44" s="8">
        <v>284.56942653969418</v>
      </c>
      <c r="M44" s="8">
        <v>257.93517460239508</v>
      </c>
      <c r="N44" s="8">
        <v>210.29863209760697</v>
      </c>
      <c r="O44" s="8">
        <v>264.431914689211</v>
      </c>
      <c r="P44" s="8">
        <v>543.39357692629164</v>
      </c>
      <c r="Q44" s="8">
        <v>365.48701984478083</v>
      </c>
      <c r="R44" s="8">
        <v>179.41043204693699</v>
      </c>
      <c r="S44" s="8">
        <v>97.515108345733466</v>
      </c>
      <c r="T44" s="8">
        <v>158.44804714072819</v>
      </c>
      <c r="U44" s="8">
        <v>14.38085194735079</v>
      </c>
      <c r="V44" s="8">
        <v>68.162614571689062</v>
      </c>
      <c r="W44" s="8">
        <v>34.2254348956439</v>
      </c>
      <c r="X44" s="8">
        <v>66.813936723795493</v>
      </c>
      <c r="Y44" s="8">
        <v>144.6968399443584</v>
      </c>
      <c r="Z44" s="8">
        <v>232.95408584160592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15.684092970875129</v>
      </c>
      <c r="U51" s="27">
        <v>18.10533852664733</v>
      </c>
      <c r="V51" s="27">
        <v>21.367446078318277</v>
      </c>
      <c r="W51" s="27">
        <v>17.983594096111855</v>
      </c>
      <c r="X51" s="27">
        <v>21.62566182359468</v>
      </c>
      <c r="Y51" s="27">
        <v>63.581620565039621</v>
      </c>
      <c r="Z51" s="27">
        <v>21.509893633861601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7.898884438560981E-2</v>
      </c>
      <c r="V61" s="49">
        <f t="shared" si="32"/>
        <v>0.15723732673598817</v>
      </c>
      <c r="W61" s="49">
        <f t="shared" si="32"/>
        <v>0.21924682742830753</v>
      </c>
      <c r="X61" s="49">
        <f t="shared" si="32"/>
        <v>0.37359879876840452</v>
      </c>
      <c r="Y61" s="49">
        <f t="shared" ref="Y61:Z61" si="33">SUM(Y62:Y72)</f>
        <v>1.4059904970043595</v>
      </c>
      <c r="Z61" s="49">
        <f t="shared" si="33"/>
        <v>0.81647787085121604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7.898884438560981E-2</v>
      </c>
      <c r="V64" s="52">
        <v>0.15723732673598817</v>
      </c>
      <c r="W64" s="52">
        <v>0.21924682742830753</v>
      </c>
      <c r="X64" s="52">
        <v>0.37359879876840452</v>
      </c>
      <c r="Y64" s="52">
        <v>1.4059904970043595</v>
      </c>
      <c r="Z64" s="52">
        <v>0.81647787085121604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309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144.61109842593225</v>
      </c>
      <c r="D2" s="21">
        <f t="shared" ref="D2:X2" si="0">SUM(D3,D17,D22,D25,D26,D51,D52)</f>
        <v>138.18519858485712</v>
      </c>
      <c r="E2" s="21">
        <f t="shared" si="0"/>
        <v>163.00024575589535</v>
      </c>
      <c r="F2" s="21">
        <f t="shared" si="0"/>
        <v>148.10199570764627</v>
      </c>
      <c r="G2" s="21">
        <f t="shared" si="0"/>
        <v>222.04700932009655</v>
      </c>
      <c r="H2" s="21">
        <f t="shared" si="0"/>
        <v>196.82105245657243</v>
      </c>
      <c r="I2" s="21">
        <f t="shared" si="0"/>
        <v>343.65257042545915</v>
      </c>
      <c r="J2" s="21">
        <f t="shared" si="0"/>
        <v>400.93792430099546</v>
      </c>
      <c r="K2" s="21">
        <f t="shared" si="0"/>
        <v>416.06375668317065</v>
      </c>
      <c r="L2" s="21">
        <f t="shared" si="0"/>
        <v>384.90791135949866</v>
      </c>
      <c r="M2" s="21">
        <f t="shared" si="0"/>
        <v>384.46854733753355</v>
      </c>
      <c r="N2" s="21">
        <f t="shared" si="0"/>
        <v>316.33958846852067</v>
      </c>
      <c r="O2" s="21">
        <f t="shared" si="0"/>
        <v>787.024517989576</v>
      </c>
      <c r="P2" s="21">
        <f t="shared" si="0"/>
        <v>667.14158591089404</v>
      </c>
      <c r="Q2" s="21">
        <f t="shared" si="0"/>
        <v>513.23354246498445</v>
      </c>
      <c r="R2" s="21">
        <f t="shared" si="0"/>
        <v>495.80774165926192</v>
      </c>
      <c r="S2" s="21">
        <f t="shared" si="0"/>
        <v>474.55244085167044</v>
      </c>
      <c r="T2" s="21">
        <f t="shared" si="0"/>
        <v>549.12816372914381</v>
      </c>
      <c r="U2" s="21">
        <f t="shared" si="0"/>
        <v>518.32868193490162</v>
      </c>
      <c r="V2" s="21">
        <f t="shared" si="0"/>
        <v>317.6801776412467</v>
      </c>
      <c r="W2" s="21">
        <f t="shared" si="0"/>
        <v>595.55085124203094</v>
      </c>
      <c r="X2" s="21">
        <f t="shared" si="0"/>
        <v>578.64911603937048</v>
      </c>
      <c r="Y2" s="21">
        <f t="shared" ref="Y2:Z2" si="1">SUM(Y3,Y17,Y22,Y25,Y26,Y51,Y52)</f>
        <v>470.3437943194599</v>
      </c>
      <c r="Z2" s="21">
        <f t="shared" si="1"/>
        <v>295.03164391283815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144.61109842593225</v>
      </c>
      <c r="D26" s="27">
        <f t="shared" si="14"/>
        <v>138.18519858485712</v>
      </c>
      <c r="E26" s="27">
        <f t="shared" si="14"/>
        <v>163.00024575589535</v>
      </c>
      <c r="F26" s="27">
        <f t="shared" si="14"/>
        <v>148.10199570764627</v>
      </c>
      <c r="G26" s="27">
        <f t="shared" si="14"/>
        <v>222.04700932009655</v>
      </c>
      <c r="H26" s="27">
        <f t="shared" si="14"/>
        <v>196.82105245657243</v>
      </c>
      <c r="I26" s="27">
        <f t="shared" si="14"/>
        <v>343.65257042545915</v>
      </c>
      <c r="J26" s="27">
        <f t="shared" si="14"/>
        <v>400.93792430099546</v>
      </c>
      <c r="K26" s="27">
        <f t="shared" si="14"/>
        <v>416.06375668317065</v>
      </c>
      <c r="L26" s="27">
        <f t="shared" si="14"/>
        <v>384.90791135949866</v>
      </c>
      <c r="M26" s="27">
        <f t="shared" si="14"/>
        <v>384.46854733753355</v>
      </c>
      <c r="N26" s="27">
        <f t="shared" si="14"/>
        <v>316.33958846852067</v>
      </c>
      <c r="O26" s="27">
        <f t="shared" si="14"/>
        <v>787.024517989576</v>
      </c>
      <c r="P26" s="27">
        <f t="shared" si="14"/>
        <v>667.14158591089404</v>
      </c>
      <c r="Q26" s="27">
        <f t="shared" si="14"/>
        <v>513.23354246498445</v>
      </c>
      <c r="R26" s="27">
        <f t="shared" si="14"/>
        <v>495.80774165926192</v>
      </c>
      <c r="S26" s="27">
        <f t="shared" si="14"/>
        <v>474.55244085167044</v>
      </c>
      <c r="T26" s="27">
        <f t="shared" si="14"/>
        <v>530.98476454001889</v>
      </c>
      <c r="U26" s="27">
        <f t="shared" si="14"/>
        <v>497.5794198305976</v>
      </c>
      <c r="V26" s="27">
        <f t="shared" si="14"/>
        <v>291.11373636758026</v>
      </c>
      <c r="W26" s="27">
        <f t="shared" si="14"/>
        <v>563.02322374452956</v>
      </c>
      <c r="X26" s="27">
        <f t="shared" si="14"/>
        <v>545.03449383703594</v>
      </c>
      <c r="Y26" s="27">
        <f t="shared" ref="Y26:Z26" si="15">SUM(Y27,Y33)</f>
        <v>407.61736053255015</v>
      </c>
      <c r="Z26" s="27">
        <f t="shared" si="15"/>
        <v>280.87745936270977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144.61109842593225</v>
      </c>
      <c r="D33" s="19">
        <f t="shared" si="18"/>
        <v>138.18519858485712</v>
      </c>
      <c r="E33" s="19">
        <f t="shared" si="18"/>
        <v>163.00024575589535</v>
      </c>
      <c r="F33" s="19">
        <f t="shared" si="18"/>
        <v>148.10199570764627</v>
      </c>
      <c r="G33" s="19">
        <f t="shared" si="18"/>
        <v>222.04700932009655</v>
      </c>
      <c r="H33" s="19">
        <f t="shared" si="18"/>
        <v>196.82105245657243</v>
      </c>
      <c r="I33" s="19">
        <f t="shared" si="18"/>
        <v>343.65257042545915</v>
      </c>
      <c r="J33" s="19">
        <f t="shared" si="18"/>
        <v>400.93792430099546</v>
      </c>
      <c r="K33" s="19">
        <f t="shared" si="18"/>
        <v>416.06375668317065</v>
      </c>
      <c r="L33" s="19">
        <f t="shared" si="18"/>
        <v>384.90791135949866</v>
      </c>
      <c r="M33" s="19">
        <f t="shared" si="18"/>
        <v>384.46854733753355</v>
      </c>
      <c r="N33" s="19">
        <f t="shared" si="18"/>
        <v>316.33958846852067</v>
      </c>
      <c r="O33" s="19">
        <f t="shared" si="18"/>
        <v>787.024517989576</v>
      </c>
      <c r="P33" s="19">
        <f t="shared" si="18"/>
        <v>667.14158591089404</v>
      </c>
      <c r="Q33" s="19">
        <f t="shared" si="18"/>
        <v>513.23354246498445</v>
      </c>
      <c r="R33" s="19">
        <f t="shared" si="18"/>
        <v>495.80774165926192</v>
      </c>
      <c r="S33" s="19">
        <f t="shared" si="18"/>
        <v>474.55244085167044</v>
      </c>
      <c r="T33" s="19">
        <f t="shared" si="18"/>
        <v>530.98476454001889</v>
      </c>
      <c r="U33" s="19">
        <f t="shared" si="18"/>
        <v>497.5794198305976</v>
      </c>
      <c r="V33" s="19">
        <f t="shared" si="18"/>
        <v>291.11373636758026</v>
      </c>
      <c r="W33" s="19">
        <f t="shared" si="18"/>
        <v>563.02322374452956</v>
      </c>
      <c r="X33" s="19">
        <f t="shared" si="18"/>
        <v>545.03449383703594</v>
      </c>
      <c r="Y33" s="19">
        <f t="shared" ref="Y33:Z33" si="19">SUM(Y34:Y50)</f>
        <v>407.61736053255015</v>
      </c>
      <c r="Z33" s="19">
        <f t="shared" si="19"/>
        <v>280.87745936270977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16.738259852876325</v>
      </c>
      <c r="D43" s="8">
        <v>17.894248803016136</v>
      </c>
      <c r="E43" s="8">
        <v>19.641727407855907</v>
      </c>
      <c r="F43" s="8">
        <v>16.836295025414682</v>
      </c>
      <c r="G43" s="8">
        <v>22.835104336033563</v>
      </c>
      <c r="H43" s="8">
        <v>24.519199504082806</v>
      </c>
      <c r="I43" s="8">
        <v>24.110030693772174</v>
      </c>
      <c r="J43" s="8">
        <v>16.622961019842631</v>
      </c>
      <c r="K43" s="8">
        <v>11.071997687396802</v>
      </c>
      <c r="L43" s="8">
        <v>8.8296998191928058</v>
      </c>
      <c r="M43" s="8">
        <v>12.483945779928527</v>
      </c>
      <c r="N43" s="8">
        <v>13.617119526127649</v>
      </c>
      <c r="O43" s="8">
        <v>64.877456518787071</v>
      </c>
      <c r="P43" s="8">
        <v>20.569048757185453</v>
      </c>
      <c r="Q43" s="8">
        <v>25.709063349765145</v>
      </c>
      <c r="R43" s="8">
        <v>52.914464666198903</v>
      </c>
      <c r="S43" s="8">
        <v>65.117735117403839</v>
      </c>
      <c r="T43" s="8">
        <v>61.057815680747005</v>
      </c>
      <c r="U43" s="8">
        <v>86.972413697948539</v>
      </c>
      <c r="V43" s="8">
        <v>37.286375659269332</v>
      </c>
      <c r="W43" s="8">
        <v>89.962804720173409</v>
      </c>
      <c r="X43" s="8">
        <v>80.261267680831509</v>
      </c>
      <c r="Y43" s="8">
        <v>48.065801196908545</v>
      </c>
      <c r="Z43" s="8">
        <v>22.898794244315528</v>
      </c>
    </row>
    <row r="44" spans="1:26" ht="11.25" customHeight="1" x14ac:dyDescent="0.2">
      <c r="A44" s="28" t="s">
        <v>74</v>
      </c>
      <c r="B44" s="7" t="s">
        <v>75</v>
      </c>
      <c r="C44" s="8">
        <v>127.87283857305594</v>
      </c>
      <c r="D44" s="8">
        <v>120.29094978184099</v>
      </c>
      <c r="E44" s="8">
        <v>143.35851834803944</v>
      </c>
      <c r="F44" s="8">
        <v>131.2657006822316</v>
      </c>
      <c r="G44" s="8">
        <v>199.21190498406298</v>
      </c>
      <c r="H44" s="8">
        <v>172.30185295248964</v>
      </c>
      <c r="I44" s="8">
        <v>319.54253973168699</v>
      </c>
      <c r="J44" s="8">
        <v>384.31496328115281</v>
      </c>
      <c r="K44" s="8">
        <v>404.99175899577386</v>
      </c>
      <c r="L44" s="8">
        <v>376.07821154030586</v>
      </c>
      <c r="M44" s="8">
        <v>371.984601557605</v>
      </c>
      <c r="N44" s="8">
        <v>302.72246894239305</v>
      </c>
      <c r="O44" s="8">
        <v>722.14706147078891</v>
      </c>
      <c r="P44" s="8">
        <v>646.57253715370859</v>
      </c>
      <c r="Q44" s="8">
        <v>487.52447911521932</v>
      </c>
      <c r="R44" s="8">
        <v>442.89327699306301</v>
      </c>
      <c r="S44" s="8">
        <v>409.43470573426663</v>
      </c>
      <c r="T44" s="8">
        <v>469.92694885927187</v>
      </c>
      <c r="U44" s="8">
        <v>410.60700613264908</v>
      </c>
      <c r="V44" s="8">
        <v>253.82736070831095</v>
      </c>
      <c r="W44" s="8">
        <v>473.06041902435618</v>
      </c>
      <c r="X44" s="8">
        <v>464.77322615620443</v>
      </c>
      <c r="Y44" s="8">
        <v>359.55155933564163</v>
      </c>
      <c r="Z44" s="8">
        <v>257.97866511839425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18.143399189124871</v>
      </c>
      <c r="U51" s="27">
        <v>20.749262104304016</v>
      </c>
      <c r="V51" s="27">
        <v>26.56644127366642</v>
      </c>
      <c r="W51" s="27">
        <v>32.527627497501349</v>
      </c>
      <c r="X51" s="27">
        <v>33.614622202334566</v>
      </c>
      <c r="Y51" s="27">
        <v>62.72643378690973</v>
      </c>
      <c r="Z51" s="27">
        <v>14.154184550128395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9.0523589661739207E-2</v>
      </c>
      <c r="V61" s="49">
        <f t="shared" si="22"/>
        <v>0.19549534331099133</v>
      </c>
      <c r="W61" s="49">
        <f t="shared" si="22"/>
        <v>0.39656028124760856</v>
      </c>
      <c r="X61" s="49">
        <f t="shared" si="22"/>
        <v>0.58071667717212272</v>
      </c>
      <c r="Y61" s="49">
        <f t="shared" ref="Y61:Z61" si="23">SUM(Y62:Y72)</f>
        <v>1.3870796156438499</v>
      </c>
      <c r="Z61" s="49">
        <f t="shared" si="23"/>
        <v>0.53726804334035627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9.0523589661739207E-2</v>
      </c>
      <c r="V64" s="52">
        <v>0.19549534331099133</v>
      </c>
      <c r="W64" s="52">
        <v>0.39656028124760856</v>
      </c>
      <c r="X64" s="52">
        <v>0.58071667717212272</v>
      </c>
      <c r="Y64" s="52">
        <v>1.3870796156438499</v>
      </c>
      <c r="Z64" s="52">
        <v>0.53726804334035627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14288.74039829357</v>
      </c>
      <c r="D2" s="21">
        <f t="shared" ref="D2:X2" si="0">SUM(D3,D17,D22,D25,D26,D51,D52)</f>
        <v>14550.358942949046</v>
      </c>
      <c r="E2" s="21">
        <f t="shared" si="0"/>
        <v>14140.275640175783</v>
      </c>
      <c r="F2" s="21">
        <f t="shared" si="0"/>
        <v>15950.456800392174</v>
      </c>
      <c r="G2" s="21">
        <f t="shared" si="0"/>
        <v>15987.296072038796</v>
      </c>
      <c r="H2" s="21">
        <f t="shared" si="0"/>
        <v>15997.203721201704</v>
      </c>
      <c r="I2" s="21">
        <f t="shared" si="0"/>
        <v>15279.539508590258</v>
      </c>
      <c r="J2" s="21">
        <f t="shared" si="0"/>
        <v>18543.333396983693</v>
      </c>
      <c r="K2" s="21">
        <f t="shared" si="0"/>
        <v>16374.306350018294</v>
      </c>
      <c r="L2" s="21">
        <f t="shared" si="0"/>
        <v>13357.121797490116</v>
      </c>
      <c r="M2" s="21">
        <f t="shared" si="0"/>
        <v>17485.936013143029</v>
      </c>
      <c r="N2" s="21">
        <f t="shared" si="0"/>
        <v>17413.406065294996</v>
      </c>
      <c r="O2" s="21">
        <f t="shared" si="0"/>
        <v>16048.269180602729</v>
      </c>
      <c r="P2" s="21">
        <f t="shared" si="0"/>
        <v>18014.136151575589</v>
      </c>
      <c r="Q2" s="21">
        <f t="shared" si="0"/>
        <v>16999.509083085435</v>
      </c>
      <c r="R2" s="21">
        <f t="shared" si="0"/>
        <v>14029.2553041627</v>
      </c>
      <c r="S2" s="21">
        <f t="shared" si="0"/>
        <v>15610.928182513177</v>
      </c>
      <c r="T2" s="21">
        <f t="shared" si="0"/>
        <v>16361.299629735315</v>
      </c>
      <c r="U2" s="21">
        <f t="shared" si="0"/>
        <v>15566.135339152035</v>
      </c>
      <c r="V2" s="21">
        <f t="shared" si="0"/>
        <v>9857.5345964615426</v>
      </c>
      <c r="W2" s="21">
        <f t="shared" si="0"/>
        <v>6960.9517827868149</v>
      </c>
      <c r="X2" s="21">
        <f t="shared" si="0"/>
        <v>8146.9447295287155</v>
      </c>
      <c r="Y2" s="21">
        <f t="shared" ref="Y2:Z2" si="1">SUM(Y3,Y17,Y22,Y25,Y26,Y51,Y52)</f>
        <v>9626.1269710445413</v>
      </c>
      <c r="Z2" s="21">
        <f t="shared" si="1"/>
        <v>6449.4815473647914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230.28050409217667</v>
      </c>
      <c r="D3" s="24">
        <f t="shared" ref="D3:X3" si="3">SUM(D4,D8,D11)</f>
        <v>293.63792079467243</v>
      </c>
      <c r="E3" s="24">
        <f t="shared" si="3"/>
        <v>158.95921818751791</v>
      </c>
      <c r="F3" s="24">
        <f t="shared" si="3"/>
        <v>116.31103893038701</v>
      </c>
      <c r="G3" s="24">
        <f t="shared" si="3"/>
        <v>150.73910384826445</v>
      </c>
      <c r="H3" s="24">
        <f t="shared" si="3"/>
        <v>145.54131161101191</v>
      </c>
      <c r="I3" s="24">
        <f t="shared" si="3"/>
        <v>181.92539827648517</v>
      </c>
      <c r="J3" s="24">
        <f t="shared" si="3"/>
        <v>337.8565464006067</v>
      </c>
      <c r="K3" s="24">
        <f t="shared" si="3"/>
        <v>342.97738223487875</v>
      </c>
      <c r="L3" s="24">
        <f t="shared" si="3"/>
        <v>226.16168666324981</v>
      </c>
      <c r="M3" s="24">
        <f t="shared" si="3"/>
        <v>155.96749528149701</v>
      </c>
      <c r="N3" s="24">
        <f t="shared" si="3"/>
        <v>182.52479279397807</v>
      </c>
      <c r="O3" s="24">
        <f t="shared" si="3"/>
        <v>166.7442693068912</v>
      </c>
      <c r="P3" s="24">
        <f t="shared" si="3"/>
        <v>174.00947417358208</v>
      </c>
      <c r="Q3" s="24">
        <f t="shared" si="3"/>
        <v>199.87436412421155</v>
      </c>
      <c r="R3" s="24">
        <f t="shared" si="3"/>
        <v>74.163209202628337</v>
      </c>
      <c r="S3" s="24">
        <f t="shared" si="3"/>
        <v>69.065340908260026</v>
      </c>
      <c r="T3" s="24">
        <f t="shared" si="3"/>
        <v>99.487192226637063</v>
      </c>
      <c r="U3" s="24">
        <f t="shared" si="3"/>
        <v>103.67605551610846</v>
      </c>
      <c r="V3" s="24">
        <f t="shared" si="3"/>
        <v>118.52670250326378</v>
      </c>
      <c r="W3" s="24">
        <f t="shared" si="3"/>
        <v>28.933287309211412</v>
      </c>
      <c r="X3" s="24">
        <f t="shared" si="3"/>
        <v>8.2406571863497415</v>
      </c>
      <c r="Y3" s="24">
        <f t="shared" ref="Y3:Z3" si="4">SUM(Y4,Y8,Y11)</f>
        <v>6.2977074434590463</v>
      </c>
      <c r="Z3" s="24">
        <f t="shared" si="4"/>
        <v>12.743174528989941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224.18124729217666</v>
      </c>
      <c r="D4" s="19">
        <f t="shared" ref="D4:X4" si="6">SUM(D5:D7)</f>
        <v>281.43979239467245</v>
      </c>
      <c r="E4" s="19">
        <f t="shared" si="6"/>
        <v>155.90958978751792</v>
      </c>
      <c r="F4" s="19">
        <f t="shared" si="6"/>
        <v>113.26141053038701</v>
      </c>
      <c r="G4" s="19">
        <f t="shared" si="6"/>
        <v>150.73910384826445</v>
      </c>
      <c r="H4" s="19">
        <f t="shared" si="6"/>
        <v>145.54131161101191</v>
      </c>
      <c r="I4" s="19">
        <f t="shared" si="6"/>
        <v>181.92539827648517</v>
      </c>
      <c r="J4" s="19">
        <f t="shared" si="6"/>
        <v>337.8565464006067</v>
      </c>
      <c r="K4" s="19">
        <f t="shared" si="6"/>
        <v>342.97738223487875</v>
      </c>
      <c r="L4" s="19">
        <f t="shared" si="6"/>
        <v>226.16168666324981</v>
      </c>
      <c r="M4" s="19">
        <f t="shared" si="6"/>
        <v>155.96749528149701</v>
      </c>
      <c r="N4" s="19">
        <f t="shared" si="6"/>
        <v>182.52479279397807</v>
      </c>
      <c r="O4" s="19">
        <f t="shared" si="6"/>
        <v>166.7442693068912</v>
      </c>
      <c r="P4" s="19">
        <f t="shared" si="6"/>
        <v>158.76210257358207</v>
      </c>
      <c r="Q4" s="19">
        <f t="shared" si="6"/>
        <v>199.87436412421155</v>
      </c>
      <c r="R4" s="19">
        <f t="shared" si="6"/>
        <v>74.163209202628337</v>
      </c>
      <c r="S4" s="19">
        <f t="shared" si="6"/>
        <v>69.065340908260026</v>
      </c>
      <c r="T4" s="19">
        <f t="shared" si="6"/>
        <v>99.487192226637063</v>
      </c>
      <c r="U4" s="19">
        <f t="shared" si="6"/>
        <v>103.67605551610846</v>
      </c>
      <c r="V4" s="19">
        <f t="shared" si="6"/>
        <v>118.52670250326378</v>
      </c>
      <c r="W4" s="19">
        <f t="shared" si="6"/>
        <v>28.933287309211412</v>
      </c>
      <c r="X4" s="19">
        <f t="shared" si="6"/>
        <v>8.2406571863497415</v>
      </c>
      <c r="Y4" s="19">
        <f t="shared" ref="Y4:Z4" si="7">SUM(Y5:Y7)</f>
        <v>6.2977074434590463</v>
      </c>
      <c r="Z4" s="19">
        <f t="shared" si="7"/>
        <v>12.743174528989941</v>
      </c>
    </row>
    <row r="5" spans="1:26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0</v>
      </c>
      <c r="Q5" s="8">
        <f>INTAVI!Q5+NRGSUP!Q5</f>
        <v>0</v>
      </c>
      <c r="R5" s="8">
        <f>INTAVI!R5+NRGSUP!R5</f>
        <v>0</v>
      </c>
      <c r="S5" s="8">
        <f>INTAVI!S5+NRGSUP!S5</f>
        <v>0</v>
      </c>
      <c r="T5" s="8">
        <f>INTAVI!T5+NRGSUP!T5</f>
        <v>0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0</v>
      </c>
      <c r="Y5" s="8">
        <f>INTAVI!Y5+NRGSUP!Y5</f>
        <v>0</v>
      </c>
      <c r="Z5" s="8">
        <f>INTAVI!Z5+NRGSUP!Z5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  <c r="Y6" s="8">
        <f>INTAVI!Y6+NRGSUP!Y6</f>
        <v>0</v>
      </c>
      <c r="Z6" s="8">
        <f>INTAVI!Z6+NRGSUP!Z6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INTAVI!C7+NRGSUP!C7</f>
        <v>224.18124729217666</v>
      </c>
      <c r="D7" s="8">
        <f>INTAVI!D7+NRGSUP!D7</f>
        <v>281.43979239467245</v>
      </c>
      <c r="E7" s="8">
        <f>INTAVI!E7+NRGSUP!E7</f>
        <v>155.90958978751792</v>
      </c>
      <c r="F7" s="8">
        <f>INTAVI!F7+NRGSUP!F7</f>
        <v>113.26141053038701</v>
      </c>
      <c r="G7" s="8">
        <f>INTAVI!G7+NRGSUP!G7</f>
        <v>150.73910384826445</v>
      </c>
      <c r="H7" s="8">
        <f>INTAVI!H7+NRGSUP!H7</f>
        <v>145.54131161101191</v>
      </c>
      <c r="I7" s="8">
        <f>INTAVI!I7+NRGSUP!I7</f>
        <v>181.92539827648517</v>
      </c>
      <c r="J7" s="8">
        <f>INTAVI!J7+NRGSUP!J7</f>
        <v>337.8565464006067</v>
      </c>
      <c r="K7" s="8">
        <f>INTAVI!K7+NRGSUP!K7</f>
        <v>342.97738223487875</v>
      </c>
      <c r="L7" s="8">
        <f>INTAVI!L7+NRGSUP!L7</f>
        <v>226.16168666324981</v>
      </c>
      <c r="M7" s="8">
        <f>INTAVI!M7+NRGSUP!M7</f>
        <v>155.96749528149701</v>
      </c>
      <c r="N7" s="8">
        <f>INTAVI!N7+NRGSUP!N7</f>
        <v>182.52479279397807</v>
      </c>
      <c r="O7" s="8">
        <f>INTAVI!O7+NRGSUP!O7</f>
        <v>166.7442693068912</v>
      </c>
      <c r="P7" s="8">
        <f>INTAVI!P7+NRGSUP!P7</f>
        <v>158.76210257358207</v>
      </c>
      <c r="Q7" s="8">
        <f>INTAVI!Q7+NRGSUP!Q7</f>
        <v>199.87436412421155</v>
      </c>
      <c r="R7" s="8">
        <f>INTAVI!R7+NRGSUP!R7</f>
        <v>74.163209202628337</v>
      </c>
      <c r="S7" s="8">
        <f>INTAVI!S7+NRGSUP!S7</f>
        <v>69.065340908260026</v>
      </c>
      <c r="T7" s="8">
        <f>INTAVI!T7+NRGSUP!T7</f>
        <v>99.487192226637063</v>
      </c>
      <c r="U7" s="8">
        <f>INTAVI!U7+NRGSUP!U7</f>
        <v>103.67605551610846</v>
      </c>
      <c r="V7" s="8">
        <f>INTAVI!V7+NRGSUP!V7</f>
        <v>118.52670250326378</v>
      </c>
      <c r="W7" s="8">
        <f>INTAVI!W7+NRGSUP!W7</f>
        <v>28.933287309211412</v>
      </c>
      <c r="X7" s="8">
        <f>INTAVI!X7+NRGSUP!X7</f>
        <v>8.2406571863497415</v>
      </c>
      <c r="Y7" s="8">
        <f>INTAVI!Y7+NRGSUP!Y7</f>
        <v>6.2977074434590463</v>
      </c>
      <c r="Z7" s="8">
        <f>INTAVI!Z7+NRGSUP!Z7</f>
        <v>12.743174528989941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  <c r="Y9" s="8">
        <f>INTAVI!Y9+NRGSUP!Y9</f>
        <v>0</v>
      </c>
      <c r="Z9" s="8">
        <f>INTAVI!Z9+NRGSUP!Z9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</v>
      </c>
      <c r="H10" s="8">
        <f>INTAVI!H10+NRGSUP!H10</f>
        <v>0</v>
      </c>
      <c r="I10" s="8">
        <f>INTAVI!I10+NRGSUP!I10</f>
        <v>0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  <c r="Y10" s="8">
        <f>INTAVI!Y10+NRGSUP!Y10</f>
        <v>0</v>
      </c>
      <c r="Z10" s="8">
        <f>INTAVI!Z10+NRGSUP!Z10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6.0992567999999991</v>
      </c>
      <c r="D11" s="19">
        <f t="shared" ref="D11:X11" si="12">SUM(D12:D16)</f>
        <v>12.198128399999998</v>
      </c>
      <c r="E11" s="19">
        <f t="shared" si="12"/>
        <v>3.0496283999999996</v>
      </c>
      <c r="F11" s="19">
        <f t="shared" si="12"/>
        <v>3.0496283999999996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15.247371600000003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  <c r="Y12" s="8">
        <f>INTAVI!Y12+NRGSUP!Y12</f>
        <v>0</v>
      </c>
      <c r="Z12" s="8">
        <f>INTAVI!Z12+NRGSUP!Z12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INTAVI!C13+NRGSUP!C13</f>
        <v>6.0992567999999991</v>
      </c>
      <c r="D13" s="8">
        <f>INTAVI!D13+NRGSUP!D13</f>
        <v>12.198128399999998</v>
      </c>
      <c r="E13" s="8">
        <f>INTAVI!E13+NRGSUP!E13</f>
        <v>3.0496283999999996</v>
      </c>
      <c r="F13" s="8">
        <f>INTAVI!F13+NRGSUP!F13</f>
        <v>3.0496283999999996</v>
      </c>
      <c r="G13" s="8">
        <f>INTAVI!G13+NRGSUP!G13</f>
        <v>0</v>
      </c>
      <c r="H13" s="8">
        <f>INTAVI!H13+NRGSUP!H13</f>
        <v>0</v>
      </c>
      <c r="I13" s="8">
        <f>INTAVI!I13+NRGSUP!I13</f>
        <v>0</v>
      </c>
      <c r="J13" s="8">
        <f>INTAVI!J13+NRGSUP!J13</f>
        <v>0</v>
      </c>
      <c r="K13" s="8">
        <f>INTAVI!K13+NRGSUP!K13</f>
        <v>0</v>
      </c>
      <c r="L13" s="8">
        <f>INTAVI!L13+NRGSUP!L13</f>
        <v>0</v>
      </c>
      <c r="M13" s="8">
        <f>INTAVI!M13+NRGSUP!M13</f>
        <v>0</v>
      </c>
      <c r="N13" s="8">
        <f>INTAVI!N13+NRGSUP!N13</f>
        <v>0</v>
      </c>
      <c r="O13" s="8">
        <f>INTAVI!O13+NRGSUP!O13</f>
        <v>0</v>
      </c>
      <c r="P13" s="8">
        <f>INTAVI!P13+NRGSUP!P13</f>
        <v>15.247371600000003</v>
      </c>
      <c r="Q13" s="8">
        <f>INTAVI!Q13+NRGSUP!Q13</f>
        <v>0</v>
      </c>
      <c r="R13" s="8">
        <f>INTAVI!R13+NRGSUP!R13</f>
        <v>0</v>
      </c>
      <c r="S13" s="8">
        <f>INTAVI!S13+NRGSUP!S13</f>
        <v>0</v>
      </c>
      <c r="T13" s="8">
        <f>INTAVI!T13+NRGSUP!T13</f>
        <v>0</v>
      </c>
      <c r="U13" s="8">
        <f>INTAVI!U13+NRGSUP!U13</f>
        <v>0</v>
      </c>
      <c r="V13" s="8">
        <f>INTAVI!V13+NRGSUP!V13</f>
        <v>0</v>
      </c>
      <c r="W13" s="8">
        <f>INTAVI!W13+NRGSUP!W13</f>
        <v>0</v>
      </c>
      <c r="X13" s="8">
        <f>INTAVI!X13+NRGSUP!X13</f>
        <v>0</v>
      </c>
      <c r="Y13" s="8">
        <f>INTAVI!Y13+NRGSUP!Y13</f>
        <v>0</v>
      </c>
      <c r="Z13" s="8">
        <f>INTAVI!Z13+NRGSUP!Z13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  <c r="Y14" s="8">
        <f>INTAVI!Y14+NRGSUP!Y14</f>
        <v>0</v>
      </c>
      <c r="Z14" s="8">
        <f>INTAVI!Z14+NRGSUP!Z14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  <c r="Y15" s="8">
        <f>INTAVI!Y15+NRGSUP!Y15</f>
        <v>0</v>
      </c>
      <c r="Z15" s="8">
        <f>INTAVI!Z15+NRGSUP!Z15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  <c r="Y16" s="8">
        <f>INTAVI!Y16+NRGSUP!Y16</f>
        <v>0</v>
      </c>
      <c r="Z16" s="8">
        <f>INTAVI!Z16+NRGSUP!Z16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128.4602112</v>
      </c>
      <c r="D17" s="27">
        <f t="shared" ref="D17:X17" si="15">SUM(D18:D21)</f>
        <v>147.84880319999996</v>
      </c>
      <c r="E17" s="27">
        <f t="shared" si="15"/>
        <v>155.63780639999999</v>
      </c>
      <c r="F17" s="27">
        <f t="shared" si="15"/>
        <v>162.40191551999999</v>
      </c>
      <c r="G17" s="27">
        <f t="shared" si="15"/>
        <v>186.12808559999999</v>
      </c>
      <c r="H17" s="27">
        <f t="shared" si="15"/>
        <v>196.4729304</v>
      </c>
      <c r="I17" s="27">
        <f t="shared" si="15"/>
        <v>219.89156831999998</v>
      </c>
      <c r="J17" s="27">
        <f t="shared" si="15"/>
        <v>223.18235424</v>
      </c>
      <c r="K17" s="27">
        <f t="shared" si="15"/>
        <v>221.90826959999998</v>
      </c>
      <c r="L17" s="27">
        <f t="shared" si="15"/>
        <v>243.41362271999998</v>
      </c>
      <c r="M17" s="27">
        <f t="shared" si="15"/>
        <v>254.77105391999999</v>
      </c>
      <c r="N17" s="27">
        <f t="shared" si="15"/>
        <v>267.51397823999997</v>
      </c>
      <c r="O17" s="27">
        <f t="shared" si="15"/>
        <v>285.59284127999996</v>
      </c>
      <c r="P17" s="27">
        <f t="shared" si="15"/>
        <v>278.96347728000001</v>
      </c>
      <c r="Q17" s="27">
        <f t="shared" si="15"/>
        <v>312.27141599999999</v>
      </c>
      <c r="R17" s="27">
        <f t="shared" si="15"/>
        <v>511.71992784000008</v>
      </c>
      <c r="S17" s="27">
        <f t="shared" si="15"/>
        <v>445.78608767999987</v>
      </c>
      <c r="T17" s="27">
        <f t="shared" si="15"/>
        <v>551.05719119999992</v>
      </c>
      <c r="U17" s="27">
        <f t="shared" si="15"/>
        <v>564.72910559999991</v>
      </c>
      <c r="V17" s="27">
        <f t="shared" si="15"/>
        <v>574.20873648000008</v>
      </c>
      <c r="W17" s="27">
        <f t="shared" si="15"/>
        <v>547.72292879999986</v>
      </c>
      <c r="X17" s="27">
        <f t="shared" si="15"/>
        <v>489.60750239999993</v>
      </c>
      <c r="Y17" s="27">
        <f t="shared" ref="Y17:Z17" si="16">SUM(Y18:Y21)</f>
        <v>459.67298688</v>
      </c>
      <c r="Z17" s="27">
        <f t="shared" si="16"/>
        <v>494.43578927999999</v>
      </c>
    </row>
    <row r="18" spans="1:26" ht="11.25" customHeight="1" x14ac:dyDescent="0.2">
      <c r="A18" s="29" t="s">
        <v>26</v>
      </c>
      <c r="B18" s="7" t="s">
        <v>27</v>
      </c>
      <c r="C18" s="8">
        <f>INTAVI!C18+NRGSUP!C18</f>
        <v>86.788964159999992</v>
      </c>
      <c r="D18" s="8">
        <f>INTAVI!D18+NRGSUP!D18</f>
        <v>97.379163359999978</v>
      </c>
      <c r="E18" s="8">
        <f>INTAVI!E18+NRGSUP!E18</f>
        <v>105.46738703999999</v>
      </c>
      <c r="F18" s="8">
        <f>INTAVI!F18+NRGSUP!F18</f>
        <v>109.57047983999999</v>
      </c>
      <c r="G18" s="8">
        <f>INTAVI!G18+NRGSUP!G18</f>
        <v>127.04402879999999</v>
      </c>
      <c r="H18" s="8">
        <f>INTAVI!H18+NRGSUP!H18</f>
        <v>132.54028704000001</v>
      </c>
      <c r="I18" s="8">
        <f>INTAVI!I18+NRGSUP!I18</f>
        <v>158.92459631999998</v>
      </c>
      <c r="J18" s="8">
        <f>INTAVI!J18+NRGSUP!J18</f>
        <v>167.00338943999998</v>
      </c>
      <c r="K18" s="8">
        <f>INTAVI!K18+NRGSUP!K18</f>
        <v>148.49279856000001</v>
      </c>
      <c r="L18" s="8">
        <f>INTAVI!L18+NRGSUP!L18</f>
        <v>155.30773679999999</v>
      </c>
      <c r="M18" s="8">
        <f>INTAVI!M18+NRGSUP!M18</f>
        <v>132.33840911999999</v>
      </c>
      <c r="N18" s="8">
        <f>INTAVI!N18+NRGSUP!N18</f>
        <v>132.63219504</v>
      </c>
      <c r="O18" s="8">
        <f>INTAVI!O18+NRGSUP!O18</f>
        <v>134.72913599999998</v>
      </c>
      <c r="P18" s="8">
        <f>INTAVI!P18+NRGSUP!P18</f>
        <v>130.70979936000003</v>
      </c>
      <c r="Q18" s="8">
        <f>INTAVI!Q18+NRGSUP!Q18</f>
        <v>127.28091168</v>
      </c>
      <c r="R18" s="8">
        <f>INTAVI!R18+NRGSUP!R18</f>
        <v>134.08194383999998</v>
      </c>
      <c r="S18" s="8">
        <f>INTAVI!S18+NRGSUP!S18</f>
        <v>55.552072319999986</v>
      </c>
      <c r="T18" s="8">
        <f>INTAVI!T18+NRGSUP!T18</f>
        <v>86.171981760000008</v>
      </c>
      <c r="U18" s="8">
        <f>INTAVI!U18+NRGSUP!U18</f>
        <v>128.98192895999998</v>
      </c>
      <c r="V18" s="8">
        <f>INTAVI!V18+NRGSUP!V18</f>
        <v>129.74116896000001</v>
      </c>
      <c r="W18" s="8">
        <f>INTAVI!W18+NRGSUP!W18</f>
        <v>104.31286271999998</v>
      </c>
      <c r="X18" s="8">
        <f>INTAVI!X18+NRGSUP!X18</f>
        <v>105.75238175999999</v>
      </c>
      <c r="Y18" s="8">
        <f>INTAVI!Y18+NRGSUP!Y18</f>
        <v>105.41479968</v>
      </c>
      <c r="Z18" s="8">
        <f>INTAVI!Z18+NRGSUP!Z18</f>
        <v>103.10495184</v>
      </c>
    </row>
    <row r="19" spans="1:26" ht="11.25" customHeight="1" x14ac:dyDescent="0.2">
      <c r="A19" s="29" t="s">
        <v>28</v>
      </c>
      <c r="B19" s="7" t="s">
        <v>29</v>
      </c>
      <c r="C19" s="8">
        <f>INTAVI!C19+NRGSUP!C19</f>
        <v>41.671247039999997</v>
      </c>
      <c r="D19" s="8">
        <f>INTAVI!D19+NRGSUP!D19</f>
        <v>50.469639839999999</v>
      </c>
      <c r="E19" s="8">
        <f>INTAVI!E19+NRGSUP!E19</f>
        <v>50.170419360000011</v>
      </c>
      <c r="F19" s="8">
        <f>INTAVI!F19+NRGSUP!F19</f>
        <v>52.831435679999998</v>
      </c>
      <c r="G19" s="8">
        <f>INTAVI!G19+NRGSUP!G19</f>
        <v>59.084056799999992</v>
      </c>
      <c r="H19" s="8">
        <f>INTAVI!H19+NRGSUP!H19</f>
        <v>63.932643359999993</v>
      </c>
      <c r="I19" s="8">
        <f>INTAVI!I19+NRGSUP!I19</f>
        <v>60.966972000000005</v>
      </c>
      <c r="J19" s="8">
        <f>INTAVI!J19+NRGSUP!J19</f>
        <v>56.178964800000003</v>
      </c>
      <c r="K19" s="8">
        <f>INTAVI!K19+NRGSUP!K19</f>
        <v>73.415471039999971</v>
      </c>
      <c r="L19" s="8">
        <f>INTAVI!L19+NRGSUP!L19</f>
        <v>88.105885920000006</v>
      </c>
      <c r="M19" s="8">
        <f>INTAVI!M19+NRGSUP!M19</f>
        <v>122.43264479999999</v>
      </c>
      <c r="N19" s="8">
        <f>INTAVI!N19+NRGSUP!N19</f>
        <v>134.88178319999997</v>
      </c>
      <c r="O19" s="8">
        <f>INTAVI!O19+NRGSUP!O19</f>
        <v>150.86370527999998</v>
      </c>
      <c r="P19" s="8">
        <f>INTAVI!P19+NRGSUP!P19</f>
        <v>148.25367791999997</v>
      </c>
      <c r="Q19" s="8">
        <f>INTAVI!Q19+NRGSUP!Q19</f>
        <v>184.99050431999999</v>
      </c>
      <c r="R19" s="8">
        <f>INTAVI!R19+NRGSUP!R19</f>
        <v>377.63798400000007</v>
      </c>
      <c r="S19" s="8">
        <f>INTAVI!S19+NRGSUP!S19</f>
        <v>390.23401535999989</v>
      </c>
      <c r="T19" s="8">
        <f>INTAVI!T19+NRGSUP!T19</f>
        <v>464.88520943999987</v>
      </c>
      <c r="U19" s="8">
        <f>INTAVI!U19+NRGSUP!U19</f>
        <v>435.74717663999991</v>
      </c>
      <c r="V19" s="8">
        <f>INTAVI!V19+NRGSUP!V19</f>
        <v>444.4675675200001</v>
      </c>
      <c r="W19" s="8">
        <f>INTAVI!W19+NRGSUP!W19</f>
        <v>443.41006607999992</v>
      </c>
      <c r="X19" s="8">
        <f>INTAVI!X19+NRGSUP!X19</f>
        <v>383.85512063999994</v>
      </c>
      <c r="Y19" s="8">
        <f>INTAVI!Y19+NRGSUP!Y19</f>
        <v>354.25818720000001</v>
      </c>
      <c r="Z19" s="8">
        <f>INTAVI!Z19+NRGSUP!Z19</f>
        <v>391.33083743999998</v>
      </c>
    </row>
    <row r="20" spans="1:26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  <c r="Y20" s="8">
        <f>INTAVI!Y20+NRGSUP!Y20</f>
        <v>0</v>
      </c>
      <c r="Z20" s="8">
        <f>INTAVI!Z20+NRGSUP!Z20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  <c r="Y21" s="8">
        <f>INTAVI!Y21+NRGSUP!Y21</f>
        <v>0</v>
      </c>
      <c r="Z21" s="8">
        <f>INTAVI!Z21+NRGSUP!Z21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150.12445250139646</v>
      </c>
      <c r="D22" s="27">
        <f t="shared" ref="D22:X22" si="18">SUM(D23:D24)</f>
        <v>165.52892717437493</v>
      </c>
      <c r="E22" s="27">
        <f t="shared" si="18"/>
        <v>228.07164434826589</v>
      </c>
      <c r="F22" s="27">
        <f t="shared" si="18"/>
        <v>198.65028994178664</v>
      </c>
      <c r="G22" s="27">
        <f t="shared" si="18"/>
        <v>199.99729526130017</v>
      </c>
      <c r="H22" s="27">
        <f t="shared" si="18"/>
        <v>183.45160789638459</v>
      </c>
      <c r="I22" s="27">
        <f t="shared" si="18"/>
        <v>198.93190352142588</v>
      </c>
      <c r="J22" s="27">
        <f t="shared" si="18"/>
        <v>259.08207777000001</v>
      </c>
      <c r="K22" s="27">
        <f t="shared" si="18"/>
        <v>238.48822081071481</v>
      </c>
      <c r="L22" s="27">
        <f t="shared" si="18"/>
        <v>205.13103416205954</v>
      </c>
      <c r="M22" s="27">
        <f t="shared" si="18"/>
        <v>244.18827239380775</v>
      </c>
      <c r="N22" s="27">
        <f t="shared" si="18"/>
        <v>216.21000482798388</v>
      </c>
      <c r="O22" s="27">
        <f t="shared" si="18"/>
        <v>201.97112156184423</v>
      </c>
      <c r="P22" s="27">
        <f t="shared" si="18"/>
        <v>177.37331760260062</v>
      </c>
      <c r="Q22" s="27">
        <f t="shared" si="18"/>
        <v>145.54570140163662</v>
      </c>
      <c r="R22" s="27">
        <f t="shared" si="18"/>
        <v>140.82703519597254</v>
      </c>
      <c r="S22" s="27">
        <f t="shared" si="18"/>
        <v>149.44587713844371</v>
      </c>
      <c r="T22" s="27">
        <f t="shared" si="18"/>
        <v>173.89384319999999</v>
      </c>
      <c r="U22" s="27">
        <f t="shared" si="18"/>
        <v>150.50148959999996</v>
      </c>
      <c r="V22" s="27">
        <f t="shared" si="18"/>
        <v>102.30339899999998</v>
      </c>
      <c r="W22" s="27">
        <f t="shared" si="18"/>
        <v>67.955321279999964</v>
      </c>
      <c r="X22" s="27">
        <f t="shared" si="18"/>
        <v>21.095843999999996</v>
      </c>
      <c r="Y22" s="27">
        <f t="shared" ref="Y22:Z22" si="19">SUM(Y23:Y24)</f>
        <v>34.644869159999999</v>
      </c>
      <c r="Z22" s="27">
        <f t="shared" si="19"/>
        <v>25.953228839999994</v>
      </c>
    </row>
    <row r="23" spans="1:26" ht="11.25" customHeight="1" x14ac:dyDescent="0.2">
      <c r="A23" s="29" t="s">
        <v>36</v>
      </c>
      <c r="B23" s="7" t="s">
        <v>37</v>
      </c>
      <c r="C23" s="8">
        <f>INTAVI!C23+NRGSUP!C23</f>
        <v>101.5462298713411</v>
      </c>
      <c r="D23" s="8">
        <f>INTAVI!D23+NRGSUP!D23</f>
        <v>136.86524434374627</v>
      </c>
      <c r="E23" s="8">
        <f>INTAVI!E23+NRGSUP!E23</f>
        <v>197.7107198492364</v>
      </c>
      <c r="F23" s="8">
        <f>INTAVI!F23+NRGSUP!F23</f>
        <v>164.94726121503339</v>
      </c>
      <c r="G23" s="8">
        <f>INTAVI!G23+NRGSUP!G23</f>
        <v>176.40564045908479</v>
      </c>
      <c r="H23" s="8">
        <f>INTAVI!H23+NRGSUP!H23</f>
        <v>159.87096051314404</v>
      </c>
      <c r="I23" s="8">
        <f>INTAVI!I23+NRGSUP!I23</f>
        <v>178.67917434750564</v>
      </c>
      <c r="J23" s="8">
        <f>INTAVI!J23+NRGSUP!J23</f>
        <v>237.12624</v>
      </c>
      <c r="K23" s="8">
        <f>INTAVI!K23+NRGSUP!K23</f>
        <v>209.86157174934377</v>
      </c>
      <c r="L23" s="8">
        <f>INTAVI!L23+NRGSUP!L23</f>
        <v>188.26132986842029</v>
      </c>
      <c r="M23" s="8">
        <f>INTAVI!M23+NRGSUP!M23</f>
        <v>225.61147657294782</v>
      </c>
      <c r="N23" s="8">
        <f>INTAVI!N23+NRGSUP!N23</f>
        <v>194.28850715500602</v>
      </c>
      <c r="O23" s="8">
        <f>INTAVI!O23+NRGSUP!O23</f>
        <v>181.15918362658189</v>
      </c>
      <c r="P23" s="8">
        <f>INTAVI!P23+NRGSUP!P23</f>
        <v>156.57038881795219</v>
      </c>
      <c r="Q23" s="8">
        <f>INTAVI!Q23+NRGSUP!Q23</f>
        <v>126.3411571712532</v>
      </c>
      <c r="R23" s="8">
        <f>INTAVI!R23+NRGSUP!R23</f>
        <v>126.44422294388366</v>
      </c>
      <c r="S23" s="8">
        <f>INTAVI!S23+NRGSUP!S23</f>
        <v>135.05857039298462</v>
      </c>
      <c r="T23" s="8">
        <f>INTAVI!T23+NRGSUP!T23</f>
        <v>173.89384319999999</v>
      </c>
      <c r="U23" s="8">
        <f>INTAVI!U23+NRGSUP!U23</f>
        <v>150.50148959999996</v>
      </c>
      <c r="V23" s="8">
        <f>INTAVI!V23+NRGSUP!V23</f>
        <v>102.30339899999998</v>
      </c>
      <c r="W23" s="8">
        <f>INTAVI!W23+NRGSUP!W23</f>
        <v>67.955321279999964</v>
      </c>
      <c r="X23" s="8">
        <f>INTAVI!X23+NRGSUP!X23</f>
        <v>21.095843999999996</v>
      </c>
      <c r="Y23" s="8">
        <f>INTAVI!Y23+NRGSUP!Y23</f>
        <v>34.644869159999999</v>
      </c>
      <c r="Z23" s="8">
        <f>INTAVI!Z23+NRGSUP!Z23</f>
        <v>25.953228839999994</v>
      </c>
    </row>
    <row r="24" spans="1:26" ht="11.25" customHeight="1" x14ac:dyDescent="0.2">
      <c r="A24" s="29" t="s">
        <v>38</v>
      </c>
      <c r="B24" s="7" t="s">
        <v>39</v>
      </c>
      <c r="C24" s="8">
        <f>INTAVI!C24+NRGSUP!C24</f>
        <v>48.578222630055372</v>
      </c>
      <c r="D24" s="8">
        <f>INTAVI!D24+NRGSUP!D24</f>
        <v>28.663682830628673</v>
      </c>
      <c r="E24" s="8">
        <f>INTAVI!E24+NRGSUP!E24</f>
        <v>30.360924499029505</v>
      </c>
      <c r="F24" s="8">
        <f>INTAVI!F24+NRGSUP!F24</f>
        <v>33.70302872675326</v>
      </c>
      <c r="G24" s="8">
        <f>INTAVI!G24+NRGSUP!G24</f>
        <v>23.59165480221538</v>
      </c>
      <c r="H24" s="8">
        <f>INTAVI!H24+NRGSUP!H24</f>
        <v>23.580647383240539</v>
      </c>
      <c r="I24" s="8">
        <f>INTAVI!I24+NRGSUP!I24</f>
        <v>20.25272917392024</v>
      </c>
      <c r="J24" s="8">
        <f>INTAVI!J24+NRGSUP!J24</f>
        <v>21.955837769999999</v>
      </c>
      <c r="K24" s="8">
        <f>INTAVI!K24+NRGSUP!K24</f>
        <v>28.626649061371037</v>
      </c>
      <c r="L24" s="8">
        <f>INTAVI!L24+NRGSUP!L24</f>
        <v>16.869704293639234</v>
      </c>
      <c r="M24" s="8">
        <f>INTAVI!M24+NRGSUP!M24</f>
        <v>18.576795820859939</v>
      </c>
      <c r="N24" s="8">
        <f>INTAVI!N24+NRGSUP!N24</f>
        <v>21.921497672977853</v>
      </c>
      <c r="O24" s="8">
        <f>INTAVI!O24+NRGSUP!O24</f>
        <v>20.811937935262325</v>
      </c>
      <c r="P24" s="8">
        <f>INTAVI!P24+NRGSUP!P24</f>
        <v>20.802928784648437</v>
      </c>
      <c r="Q24" s="8">
        <f>INTAVI!Q24+NRGSUP!Q24</f>
        <v>19.204544230383434</v>
      </c>
      <c r="R24" s="8">
        <f>INTAVI!R24+NRGSUP!R24</f>
        <v>14.382812252088874</v>
      </c>
      <c r="S24" s="8">
        <f>INTAVI!S24+NRGSUP!S24</f>
        <v>14.387306745459075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  <c r="Y24" s="8">
        <f>INTAVI!Y24+NRGSUP!Y24</f>
        <v>0</v>
      </c>
      <c r="Z24" s="8">
        <f>INTAVI!Z24+NRGSUP!Z24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INTAVI!C25+NRGSUP!C25</f>
        <v>9707.0447000999975</v>
      </c>
      <c r="D25" s="27">
        <f>INTAVI!D25+NRGSUP!D25</f>
        <v>9333.66262422</v>
      </c>
      <c r="E25" s="27">
        <f>INTAVI!E25+NRGSUP!E25</f>
        <v>9056.6105902800027</v>
      </c>
      <c r="F25" s="27">
        <f>INTAVI!F25+NRGSUP!F25</f>
        <v>10861.61670264</v>
      </c>
      <c r="G25" s="27">
        <f>INTAVI!G25+NRGSUP!G25</f>
        <v>10720.924403169232</v>
      </c>
      <c r="H25" s="27">
        <f>INTAVI!H25+NRGSUP!H25</f>
        <v>10579.734024294308</v>
      </c>
      <c r="I25" s="27">
        <f>INTAVI!I25+NRGSUP!I25</f>
        <v>9743.0462370723453</v>
      </c>
      <c r="J25" s="27">
        <f>INTAVI!J25+NRGSUP!J25</f>
        <v>12667.722304733086</v>
      </c>
      <c r="K25" s="27">
        <f>INTAVI!K25+NRGSUP!K25</f>
        <v>10725.4222062927</v>
      </c>
      <c r="L25" s="27">
        <f>INTAVI!L25+NRGSUP!L25</f>
        <v>8521.5905163048064</v>
      </c>
      <c r="M25" s="27">
        <f>INTAVI!M25+NRGSUP!M25</f>
        <v>12420.391149307725</v>
      </c>
      <c r="N25" s="27">
        <f>INTAVI!N25+NRGSUP!N25</f>
        <v>12401.127974713034</v>
      </c>
      <c r="O25" s="27">
        <f>INTAVI!O25+NRGSUP!O25</f>
        <v>10857.943123413994</v>
      </c>
      <c r="P25" s="27">
        <f>INTAVI!P25+NRGSUP!P25</f>
        <v>12720.694255999404</v>
      </c>
      <c r="Q25" s="27">
        <f>INTAVI!Q25+NRGSUP!Q25</f>
        <v>11942.834212479587</v>
      </c>
      <c r="R25" s="27">
        <f>INTAVI!R25+NRGSUP!R25</f>
        <v>8915.0932225240977</v>
      </c>
      <c r="S25" s="27">
        <f>INTAVI!S25+NRGSUP!S25</f>
        <v>10379.690130666473</v>
      </c>
      <c r="T25" s="27">
        <f>INTAVI!T25+NRGSUP!T25</f>
        <v>11022.209228508678</v>
      </c>
      <c r="U25" s="27">
        <f>INTAVI!U25+NRGSUP!U25</f>
        <v>10165.797259533996</v>
      </c>
      <c r="V25" s="27">
        <f>INTAVI!V25+NRGSUP!V25</f>
        <v>4695.7525897237192</v>
      </c>
      <c r="W25" s="27">
        <f>INTAVI!W25+NRGSUP!W25</f>
        <v>2416.4043473757192</v>
      </c>
      <c r="X25" s="27">
        <f>INTAVI!X25+NRGSUP!X25</f>
        <v>3656.4500194459188</v>
      </c>
      <c r="Y25" s="27">
        <f>INTAVI!Y25+NRGSUP!Y25</f>
        <v>5136.2212608206664</v>
      </c>
      <c r="Z25" s="27">
        <f>INTAVI!Z25+NRGSUP!Z25</f>
        <v>2073.5792916106502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2752.0626204</v>
      </c>
      <c r="D26" s="27">
        <f t="shared" ref="D26:X26" si="21">SUM(D27,D33)</f>
        <v>3190.3057875599998</v>
      </c>
      <c r="E26" s="27">
        <f t="shared" si="21"/>
        <v>3205.7378409599996</v>
      </c>
      <c r="F26" s="27">
        <f t="shared" si="21"/>
        <v>3153.78006336</v>
      </c>
      <c r="G26" s="27">
        <f t="shared" si="21"/>
        <v>3164.5191441600009</v>
      </c>
      <c r="H26" s="27">
        <f t="shared" si="21"/>
        <v>3289.0473269999998</v>
      </c>
      <c r="I26" s="27">
        <f t="shared" si="21"/>
        <v>3312.2384514</v>
      </c>
      <c r="J26" s="27">
        <f t="shared" si="21"/>
        <v>3431.9336738399998</v>
      </c>
      <c r="K26" s="27">
        <f t="shared" si="21"/>
        <v>3308.3422210800004</v>
      </c>
      <c r="L26" s="27">
        <f t="shared" si="21"/>
        <v>2957.6482376399999</v>
      </c>
      <c r="M26" s="27">
        <f t="shared" si="21"/>
        <v>3089.3957222399999</v>
      </c>
      <c r="N26" s="27">
        <f t="shared" si="21"/>
        <v>3163.9069447200004</v>
      </c>
      <c r="O26" s="27">
        <f t="shared" si="21"/>
        <v>3279.8266250399997</v>
      </c>
      <c r="P26" s="27">
        <f t="shared" si="21"/>
        <v>3120.3653565599998</v>
      </c>
      <c r="Q26" s="27">
        <f t="shared" si="21"/>
        <v>3113.8763723999996</v>
      </c>
      <c r="R26" s="27">
        <f t="shared" si="21"/>
        <v>3261.7720616399997</v>
      </c>
      <c r="S26" s="27">
        <f t="shared" si="21"/>
        <v>3346.2565045199999</v>
      </c>
      <c r="T26" s="27">
        <f t="shared" si="21"/>
        <v>3384.1644843600002</v>
      </c>
      <c r="U26" s="27">
        <f t="shared" si="21"/>
        <v>3388.2437084399999</v>
      </c>
      <c r="V26" s="27">
        <f t="shared" si="21"/>
        <v>3279.6131421599994</v>
      </c>
      <c r="W26" s="27">
        <f t="shared" si="21"/>
        <v>2944.6622013600008</v>
      </c>
      <c r="X26" s="27">
        <f t="shared" si="21"/>
        <v>2907.5098510799999</v>
      </c>
      <c r="Y26" s="27">
        <f t="shared" ref="Y26:Z26" si="22">SUM(Y27,Y33)</f>
        <v>3177.9855180000009</v>
      </c>
      <c r="Z26" s="27">
        <f t="shared" si="22"/>
        <v>3123.6478686000005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  <c r="Y28" s="8">
        <f>INTAVI!Y28+NRGSUP!Y28</f>
        <v>0</v>
      </c>
      <c r="Z28" s="8">
        <f>INTAVI!Z28+NRGSUP!Z28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  <c r="Y29" s="8">
        <f>INTAVI!Y29+NRGSUP!Y29</f>
        <v>0</v>
      </c>
      <c r="Z29" s="8">
        <f>INTAVI!Z29+NRGSUP!Z29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  <c r="Y30" s="8">
        <f>INTAVI!Y30+NRGSUP!Y30</f>
        <v>0</v>
      </c>
      <c r="Z30" s="8">
        <f>INTAVI!Z30+NRGSUP!Z30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  <c r="Y31" s="8">
        <f>INTAVI!Y31+NRGSUP!Y31</f>
        <v>0</v>
      </c>
      <c r="Z31" s="8">
        <f>INTAVI!Z31+NRGSUP!Z31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  <c r="Y32" s="8">
        <f>INTAVI!Y32+NRGSUP!Y32</f>
        <v>0</v>
      </c>
      <c r="Z32" s="8">
        <f>INTAVI!Z32+NRGSUP!Z32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2752.0626204</v>
      </c>
      <c r="D33" s="19">
        <f t="shared" ref="D33:X33" si="27">SUM(D34:D50)</f>
        <v>3190.3057875599998</v>
      </c>
      <c r="E33" s="19">
        <f t="shared" si="27"/>
        <v>3205.7378409599996</v>
      </c>
      <c r="F33" s="19">
        <f t="shared" si="27"/>
        <v>3153.78006336</v>
      </c>
      <c r="G33" s="19">
        <f t="shared" si="27"/>
        <v>3164.5191441600009</v>
      </c>
      <c r="H33" s="19">
        <f t="shared" si="27"/>
        <v>3289.0473269999998</v>
      </c>
      <c r="I33" s="19">
        <f t="shared" si="27"/>
        <v>3312.2384514</v>
      </c>
      <c r="J33" s="19">
        <f t="shared" si="27"/>
        <v>3431.9336738399998</v>
      </c>
      <c r="K33" s="19">
        <f t="shared" si="27"/>
        <v>3308.3422210800004</v>
      </c>
      <c r="L33" s="19">
        <f t="shared" si="27"/>
        <v>2957.6482376399999</v>
      </c>
      <c r="M33" s="19">
        <f t="shared" si="27"/>
        <v>3089.3957222399999</v>
      </c>
      <c r="N33" s="19">
        <f t="shared" si="27"/>
        <v>3163.9069447200004</v>
      </c>
      <c r="O33" s="19">
        <f t="shared" si="27"/>
        <v>3279.8266250399997</v>
      </c>
      <c r="P33" s="19">
        <f t="shared" si="27"/>
        <v>3120.3653565599998</v>
      </c>
      <c r="Q33" s="19">
        <f t="shared" si="27"/>
        <v>3113.8763723999996</v>
      </c>
      <c r="R33" s="19">
        <f t="shared" si="27"/>
        <v>3261.7720616399997</v>
      </c>
      <c r="S33" s="19">
        <f t="shared" si="27"/>
        <v>3346.2565045199999</v>
      </c>
      <c r="T33" s="19">
        <f t="shared" si="27"/>
        <v>3384.1644843600002</v>
      </c>
      <c r="U33" s="19">
        <f t="shared" si="27"/>
        <v>3388.2437084399999</v>
      </c>
      <c r="V33" s="19">
        <f t="shared" si="27"/>
        <v>3279.6131421599994</v>
      </c>
      <c r="W33" s="19">
        <f t="shared" si="27"/>
        <v>2944.6622013600008</v>
      </c>
      <c r="X33" s="19">
        <f t="shared" si="27"/>
        <v>2907.5098510799999</v>
      </c>
      <c r="Y33" s="19">
        <f t="shared" ref="Y33:Z33" si="28">SUM(Y34:Y50)</f>
        <v>3177.9855180000009</v>
      </c>
      <c r="Z33" s="19">
        <f t="shared" si="28"/>
        <v>3123.6478686000005</v>
      </c>
    </row>
    <row r="34" spans="1:26" ht="11.25" customHeight="1" x14ac:dyDescent="0.2">
      <c r="A34" s="28" t="s">
        <v>54</v>
      </c>
      <c r="B34" s="7" t="s">
        <v>55</v>
      </c>
      <c r="C34" s="8">
        <f>INTAVI!C34+NRGSUP!C34</f>
        <v>0</v>
      </c>
      <c r="D34" s="8">
        <f>INTAVI!D34+NRGSUP!D34</f>
        <v>0</v>
      </c>
      <c r="E34" s="8">
        <f>INTAVI!E34+NRGSUP!E34</f>
        <v>0</v>
      </c>
      <c r="F34" s="8">
        <f>INTAVI!F34+NRGSUP!F34</f>
        <v>0</v>
      </c>
      <c r="G34" s="8">
        <f>INTAVI!G34+NRGSUP!G34</f>
        <v>0</v>
      </c>
      <c r="H34" s="8">
        <f>INTAVI!H34+NRGSUP!H34</f>
        <v>0</v>
      </c>
      <c r="I34" s="8">
        <f>INTAVI!I34+NRGSUP!I34</f>
        <v>0</v>
      </c>
      <c r="J34" s="8">
        <f>INTAVI!J34+NRGSUP!J34</f>
        <v>0</v>
      </c>
      <c r="K34" s="8">
        <f>INTAVI!K34+NRGSUP!K34</f>
        <v>0</v>
      </c>
      <c r="L34" s="8">
        <f>INTAVI!L34+NRGSUP!L34</f>
        <v>0</v>
      </c>
      <c r="M34" s="8">
        <f>INTAVI!M34+NRGSUP!M34</f>
        <v>0</v>
      </c>
      <c r="N34" s="8">
        <f>INTAVI!N34+NRGSUP!N34</f>
        <v>0</v>
      </c>
      <c r="O34" s="8">
        <f>INTAVI!O34+NRGSUP!O34</f>
        <v>0</v>
      </c>
      <c r="P34" s="8">
        <f>INTAVI!P34+NRGSUP!P34</f>
        <v>0</v>
      </c>
      <c r="Q34" s="8">
        <f>INTAVI!Q34+NRGSUP!Q34</f>
        <v>0</v>
      </c>
      <c r="R34" s="8">
        <f>INTAVI!R34+NRGSUP!R34</f>
        <v>0</v>
      </c>
      <c r="S34" s="8">
        <f>INTAVI!S34+NRGSUP!S34</f>
        <v>0</v>
      </c>
      <c r="T34" s="8">
        <f>INTAVI!T34+NRGSUP!T34</f>
        <v>0</v>
      </c>
      <c r="U34" s="8">
        <f>INTAVI!U34+NRGSUP!U34</f>
        <v>0</v>
      </c>
      <c r="V34" s="8">
        <f>INTAVI!V34+NRGSUP!V34</f>
        <v>0</v>
      </c>
      <c r="W34" s="8">
        <f>INTAVI!W34+NRGSUP!W34</f>
        <v>0</v>
      </c>
      <c r="X34" s="8">
        <f>INTAVI!X34+NRGSUP!X34</f>
        <v>0</v>
      </c>
      <c r="Y34" s="8">
        <f>INTAVI!Y34+NRGSUP!Y34</f>
        <v>0</v>
      </c>
      <c r="Z34" s="8">
        <f>INTAVI!Z34+NRGSUP!Z34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  <c r="Y35" s="8">
        <f>INTAVI!Y35+NRGSUP!Y35</f>
        <v>0</v>
      </c>
      <c r="Z35" s="8">
        <f>INTAVI!Z35+NRGSUP!Z35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INTAVI!C36+NRGSUP!C36</f>
        <v>22.10698404</v>
      </c>
      <c r="D36" s="8">
        <f>INTAVI!D36+NRGSUP!D36</f>
        <v>28.136264760000003</v>
      </c>
      <c r="E36" s="8">
        <f>INTAVI!E36+NRGSUP!E36</f>
        <v>16.939321200000006</v>
      </c>
      <c r="F36" s="8">
        <f>INTAVI!F36+NRGSUP!F36</f>
        <v>20.097526680000005</v>
      </c>
      <c r="G36" s="8">
        <f>INTAVI!G36+NRGSUP!G36</f>
        <v>23.399297280000006</v>
      </c>
      <c r="H36" s="8">
        <f>INTAVI!H36+NRGSUP!H36</f>
        <v>21.151094760000007</v>
      </c>
      <c r="I36" s="8">
        <f>INTAVI!I36+NRGSUP!I36</f>
        <v>25.305624000000009</v>
      </c>
      <c r="J36" s="8">
        <f>INTAVI!J36+NRGSUP!J36</f>
        <v>24.553497240000006</v>
      </c>
      <c r="K36" s="8">
        <f>INTAVI!K36+NRGSUP!K36</f>
        <v>29.250484560000011</v>
      </c>
      <c r="L36" s="8">
        <f>INTAVI!L36+NRGSUP!L36</f>
        <v>26.643596400000007</v>
      </c>
      <c r="M36" s="8">
        <f>INTAVI!M36+NRGSUP!M36</f>
        <v>28.653735240000003</v>
      </c>
      <c r="N36" s="8">
        <f>INTAVI!N36+NRGSUP!N36</f>
        <v>26.424841320000002</v>
      </c>
      <c r="O36" s="8">
        <f>INTAVI!O36+NRGSUP!O36</f>
        <v>37.286496720000017</v>
      </c>
      <c r="P36" s="8">
        <f>INTAVI!P36+NRGSUP!P36</f>
        <v>35.917176240000011</v>
      </c>
      <c r="Q36" s="8">
        <f>INTAVI!Q36+NRGSUP!Q36</f>
        <v>37.892332440000011</v>
      </c>
      <c r="R36" s="8">
        <f>INTAVI!R36+NRGSUP!R36</f>
        <v>51.699117240000007</v>
      </c>
      <c r="S36" s="8">
        <f>INTAVI!S36+NRGSUP!S36</f>
        <v>62.072378640000004</v>
      </c>
      <c r="T36" s="8">
        <f>INTAVI!T36+NRGSUP!T36</f>
        <v>71.018620920000004</v>
      </c>
      <c r="U36" s="8">
        <f>INTAVI!U36+NRGSUP!U36</f>
        <v>57.762699120000008</v>
      </c>
      <c r="V36" s="8">
        <f>INTAVI!V36+NRGSUP!V36</f>
        <v>80.016201360000025</v>
      </c>
      <c r="W36" s="8">
        <f>INTAVI!W36+NRGSUP!W36</f>
        <v>70.341002639999999</v>
      </c>
      <c r="X36" s="8">
        <f>INTAVI!X36+NRGSUP!X36</f>
        <v>55.123781400000013</v>
      </c>
      <c r="Y36" s="8">
        <f>INTAVI!Y36+NRGSUP!Y36</f>
        <v>63.162973799999989</v>
      </c>
      <c r="Z36" s="8">
        <f>INTAVI!Z36+NRGSUP!Z36</f>
        <v>77.94904536</v>
      </c>
    </row>
    <row r="37" spans="1:26" ht="11.25" customHeight="1" x14ac:dyDescent="0.2">
      <c r="A37" s="28" t="s">
        <v>60</v>
      </c>
      <c r="B37" s="7" t="s">
        <v>61</v>
      </c>
      <c r="C37" s="8">
        <f>INTAVI!C37+NRGSUP!C37</f>
        <v>859.87423367999997</v>
      </c>
      <c r="D37" s="8">
        <f>INTAVI!D37+NRGSUP!D37</f>
        <v>1024.5310336799998</v>
      </c>
      <c r="E37" s="8">
        <f>INTAVI!E37+NRGSUP!E37</f>
        <v>942.20263368000008</v>
      </c>
      <c r="F37" s="8">
        <f>INTAVI!F37+NRGSUP!F37</f>
        <v>933.05495052000003</v>
      </c>
      <c r="G37" s="8">
        <f>INTAVI!G37+NRGSUP!G37</f>
        <v>875.12045544000034</v>
      </c>
      <c r="H37" s="8">
        <f>INTAVI!H37+NRGSUP!H37</f>
        <v>884.26788911999995</v>
      </c>
      <c r="I37" s="8">
        <f>INTAVI!I37+NRGSUP!I37</f>
        <v>939.15348912000002</v>
      </c>
      <c r="J37" s="8">
        <f>INTAVI!J37+NRGSUP!J37</f>
        <v>984.89165543999979</v>
      </c>
      <c r="K37" s="8">
        <f>INTAVI!K37+NRGSUP!K37</f>
        <v>975.74397227999998</v>
      </c>
      <c r="L37" s="8">
        <f>INTAVI!L37+NRGSUP!L37</f>
        <v>896.46471683999971</v>
      </c>
      <c r="M37" s="8">
        <f>INTAVI!M37+NRGSUP!M37</f>
        <v>838.52997227999981</v>
      </c>
      <c r="N37" s="8">
        <f>INTAVI!N37+NRGSUP!N37</f>
        <v>777.54608315999997</v>
      </c>
      <c r="O37" s="8">
        <f>INTAVI!O37+NRGSUP!O37</f>
        <v>750.10303367999984</v>
      </c>
      <c r="P37" s="8">
        <f>INTAVI!P37+NRGSUP!P37</f>
        <v>701.31597227999987</v>
      </c>
      <c r="Q37" s="8">
        <f>INTAVI!Q37+NRGSUP!Q37</f>
        <v>710.46340595999993</v>
      </c>
      <c r="R37" s="8">
        <f>INTAVI!R37+NRGSUP!R37</f>
        <v>704.36511684000004</v>
      </c>
      <c r="S37" s="8">
        <f>INTAVI!S37+NRGSUP!S37</f>
        <v>756.20157228000005</v>
      </c>
      <c r="T37" s="8">
        <f>INTAVI!T37+NRGSUP!T37</f>
        <v>792.79180596000003</v>
      </c>
      <c r="U37" s="8">
        <f>INTAVI!U37+NRGSUP!U37</f>
        <v>795.84119999999973</v>
      </c>
      <c r="V37" s="8">
        <f>INTAVI!V37+NRGSUP!V37</f>
        <v>801.93948911999973</v>
      </c>
      <c r="W37" s="8">
        <f>INTAVI!W37+NRGSUP!W37</f>
        <v>628.13525544000015</v>
      </c>
      <c r="X37" s="8">
        <f>INTAVI!X37+NRGSUP!X37</f>
        <v>582.39683964000017</v>
      </c>
      <c r="Y37" s="8">
        <f>INTAVI!Y37+NRGSUP!Y37</f>
        <v>615.93842772000016</v>
      </c>
      <c r="Z37" s="8">
        <f>INTAVI!Z37+NRGSUP!Z37</f>
        <v>612.98034336000001</v>
      </c>
    </row>
    <row r="38" spans="1:26" ht="11.25" customHeight="1" x14ac:dyDescent="0.2">
      <c r="A38" s="28" t="s">
        <v>62</v>
      </c>
      <c r="B38" s="7" t="s">
        <v>63</v>
      </c>
      <c r="C38" s="8">
        <f>INTAVI!C38+NRGSUP!C38</f>
        <v>3.1011119999999992</v>
      </c>
      <c r="D38" s="8">
        <f>INTAVI!D38+NRGSUP!D38</f>
        <v>3.1011119999999992</v>
      </c>
      <c r="E38" s="8">
        <f>INTAVI!E38+NRGSUP!E38</f>
        <v>0</v>
      </c>
      <c r="F38" s="8">
        <f>INTAVI!F38+NRGSUP!F38</f>
        <v>3.1011119999999988</v>
      </c>
      <c r="G38" s="8">
        <f>INTAVI!G38+NRGSUP!G38</f>
        <v>6.2022239999999975</v>
      </c>
      <c r="H38" s="8">
        <f>INTAVI!H38+NRGSUP!H38</f>
        <v>18.606168</v>
      </c>
      <c r="I38" s="8">
        <f>INTAVI!I38+NRGSUP!I38</f>
        <v>9.3030840000000019</v>
      </c>
      <c r="J38" s="8">
        <f>INTAVI!J38+NRGSUP!J38</f>
        <v>0</v>
      </c>
      <c r="K38" s="8">
        <f>INTAVI!K38+NRGSUP!K38</f>
        <v>3.1011119999999979</v>
      </c>
      <c r="L38" s="8">
        <f>INTAVI!L38+NRGSUP!L38</f>
        <v>0</v>
      </c>
      <c r="M38" s="8">
        <f>INTAVI!M38+NRGSUP!M38</f>
        <v>0</v>
      </c>
      <c r="N38" s="8">
        <f>INTAVI!N38+NRGSUP!N38</f>
        <v>0</v>
      </c>
      <c r="O38" s="8">
        <f>INTAVI!O38+NRGSUP!O38</f>
        <v>0</v>
      </c>
      <c r="P38" s="8">
        <f>INTAVI!P38+NRGSUP!P38</f>
        <v>0</v>
      </c>
      <c r="Q38" s="8">
        <f>INTAVI!Q38+NRGSUP!Q38</f>
        <v>0</v>
      </c>
      <c r="R38" s="8">
        <f>INTAVI!R38+NRGSUP!R38</f>
        <v>0</v>
      </c>
      <c r="S38" s="8">
        <f>INTAVI!S38+NRGSUP!S38</f>
        <v>0</v>
      </c>
      <c r="T38" s="8">
        <f>INTAVI!T38+NRGSUP!T38</f>
        <v>0</v>
      </c>
      <c r="U38" s="8">
        <f>INTAVI!U38+NRGSUP!U38</f>
        <v>0</v>
      </c>
      <c r="V38" s="8">
        <f>INTAVI!V38+NRGSUP!V38</f>
        <v>0</v>
      </c>
      <c r="W38" s="8">
        <f>INTAVI!W38+NRGSUP!W38</f>
        <v>0</v>
      </c>
      <c r="X38" s="8">
        <f>INTAVI!X38+NRGSUP!X38</f>
        <v>0</v>
      </c>
      <c r="Y38" s="8">
        <f>INTAVI!Y38+NRGSUP!Y38</f>
        <v>0</v>
      </c>
      <c r="Z38" s="8">
        <f>INTAVI!Z38+NRGSUP!Z38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  <c r="Y39" s="8">
        <f>INTAVI!Y39+NRGSUP!Y39</f>
        <v>0</v>
      </c>
      <c r="Z39" s="8">
        <f>INTAVI!Z39+NRGSUP!Z39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INTAVI!C40+NRGSUP!C40</f>
        <v>61.834028760000031</v>
      </c>
      <c r="D40" s="8">
        <f>INTAVI!D40+NRGSUP!D40</f>
        <v>53.684451360000004</v>
      </c>
      <c r="E40" s="8">
        <f>INTAVI!E40+NRGSUP!E40</f>
        <v>56.089592640000006</v>
      </c>
      <c r="F40" s="8">
        <f>INTAVI!F40+NRGSUP!F40</f>
        <v>64.971946080000023</v>
      </c>
      <c r="G40" s="8">
        <f>INTAVI!G40+NRGSUP!G40</f>
        <v>96.637396320000008</v>
      </c>
      <c r="H40" s="8">
        <f>INTAVI!H40+NRGSUP!H40</f>
        <v>141.50731032000007</v>
      </c>
      <c r="I40" s="8">
        <f>INTAVI!I40+NRGSUP!I40</f>
        <v>151.40354004000005</v>
      </c>
      <c r="J40" s="8">
        <f>INTAVI!J40+NRGSUP!J40</f>
        <v>183.16786716000001</v>
      </c>
      <c r="K40" s="8">
        <f>INTAVI!K40+NRGSUP!K40</f>
        <v>208.77024924000006</v>
      </c>
      <c r="L40" s="8">
        <f>INTAVI!L40+NRGSUP!L40</f>
        <v>113.60151108000002</v>
      </c>
      <c r="M40" s="8">
        <f>INTAVI!M40+NRGSUP!M40</f>
        <v>104.08215239999997</v>
      </c>
      <c r="N40" s="8">
        <f>INTAVI!N40+NRGSUP!N40</f>
        <v>140.02933392</v>
      </c>
      <c r="O40" s="8">
        <f>INTAVI!O40+NRGSUP!O40</f>
        <v>182.81247983999998</v>
      </c>
      <c r="P40" s="8">
        <f>INTAVI!P40+NRGSUP!P40</f>
        <v>147.35062331999995</v>
      </c>
      <c r="Q40" s="8">
        <f>INTAVI!Q40+NRGSUP!Q40</f>
        <v>147.45855959999994</v>
      </c>
      <c r="R40" s="8">
        <f>INTAVI!R40+NRGSUP!R40</f>
        <v>154.64369916000001</v>
      </c>
      <c r="S40" s="8">
        <f>INTAVI!S40+NRGSUP!S40</f>
        <v>141.38047871999999</v>
      </c>
      <c r="T40" s="8">
        <f>INTAVI!T40+NRGSUP!T40</f>
        <v>183.17071439999998</v>
      </c>
      <c r="U40" s="8">
        <f>INTAVI!U40+NRGSUP!U40</f>
        <v>212.94715032000005</v>
      </c>
      <c r="V40" s="8">
        <f>INTAVI!V40+NRGSUP!V40</f>
        <v>210.03157656000005</v>
      </c>
      <c r="W40" s="8">
        <f>INTAVI!W40+NRGSUP!W40</f>
        <v>75.867298200000008</v>
      </c>
      <c r="X40" s="8">
        <f>INTAVI!X40+NRGSUP!X40</f>
        <v>135.20326212000001</v>
      </c>
      <c r="Y40" s="8">
        <f>INTAVI!Y40+NRGSUP!Y40</f>
        <v>177.49124712000005</v>
      </c>
      <c r="Z40" s="8">
        <f>INTAVI!Z40+NRGSUP!Z40</f>
        <v>150.78543011999997</v>
      </c>
    </row>
    <row r="41" spans="1:26" ht="11.25" customHeight="1" x14ac:dyDescent="0.2">
      <c r="A41" s="28" t="s">
        <v>68</v>
      </c>
      <c r="B41" s="7" t="s">
        <v>69</v>
      </c>
      <c r="C41" s="8">
        <f>INTAVI!C41+NRGSUP!C41</f>
        <v>0</v>
      </c>
      <c r="D41" s="8">
        <f>INTAVI!D41+NRGSUP!D41</f>
        <v>0</v>
      </c>
      <c r="E41" s="8">
        <f>INTAVI!E41+NRGSUP!E41</f>
        <v>0</v>
      </c>
      <c r="F41" s="8">
        <f>INTAVI!F41+NRGSUP!F41</f>
        <v>0</v>
      </c>
      <c r="G41" s="8">
        <f>INTAVI!G41+NRGSUP!G41</f>
        <v>0</v>
      </c>
      <c r="H41" s="8">
        <f>INTAVI!H41+NRGSUP!H41</f>
        <v>0</v>
      </c>
      <c r="I41" s="8">
        <f>INTAVI!I41+NRGSUP!I41</f>
        <v>0</v>
      </c>
      <c r="J41" s="8">
        <f>INTAVI!J41+NRGSUP!J41</f>
        <v>0</v>
      </c>
      <c r="K41" s="8">
        <f>INTAVI!K41+NRGSUP!K41</f>
        <v>0</v>
      </c>
      <c r="L41" s="8">
        <f>INTAVI!L41+NRGSUP!L41</f>
        <v>0</v>
      </c>
      <c r="M41" s="8">
        <f>INTAVI!M41+NRGSUP!M41</f>
        <v>0</v>
      </c>
      <c r="N41" s="8">
        <f>INTAVI!N41+NRGSUP!N41</f>
        <v>0</v>
      </c>
      <c r="O41" s="8">
        <f>INTAVI!O41+NRGSUP!O41</f>
        <v>0</v>
      </c>
      <c r="P41" s="8">
        <f>INTAVI!P41+NRGSUP!P41</f>
        <v>0</v>
      </c>
      <c r="Q41" s="8">
        <f>INTAVI!Q41+NRGSUP!Q41</f>
        <v>0</v>
      </c>
      <c r="R41" s="8">
        <f>INTAVI!R41+NRGSUP!R41</f>
        <v>0</v>
      </c>
      <c r="S41" s="8">
        <f>INTAVI!S41+NRGSUP!S41</f>
        <v>0</v>
      </c>
      <c r="T41" s="8">
        <f>INTAVI!T41+NRGSUP!T41</f>
        <v>0</v>
      </c>
      <c r="U41" s="8">
        <f>INTAVI!U41+NRGSUP!U41</f>
        <v>0</v>
      </c>
      <c r="V41" s="8">
        <f>INTAVI!V41+NRGSUP!V41</f>
        <v>0</v>
      </c>
      <c r="W41" s="8">
        <f>INTAVI!W41+NRGSUP!W41</f>
        <v>0</v>
      </c>
      <c r="X41" s="8">
        <f>INTAVI!X41+NRGSUP!X41</f>
        <v>0</v>
      </c>
      <c r="Y41" s="8">
        <f>INTAVI!Y41+NRGSUP!Y41</f>
        <v>0</v>
      </c>
      <c r="Z41" s="8">
        <f>INTAVI!Z41+NRGSUP!Z41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  <c r="Y42" s="8">
        <f>INTAVI!Y42+NRGSUP!Y42</f>
        <v>0</v>
      </c>
      <c r="Z42" s="8">
        <f>INTAVI!Z42+NRGSUP!Z42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INTAVI!C43+NRGSUP!C43</f>
        <v>1166.0079600000001</v>
      </c>
      <c r="D43" s="8">
        <f>INTAVI!D43+NRGSUP!D43</f>
        <v>1435.5689400000001</v>
      </c>
      <c r="E43" s="8">
        <f>INTAVI!E43+NRGSUP!E43</f>
        <v>1698.8610599999997</v>
      </c>
      <c r="F43" s="8">
        <f>INTAVI!F43+NRGSUP!F43</f>
        <v>1720.80207</v>
      </c>
      <c r="G43" s="8">
        <f>INTAVI!G43+NRGSUP!G43</f>
        <v>1714.5332100000005</v>
      </c>
      <c r="H43" s="8">
        <f>INTAVI!H43+NRGSUP!H43</f>
        <v>1814.8349699999999</v>
      </c>
      <c r="I43" s="8">
        <f>INTAVI!I43+NRGSUP!I43</f>
        <v>1836.7759799999997</v>
      </c>
      <c r="J43" s="8">
        <f>INTAVI!J43+NRGSUP!J43</f>
        <v>1993.4974799999998</v>
      </c>
      <c r="K43" s="8">
        <f>INTAVI!K43+NRGSUP!K43</f>
        <v>1842.5809443600001</v>
      </c>
      <c r="L43" s="8">
        <f>INTAVI!L43+NRGSUP!L43</f>
        <v>1690.4797275599999</v>
      </c>
      <c r="M43" s="8">
        <f>INTAVI!M43+NRGSUP!M43</f>
        <v>1856.9430360000003</v>
      </c>
      <c r="N43" s="8">
        <f>INTAVI!N43+NRGSUP!N43</f>
        <v>2022.5913926400003</v>
      </c>
      <c r="O43" s="8">
        <f>INTAVI!O43+NRGSUP!O43</f>
        <v>2103.2025299999996</v>
      </c>
      <c r="P43" s="8">
        <f>INTAVI!P43+NRGSUP!P43</f>
        <v>2071.8582299999998</v>
      </c>
      <c r="Q43" s="8">
        <f>INTAVI!Q43+NRGSUP!Q43</f>
        <v>2087.5303799999997</v>
      </c>
      <c r="R43" s="8">
        <f>INTAVI!R43+NRGSUP!R43</f>
        <v>2165.89113</v>
      </c>
      <c r="S43" s="8">
        <f>INTAVI!S43+NRGSUP!S43</f>
        <v>2137.6812600000003</v>
      </c>
      <c r="T43" s="8">
        <f>INTAVI!T43+NRGSUP!T43</f>
        <v>2150.2192467600003</v>
      </c>
      <c r="U43" s="8">
        <f>INTAVI!U43+NRGSUP!U43</f>
        <v>2172.6740365200003</v>
      </c>
      <c r="V43" s="8">
        <f>INTAVI!V43+NRGSUP!V43</f>
        <v>2076.7516754399999</v>
      </c>
      <c r="W43" s="8">
        <f>INTAVI!W43+NRGSUP!W43</f>
        <v>2062.8318718800006</v>
      </c>
      <c r="X43" s="8">
        <f>INTAVI!X43+NRGSUP!X43</f>
        <v>2033.3802340799998</v>
      </c>
      <c r="Y43" s="8">
        <f>INTAVI!Y43+NRGSUP!Y43</f>
        <v>2178.6235848000006</v>
      </c>
      <c r="Z43" s="8">
        <f>INTAVI!Z43+NRGSUP!Z43</f>
        <v>2135.3631156000001</v>
      </c>
    </row>
    <row r="44" spans="1:26" ht="11.25" customHeight="1" x14ac:dyDescent="0.2">
      <c r="A44" s="28" t="s">
        <v>74</v>
      </c>
      <c r="B44" s="7" t="s">
        <v>75</v>
      </c>
      <c r="C44" s="8">
        <f>INTAVI!C44+NRGSUP!C44</f>
        <v>639.13830192</v>
      </c>
      <c r="D44" s="8">
        <f>INTAVI!D44+NRGSUP!D44</f>
        <v>645.28398575999995</v>
      </c>
      <c r="E44" s="8">
        <f>INTAVI!E44+NRGSUP!E44</f>
        <v>491.64523344000003</v>
      </c>
      <c r="F44" s="8">
        <f>INTAVI!F44+NRGSUP!F44</f>
        <v>411.75245808</v>
      </c>
      <c r="G44" s="8">
        <f>INTAVI!G44+NRGSUP!G44</f>
        <v>448.62656112000013</v>
      </c>
      <c r="H44" s="8">
        <f>INTAVI!H44+NRGSUP!H44</f>
        <v>408.67989480000006</v>
      </c>
      <c r="I44" s="8">
        <f>INTAVI!I44+NRGSUP!I44</f>
        <v>350.29673424000003</v>
      </c>
      <c r="J44" s="8">
        <f>INTAVI!J44+NRGSUP!J44</f>
        <v>245.82317400000005</v>
      </c>
      <c r="K44" s="8">
        <f>INTAVI!K44+NRGSUP!K44</f>
        <v>248.89545864000002</v>
      </c>
      <c r="L44" s="8">
        <f>INTAVI!L44+NRGSUP!L44</f>
        <v>230.45868576000007</v>
      </c>
      <c r="M44" s="8">
        <f>INTAVI!M44+NRGSUP!M44</f>
        <v>261.18682632000008</v>
      </c>
      <c r="N44" s="8">
        <f>INTAVI!N44+NRGSUP!N44</f>
        <v>197.31529368000002</v>
      </c>
      <c r="O44" s="8">
        <f>INTAVI!O44+NRGSUP!O44</f>
        <v>206.42208480000005</v>
      </c>
      <c r="P44" s="8">
        <f>INTAVI!P44+NRGSUP!P44</f>
        <v>163.92335472000002</v>
      </c>
      <c r="Q44" s="8">
        <f>INTAVI!Q44+NRGSUP!Q44</f>
        <v>130.53169439999999</v>
      </c>
      <c r="R44" s="8">
        <f>INTAVI!R44+NRGSUP!R44</f>
        <v>185.17299840000001</v>
      </c>
      <c r="S44" s="8">
        <f>INTAVI!S44+NRGSUP!S44</f>
        <v>248.92081488000005</v>
      </c>
      <c r="T44" s="8">
        <f>INTAVI!T44+NRGSUP!T44</f>
        <v>186.96409632000001</v>
      </c>
      <c r="U44" s="8">
        <f>INTAVI!U44+NRGSUP!U44</f>
        <v>149.01862248000003</v>
      </c>
      <c r="V44" s="8">
        <f>INTAVI!V44+NRGSUP!V44</f>
        <v>110.87419968</v>
      </c>
      <c r="W44" s="8">
        <f>INTAVI!W44+NRGSUP!W44</f>
        <v>107.48677320000002</v>
      </c>
      <c r="X44" s="8">
        <f>INTAVI!X44+NRGSUP!X44</f>
        <v>101.40573384000001</v>
      </c>
      <c r="Y44" s="8">
        <f>INTAVI!Y44+NRGSUP!Y44</f>
        <v>142.76928456000005</v>
      </c>
      <c r="Z44" s="8">
        <f>INTAVI!Z44+NRGSUP!Z44</f>
        <v>146.56993416000003</v>
      </c>
    </row>
    <row r="45" spans="1:26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  <c r="Y45" s="8">
        <f>INTAVI!Y45+NRGSUP!Y45</f>
        <v>0</v>
      </c>
      <c r="Z45" s="8">
        <f>INTAVI!Z45+NRGSUP!Z45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  <c r="Y46" s="8">
        <f>INTAVI!Y46+NRGSUP!Y46</f>
        <v>0</v>
      </c>
      <c r="Z46" s="8">
        <f>INTAVI!Z46+NRGSUP!Z46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  <c r="Y47" s="8">
        <f>INTAVI!Y47+NRGSUP!Y47</f>
        <v>0</v>
      </c>
      <c r="Z47" s="8">
        <f>INTAVI!Z47+NRGSUP!Z47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INTAVI!C48+NRGSUP!C48</f>
        <v>0</v>
      </c>
      <c r="D48" s="8">
        <f>INTAVI!D48+NRGSUP!D48</f>
        <v>0</v>
      </c>
      <c r="E48" s="8">
        <f>INTAVI!E48+NRGSUP!E48</f>
        <v>0</v>
      </c>
      <c r="F48" s="8">
        <f>INTAVI!F48+NRGSUP!F48</f>
        <v>0</v>
      </c>
      <c r="G48" s="8">
        <f>INTAVI!G48+NRGSUP!G48</f>
        <v>0</v>
      </c>
      <c r="H48" s="8">
        <f>INTAVI!H48+NRGSUP!H48</f>
        <v>0</v>
      </c>
      <c r="I48" s="8">
        <f>INTAVI!I48+NRGSUP!I48</f>
        <v>0</v>
      </c>
      <c r="J48" s="8">
        <f>INTAVI!J48+NRGSUP!J48</f>
        <v>0</v>
      </c>
      <c r="K48" s="8">
        <f>INTAVI!K48+NRGSUP!K48</f>
        <v>0</v>
      </c>
      <c r="L48" s="8">
        <f>INTAVI!L48+NRGSUP!L48</f>
        <v>0</v>
      </c>
      <c r="M48" s="8">
        <f>INTAVI!M48+NRGSUP!M48</f>
        <v>0</v>
      </c>
      <c r="N48" s="8">
        <f>INTAVI!N48+NRGSUP!N48</f>
        <v>0</v>
      </c>
      <c r="O48" s="8">
        <f>INTAVI!O48+NRGSUP!O48</f>
        <v>0</v>
      </c>
      <c r="P48" s="8">
        <f>INTAVI!P48+NRGSUP!P48</f>
        <v>0</v>
      </c>
      <c r="Q48" s="8">
        <f>INTAVI!Q48+NRGSUP!Q48</f>
        <v>0</v>
      </c>
      <c r="R48" s="8">
        <f>INTAVI!R48+NRGSUP!R48</f>
        <v>0</v>
      </c>
      <c r="S48" s="8">
        <f>INTAVI!S48+NRGSUP!S48</f>
        <v>0</v>
      </c>
      <c r="T48" s="8">
        <f>INTAVI!T48+NRGSUP!T48</f>
        <v>0</v>
      </c>
      <c r="U48" s="8">
        <f>INTAVI!U48+NRGSUP!U48</f>
        <v>0</v>
      </c>
      <c r="V48" s="8">
        <f>INTAVI!V48+NRGSUP!V48</f>
        <v>0</v>
      </c>
      <c r="W48" s="8">
        <f>INTAVI!W48+NRGSUP!W48</f>
        <v>0</v>
      </c>
      <c r="X48" s="8">
        <f>INTAVI!X48+NRGSUP!X48</f>
        <v>0</v>
      </c>
      <c r="Y48" s="8">
        <f>INTAVI!Y48+NRGSUP!Y48</f>
        <v>0</v>
      </c>
      <c r="Z48" s="8">
        <f>INTAVI!Z48+NRGSUP!Z48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  <c r="Y49" s="8">
        <f>INTAVI!Y49+NRGSUP!Y49</f>
        <v>0</v>
      </c>
      <c r="Z49" s="8">
        <f>INTAVI!Z49+NRGSUP!Z49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0</v>
      </c>
      <c r="F50" s="8">
        <f>INTAVI!F50+NRGSUP!F50</f>
        <v>0</v>
      </c>
      <c r="G50" s="8">
        <f>INTAVI!G50+NRGSUP!G50</f>
        <v>0</v>
      </c>
      <c r="H50" s="8">
        <f>INTAVI!H50+NRGSUP!H50</f>
        <v>0</v>
      </c>
      <c r="I50" s="8">
        <f>INTAVI!I50+NRGSUP!I50</f>
        <v>0</v>
      </c>
      <c r="J50" s="8">
        <f>INTAVI!J50+NRGSUP!J50</f>
        <v>0</v>
      </c>
      <c r="K50" s="8">
        <f>INTAVI!K50+NRGSUP!K50</f>
        <v>0</v>
      </c>
      <c r="L50" s="8">
        <f>INTAVI!L50+NRGSUP!L50</f>
        <v>0</v>
      </c>
      <c r="M50" s="8">
        <f>INTAVI!M50+NRGSUP!M50</f>
        <v>0</v>
      </c>
      <c r="N50" s="8">
        <f>INTAVI!N50+NRGSUP!N50</f>
        <v>0</v>
      </c>
      <c r="O50" s="8">
        <f>INTAVI!O50+NRGSUP!O50</f>
        <v>0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  <c r="Y50" s="8">
        <f>INTAVI!Y50+NRGSUP!Y50</f>
        <v>0</v>
      </c>
      <c r="Z50" s="8">
        <f>INTAVI!Z50+NRGSUP!Z50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INTAVI!C51+NRGSUP!C51</f>
        <v>1320.76791</v>
      </c>
      <c r="D51" s="27">
        <f>INTAVI!D51+NRGSUP!D51</f>
        <v>1419.3748800000003</v>
      </c>
      <c r="E51" s="27">
        <f>INTAVI!E51+NRGSUP!E51</f>
        <v>1335.2585399999998</v>
      </c>
      <c r="F51" s="27">
        <f>INTAVI!F51+NRGSUP!F51</f>
        <v>1457.6967900000002</v>
      </c>
      <c r="G51" s="27">
        <f>INTAVI!G51+NRGSUP!G51</f>
        <v>1564.9880399999997</v>
      </c>
      <c r="H51" s="27">
        <f>INTAVI!H51+NRGSUP!H51</f>
        <v>1602.95652</v>
      </c>
      <c r="I51" s="27">
        <f>INTAVI!I51+NRGSUP!I51</f>
        <v>1623.5059500000002</v>
      </c>
      <c r="J51" s="27">
        <f>INTAVI!J51+NRGSUP!J51</f>
        <v>1623.5564399999996</v>
      </c>
      <c r="K51" s="27">
        <f>INTAVI!K51+NRGSUP!K51</f>
        <v>1537.1680499999998</v>
      </c>
      <c r="L51" s="27">
        <f>INTAVI!L51+NRGSUP!L51</f>
        <v>1203.1767</v>
      </c>
      <c r="M51" s="27">
        <f>INTAVI!M51+NRGSUP!M51</f>
        <v>1321.2223199999999</v>
      </c>
      <c r="N51" s="27">
        <f>INTAVI!N51+NRGSUP!N51</f>
        <v>1182.12237</v>
      </c>
      <c r="O51" s="27">
        <f>INTAVI!O51+NRGSUP!O51</f>
        <v>1256.1912000000002</v>
      </c>
      <c r="P51" s="27">
        <f>INTAVI!P51+NRGSUP!P51</f>
        <v>1142.1847800000003</v>
      </c>
      <c r="Q51" s="27">
        <f>INTAVI!Q51+NRGSUP!Q51</f>
        <v>1023.0283800000002</v>
      </c>
      <c r="R51" s="27">
        <f>INTAVI!R51+NRGSUP!R51</f>
        <v>917.10036000000002</v>
      </c>
      <c r="S51" s="27">
        <f>INTAVI!S51+NRGSUP!S51</f>
        <v>1005.91227</v>
      </c>
      <c r="T51" s="27">
        <f>INTAVI!T51+NRGSUP!T51</f>
        <v>926.27560476000008</v>
      </c>
      <c r="U51" s="27">
        <f>INTAVI!U51+NRGSUP!U51</f>
        <v>970.6925637419306</v>
      </c>
      <c r="V51" s="27">
        <f>INTAVI!V51+NRGSUP!V51</f>
        <v>893.2535695545597</v>
      </c>
      <c r="W51" s="27">
        <f>INTAVI!W51+NRGSUP!W51</f>
        <v>816.66411058188362</v>
      </c>
      <c r="X51" s="27">
        <f>INTAVI!X51+NRGSUP!X51</f>
        <v>925.45365809644682</v>
      </c>
      <c r="Y51" s="27">
        <f>INTAVI!Y51+NRGSUP!Y51</f>
        <v>676.75114106041531</v>
      </c>
      <c r="Z51" s="27">
        <f>INTAVI!Z51+NRGSUP!Z51</f>
        <v>582.65519522514978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400.54548995999994</v>
      </c>
      <c r="Q52" s="27">
        <f t="shared" si="30"/>
        <v>262.07863667999999</v>
      </c>
      <c r="R52" s="27">
        <f t="shared" si="30"/>
        <v>208.57948776000001</v>
      </c>
      <c r="S52" s="27">
        <f t="shared" si="30"/>
        <v>214.7719716</v>
      </c>
      <c r="T52" s="27">
        <f t="shared" si="30"/>
        <v>204.21208547999998</v>
      </c>
      <c r="U52" s="27">
        <f t="shared" si="30"/>
        <v>222.49515672000001</v>
      </c>
      <c r="V52" s="27">
        <f t="shared" si="30"/>
        <v>193.87645703999996</v>
      </c>
      <c r="W52" s="27">
        <f t="shared" si="30"/>
        <v>138.60958607999996</v>
      </c>
      <c r="X52" s="27">
        <f t="shared" si="30"/>
        <v>138.58719731999997</v>
      </c>
      <c r="Y52" s="27">
        <f t="shared" ref="Y52:Z52" si="31">SUM(Y53:Y54)</f>
        <v>134.55348768000002</v>
      </c>
      <c r="Z52" s="27">
        <f t="shared" si="31"/>
        <v>136.46699927999998</v>
      </c>
    </row>
    <row r="53" spans="1:26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0</v>
      </c>
      <c r="E53" s="8">
        <f>INTAVI!E53+NRGSUP!E53</f>
        <v>0</v>
      </c>
      <c r="F53" s="8">
        <f>INTAVI!F53+NRGSUP!F53</f>
        <v>0</v>
      </c>
      <c r="G53" s="8">
        <f>INTAVI!G53+NRGSUP!G53</f>
        <v>0</v>
      </c>
      <c r="H53" s="8">
        <f>INTAVI!H53+NRGSUP!H53</f>
        <v>0</v>
      </c>
      <c r="I53" s="8">
        <f>INTAVI!I53+NRGSUP!I53</f>
        <v>0</v>
      </c>
      <c r="J53" s="8">
        <f>INTAVI!J53+NRGSUP!J53</f>
        <v>0</v>
      </c>
      <c r="K53" s="8">
        <f>INTAVI!K53+NRGSUP!K53</f>
        <v>0</v>
      </c>
      <c r="L53" s="8">
        <f>INTAVI!L53+NRGSUP!L53</f>
        <v>0</v>
      </c>
      <c r="M53" s="8">
        <f>INTAVI!M53+NRGSUP!M53</f>
        <v>0</v>
      </c>
      <c r="N53" s="8">
        <f>INTAVI!N53+NRGSUP!N53</f>
        <v>0</v>
      </c>
      <c r="O53" s="8">
        <f>INTAVI!O53+NRGSUP!O53</f>
        <v>0</v>
      </c>
      <c r="P53" s="8">
        <f>INTAVI!P53+NRGSUP!P53</f>
        <v>0</v>
      </c>
      <c r="Q53" s="8">
        <f>INTAVI!Q53+NRGSUP!Q53</f>
        <v>0</v>
      </c>
      <c r="R53" s="8">
        <f>INTAVI!R53+NRGSUP!R53</f>
        <v>74.789114400000017</v>
      </c>
      <c r="S53" s="8">
        <f>INTAVI!S53+NRGSUP!S53</f>
        <v>102.53117159999999</v>
      </c>
      <c r="T53" s="8">
        <f>INTAVI!T53+NRGSUP!T53</f>
        <v>86.610466800000012</v>
      </c>
      <c r="U53" s="8">
        <f>INTAVI!U53+NRGSUP!U53</f>
        <v>87.421276800000001</v>
      </c>
      <c r="V53" s="8">
        <f>INTAVI!V53+NRGSUP!V53</f>
        <v>88.626938399999972</v>
      </c>
      <c r="W53" s="8">
        <f>INTAVI!W53+NRGSUP!W53</f>
        <v>20.111691599999997</v>
      </c>
      <c r="X53" s="8">
        <f>INTAVI!X53+NRGSUP!X53</f>
        <v>1.8280548000000001</v>
      </c>
      <c r="Y53" s="8">
        <f>INTAVI!Y53+NRGSUP!Y53</f>
        <v>1.5732288000000001</v>
      </c>
      <c r="Z53" s="8">
        <f>INTAVI!Z53+NRGSUP!Z53</f>
        <v>3.4867404000000004</v>
      </c>
    </row>
    <row r="54" spans="1:26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0</v>
      </c>
      <c r="M54" s="45">
        <f>INTAVI!M54+NRGSUP!M54</f>
        <v>0</v>
      </c>
      <c r="N54" s="45">
        <f>INTAVI!N54+NRGSUP!N54</f>
        <v>0</v>
      </c>
      <c r="O54" s="45">
        <f>INTAVI!O54+NRGSUP!O54</f>
        <v>0</v>
      </c>
      <c r="P54" s="45">
        <f>INTAVI!P54+NRGSUP!P54</f>
        <v>400.54548995999994</v>
      </c>
      <c r="Q54" s="45">
        <f>INTAVI!Q54+NRGSUP!Q54</f>
        <v>262.07863667999999</v>
      </c>
      <c r="R54" s="45">
        <f>INTAVI!R54+NRGSUP!R54</f>
        <v>133.79037335999999</v>
      </c>
      <c r="S54" s="45">
        <f>INTAVI!S54+NRGSUP!S54</f>
        <v>112.24080000000001</v>
      </c>
      <c r="T54" s="45">
        <f>INTAVI!T54+NRGSUP!T54</f>
        <v>117.60161867999997</v>
      </c>
      <c r="U54" s="45">
        <f>INTAVI!U54+NRGSUP!U54</f>
        <v>135.07387992</v>
      </c>
      <c r="V54" s="45">
        <f>INTAVI!V54+NRGSUP!V54</f>
        <v>105.24951863999999</v>
      </c>
      <c r="W54" s="45">
        <f>INTAVI!W54+NRGSUP!W54</f>
        <v>118.49789447999997</v>
      </c>
      <c r="X54" s="45">
        <f>INTAVI!X54+NRGSUP!X54</f>
        <v>136.75914251999998</v>
      </c>
      <c r="Y54" s="45">
        <f>INTAVI!Y54+NRGSUP!Y54</f>
        <v>132.98025888000001</v>
      </c>
      <c r="Z54" s="45">
        <f>INTAVI!Z54+NRGSUP!Z54</f>
        <v>132.98025887999998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2397.14198136</v>
      </c>
      <c r="D61" s="49">
        <f t="shared" si="32"/>
        <v>2527.1657812800004</v>
      </c>
      <c r="E61" s="49">
        <f t="shared" si="32"/>
        <v>2562.6067135199996</v>
      </c>
      <c r="F61" s="49">
        <f t="shared" si="32"/>
        <v>2693.3861354400001</v>
      </c>
      <c r="G61" s="49">
        <f t="shared" si="32"/>
        <v>2790.5726469599999</v>
      </c>
      <c r="H61" s="49">
        <f t="shared" si="32"/>
        <v>2721.2356281599996</v>
      </c>
      <c r="I61" s="49">
        <f t="shared" si="32"/>
        <v>2446.2472946399998</v>
      </c>
      <c r="J61" s="49">
        <f t="shared" si="32"/>
        <v>2767.4600248800007</v>
      </c>
      <c r="K61" s="49">
        <f t="shared" si="32"/>
        <v>2970.4658011199999</v>
      </c>
      <c r="L61" s="49">
        <f t="shared" si="32"/>
        <v>3272.1689635199996</v>
      </c>
      <c r="M61" s="49">
        <f t="shared" si="32"/>
        <v>3860.9049707999998</v>
      </c>
      <c r="N61" s="49">
        <f t="shared" si="32"/>
        <v>3744.5858776799982</v>
      </c>
      <c r="O61" s="49">
        <f t="shared" si="32"/>
        <v>3834.1097675999999</v>
      </c>
      <c r="P61" s="49">
        <f t="shared" si="32"/>
        <v>3744.7121411999988</v>
      </c>
      <c r="Q61" s="49">
        <f t="shared" si="32"/>
        <v>3738.2238835200001</v>
      </c>
      <c r="R61" s="49">
        <f t="shared" si="32"/>
        <v>4029.20311176</v>
      </c>
      <c r="S61" s="49">
        <f t="shared" si="32"/>
        <v>4377.5568122399982</v>
      </c>
      <c r="T61" s="49">
        <f t="shared" si="32"/>
        <v>4644.084567599999</v>
      </c>
      <c r="U61" s="49">
        <f t="shared" si="32"/>
        <v>5126.7404810421831</v>
      </c>
      <c r="V61" s="49">
        <f t="shared" si="32"/>
        <v>5163.2069344476467</v>
      </c>
      <c r="W61" s="49">
        <f t="shared" si="32"/>
        <v>5607.8141490837261</v>
      </c>
      <c r="X61" s="49">
        <f t="shared" si="32"/>
        <v>5608.4791181200371</v>
      </c>
      <c r="Y61" s="49">
        <f t="shared" ref="Y61:Z61" si="33">SUM(Y62:Y72)</f>
        <v>5570.064884195318</v>
      </c>
      <c r="Z61" s="49">
        <f t="shared" si="33"/>
        <v>5882.6153609299599</v>
      </c>
    </row>
    <row r="62" spans="1:26" ht="11.25" customHeight="1" x14ac:dyDescent="0.2">
      <c r="A62" s="50" t="s">
        <v>92</v>
      </c>
      <c r="B62" s="51" t="s">
        <v>93</v>
      </c>
      <c r="C62" s="52">
        <f>INTAVI!C62+NRGSUP!C62</f>
        <v>2392.9924031999999</v>
      </c>
      <c r="D62" s="52">
        <f>INTAVI!D62+NRGSUP!D62</f>
        <v>2522.6885376000005</v>
      </c>
      <c r="E62" s="52">
        <f>INTAVI!E62+NRGSUP!E62</f>
        <v>2557.8564479999995</v>
      </c>
      <c r="F62" s="52">
        <f>INTAVI!F62+NRGSUP!F62</f>
        <v>2687.2163135999999</v>
      </c>
      <c r="G62" s="52">
        <f>INTAVI!G62+NRGSUP!G62</f>
        <v>2785.4402688</v>
      </c>
      <c r="H62" s="52">
        <f>INTAVI!H62+NRGSUP!H62</f>
        <v>2712.6400895999996</v>
      </c>
      <c r="I62" s="52">
        <f>INTAVI!I62+NRGSUP!I62</f>
        <v>2433.4240895999997</v>
      </c>
      <c r="J62" s="52">
        <f>INTAVI!J62+NRGSUP!J62</f>
        <v>2756.3203584000007</v>
      </c>
      <c r="K62" s="52">
        <f>INTAVI!K62+NRGSUP!K62</f>
        <v>2951.6481792</v>
      </c>
      <c r="L62" s="52">
        <f>INTAVI!L62+NRGSUP!L62</f>
        <v>3261.2162687999999</v>
      </c>
      <c r="M62" s="52">
        <f>INTAVI!M62+NRGSUP!M62</f>
        <v>3829.5028799999995</v>
      </c>
      <c r="N62" s="52">
        <f>INTAVI!N62+NRGSUP!N62</f>
        <v>3723.776582399998</v>
      </c>
      <c r="O62" s="52">
        <f>INTAVI!O62+NRGSUP!O62</f>
        <v>3816.0638208</v>
      </c>
      <c r="P62" s="52">
        <f>INTAVI!P62+NRGSUP!P62</f>
        <v>3718.7357759999986</v>
      </c>
      <c r="Q62" s="52">
        <f>INTAVI!Q62+NRGSUP!Q62</f>
        <v>3701.0405376000003</v>
      </c>
      <c r="R62" s="52">
        <f>INTAVI!R62+NRGSUP!R62</f>
        <v>3870.3833279999999</v>
      </c>
      <c r="S62" s="52">
        <f>INTAVI!S62+NRGSUP!S62</f>
        <v>4212.5436863999985</v>
      </c>
      <c r="T62" s="52">
        <f>INTAVI!T62+NRGSUP!T62</f>
        <v>4482.6268031999989</v>
      </c>
      <c r="U62" s="52">
        <f>INTAVI!U62+NRGSUP!U62</f>
        <v>4912.208179199999</v>
      </c>
      <c r="V62" s="52">
        <f>INTAVI!V62+NRGSUP!V62</f>
        <v>4935.2466239999994</v>
      </c>
      <c r="W62" s="52">
        <f>INTAVI!W62+NRGSUP!W62</f>
        <v>5321.0424959999982</v>
      </c>
      <c r="X62" s="52">
        <f>INTAVI!X62+NRGSUP!X62</f>
        <v>5337.9341568000009</v>
      </c>
      <c r="Y62" s="52">
        <f>INTAVI!Y62+NRGSUP!Y62</f>
        <v>5360.2218431999991</v>
      </c>
      <c r="Z62" s="52">
        <f>INTAVI!Z62+NRGSUP!Z62</f>
        <v>5676.3274175999986</v>
      </c>
    </row>
    <row r="63" spans="1:26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  <c r="Y63" s="52">
        <f>INTAVI!Y63+NRGSUP!Y63</f>
        <v>0</v>
      </c>
      <c r="Z63" s="52">
        <f>INTAVI!Z63+NRGSUP!Z63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INTAVI!C64+NRGSUP!C64</f>
        <v>4.1495781599999999</v>
      </c>
      <c r="D64" s="52">
        <f>INTAVI!D64+NRGSUP!D64</f>
        <v>4.4772436800000008</v>
      </c>
      <c r="E64" s="52">
        <f>INTAVI!E64+NRGSUP!E64</f>
        <v>4.750265520000001</v>
      </c>
      <c r="F64" s="52">
        <f>INTAVI!F64+NRGSUP!F64</f>
        <v>6.1698218399999991</v>
      </c>
      <c r="G64" s="52">
        <f>INTAVI!G64+NRGSUP!G64</f>
        <v>5.13237816</v>
      </c>
      <c r="H64" s="52">
        <f>INTAVI!H64+NRGSUP!H64</f>
        <v>8.1352252800000002</v>
      </c>
      <c r="I64" s="52">
        <f>INTAVI!I64+NRGSUP!I64</f>
        <v>9.5003344799999994</v>
      </c>
      <c r="J64" s="52">
        <f>INTAVI!J64+NRGSUP!J64</f>
        <v>9.6096218399999991</v>
      </c>
      <c r="K64" s="52">
        <f>INTAVI!K64+NRGSUP!K64</f>
        <v>6.4974873600000009</v>
      </c>
      <c r="L64" s="52">
        <f>INTAVI!L64+NRGSUP!L64</f>
        <v>5.7332620800000011</v>
      </c>
      <c r="M64" s="52">
        <f>INTAVI!M64+NRGSUP!M64</f>
        <v>8.4628908000000003</v>
      </c>
      <c r="N64" s="52">
        <f>INTAVI!N64+NRGSUP!N64</f>
        <v>7.480090800000001</v>
      </c>
      <c r="O64" s="52">
        <f>INTAVI!O64+NRGSUP!O64</f>
        <v>6.6612218400000005</v>
      </c>
      <c r="P64" s="52">
        <f>INTAVI!P64+NRGSUP!P64</f>
        <v>16.489221839999999</v>
      </c>
      <c r="Q64" s="52">
        <f>INTAVI!Q64+NRGSUP!Q64</f>
        <v>22.003712640000003</v>
      </c>
      <c r="R64" s="52">
        <f>INTAVI!R64+NRGSUP!R64</f>
        <v>30.029847120000003</v>
      </c>
      <c r="S64" s="52">
        <f>INTAVI!S64+NRGSUP!S64</f>
        <v>39.421090799999995</v>
      </c>
      <c r="T64" s="52">
        <f>INTAVI!T64+NRGSUP!T64</f>
        <v>29.483803439999996</v>
      </c>
      <c r="U64" s="52">
        <f>INTAVI!U64+NRGSUP!U64</f>
        <v>33.631910162185086</v>
      </c>
      <c r="V64" s="52">
        <f>INTAVI!V64+NRGSUP!V64</f>
        <v>31.963565007647659</v>
      </c>
      <c r="W64" s="52">
        <f>INTAVI!W64+NRGSUP!W64</f>
        <v>42.157919963728304</v>
      </c>
      <c r="X64" s="52">
        <f>INTAVI!X64+NRGSUP!X64</f>
        <v>40.626563560035834</v>
      </c>
      <c r="Y64" s="52">
        <f>INTAVI!Y64+NRGSUP!Y64</f>
        <v>34.835990435317939</v>
      </c>
      <c r="Z64" s="52">
        <f>INTAVI!Z64+NRGSUP!Z64</f>
        <v>47.099324449961017</v>
      </c>
    </row>
    <row r="65" spans="1:26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0</v>
      </c>
      <c r="M65" s="52">
        <f>INTAVI!M65+NRGSUP!M65</f>
        <v>0</v>
      </c>
      <c r="N65" s="52">
        <f>INTAVI!N65+NRGSUP!N65</f>
        <v>0</v>
      </c>
      <c r="O65" s="52">
        <f>INTAVI!O65+NRGSUP!O65</f>
        <v>0</v>
      </c>
      <c r="P65" s="52">
        <f>INTAVI!P65+NRGSUP!P65</f>
        <v>0</v>
      </c>
      <c r="Q65" s="52">
        <f>INTAVI!Q65+NRGSUP!Q65</f>
        <v>0</v>
      </c>
      <c r="R65" s="52">
        <f>INTAVI!R65+NRGSUP!R65</f>
        <v>121.20012000000001</v>
      </c>
      <c r="S65" s="52">
        <f>INTAVI!S65+NRGSUP!S65</f>
        <v>119.8998</v>
      </c>
      <c r="T65" s="52">
        <f>INTAVI!T65+NRGSUP!T65</f>
        <v>124.6482</v>
      </c>
      <c r="U65" s="52">
        <f>INTAVI!U65+NRGSUP!U65</f>
        <v>129.09959999999995</v>
      </c>
      <c r="V65" s="52">
        <f>INTAVI!V65+NRGSUP!V65</f>
        <v>114.77591999999997</v>
      </c>
      <c r="W65" s="52">
        <f>INTAVI!W65+NRGSUP!W65</f>
        <v>129.22343999999995</v>
      </c>
      <c r="X65" s="52">
        <f>INTAVI!X65+NRGSUP!X65</f>
        <v>94.551119999999983</v>
      </c>
      <c r="Y65" s="52">
        <f>INTAVI!Y65+NRGSUP!Y65</f>
        <v>91.93859999999998</v>
      </c>
      <c r="Z65" s="52">
        <f>INTAVI!Z65+NRGSUP!Z65</f>
        <v>92.874959999999987</v>
      </c>
    </row>
    <row r="66" spans="1:26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  <c r="Y66" s="52">
        <f>INTAVI!Y66+NRGSUP!Y66</f>
        <v>0</v>
      </c>
      <c r="Z66" s="52">
        <f>INTAVI!Z66+NRGSUP!Z66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0</v>
      </c>
      <c r="K67" s="52">
        <f>INTAVI!K67+NRGSUP!K67</f>
        <v>3.7949083199999993</v>
      </c>
      <c r="L67" s="52">
        <f>INTAVI!L67+NRGSUP!L67</f>
        <v>0.28266191999999996</v>
      </c>
      <c r="M67" s="52">
        <f>INTAVI!M67+NRGSUP!M67</f>
        <v>13.282051679999999</v>
      </c>
      <c r="N67" s="52">
        <f>INTAVI!N67+NRGSUP!N67</f>
        <v>11.38472496</v>
      </c>
      <c r="O67" s="52">
        <f>INTAVI!O67+NRGSUP!O67</f>
        <v>11.384724960000002</v>
      </c>
      <c r="P67" s="52">
        <f>INTAVI!P67+NRGSUP!P67</f>
        <v>9.4871433599999992</v>
      </c>
      <c r="Q67" s="52">
        <f>INTAVI!Q67+NRGSUP!Q67</f>
        <v>15.179633279999999</v>
      </c>
      <c r="R67" s="52">
        <f>INTAVI!R67+NRGSUP!R67</f>
        <v>7.5898166400000013</v>
      </c>
      <c r="S67" s="52">
        <f>INTAVI!S67+NRGSUP!S67</f>
        <v>5.6922350400000008</v>
      </c>
      <c r="T67" s="52">
        <f>INTAVI!T67+NRGSUP!T67</f>
        <v>2.8462449599999999</v>
      </c>
      <c r="U67" s="52">
        <f>INTAVI!U67+NRGSUP!U67</f>
        <v>14.528159999999996</v>
      </c>
      <c r="V67" s="52">
        <f>INTAVI!V67+NRGSUP!V67</f>
        <v>21.867939360000001</v>
      </c>
      <c r="W67" s="52">
        <f>INTAVI!W67+NRGSUP!W67</f>
        <v>18.342694080000001</v>
      </c>
      <c r="X67" s="52">
        <f>INTAVI!X67+NRGSUP!X67</f>
        <v>12.512823839999998</v>
      </c>
      <c r="Y67" s="52">
        <f>INTAVI!Y67+NRGSUP!Y67</f>
        <v>6.0172070400000006</v>
      </c>
      <c r="Z67" s="52">
        <f>INTAVI!Z67+NRGSUP!Z67</f>
        <v>6.7324003199999982</v>
      </c>
    </row>
    <row r="68" spans="1:26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  <c r="Y68" s="52">
        <f>INTAVI!Y68+NRGSUP!Y68</f>
        <v>0</v>
      </c>
      <c r="Z68" s="52">
        <f>INTAVI!Z68+NRGSUP!Z68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0.46031328000000005</v>
      </c>
      <c r="I69" s="52">
        <f>INTAVI!I69+NRGSUP!I69</f>
        <v>3.3228705600000001</v>
      </c>
      <c r="J69" s="52">
        <f>INTAVI!J69+NRGSUP!J69</f>
        <v>1.5300446400000001</v>
      </c>
      <c r="K69" s="52">
        <f>INTAVI!K69+NRGSUP!K69</f>
        <v>8.5252262399999985</v>
      </c>
      <c r="L69" s="52">
        <f>INTAVI!L69+NRGSUP!L69</f>
        <v>4.9367707200000002</v>
      </c>
      <c r="M69" s="52">
        <f>INTAVI!M69+NRGSUP!M69</f>
        <v>9.657148320000001</v>
      </c>
      <c r="N69" s="52">
        <f>INTAVI!N69+NRGSUP!N69</f>
        <v>1.9444795199999998</v>
      </c>
      <c r="O69" s="52">
        <f>INTAVI!O69+NRGSUP!O69</f>
        <v>0</v>
      </c>
      <c r="P69" s="52">
        <f>INTAVI!P69+NRGSUP!P69</f>
        <v>0</v>
      </c>
      <c r="Q69" s="52">
        <f>INTAVI!Q69+NRGSUP!Q69</f>
        <v>0</v>
      </c>
      <c r="R69" s="52">
        <f>INTAVI!R69+NRGSUP!R69</f>
        <v>0</v>
      </c>
      <c r="S69" s="52">
        <f>INTAVI!S69+NRGSUP!S69</f>
        <v>0</v>
      </c>
      <c r="T69" s="52">
        <f>INTAVI!T69+NRGSUP!T69</f>
        <v>4.4795160000000012</v>
      </c>
      <c r="U69" s="52">
        <f>INTAVI!U69+NRGSUP!U69</f>
        <v>37.272631680000003</v>
      </c>
      <c r="V69" s="52">
        <f>INTAVI!V69+NRGSUP!V69</f>
        <v>59.352886080000005</v>
      </c>
      <c r="W69" s="52">
        <f>INTAVI!W69+NRGSUP!W69</f>
        <v>97.047599039999994</v>
      </c>
      <c r="X69" s="52">
        <f>INTAVI!X69+NRGSUP!X69</f>
        <v>122.85445392000001</v>
      </c>
      <c r="Y69" s="52">
        <f>INTAVI!Y69+NRGSUP!Y69</f>
        <v>77.05124352</v>
      </c>
      <c r="Z69" s="52">
        <f>INTAVI!Z69+NRGSUP!Z69</f>
        <v>59.581258559999995</v>
      </c>
    </row>
    <row r="70" spans="1:26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  <c r="Y70" s="52">
        <f>INTAVI!Y70+NRGSUP!Y70</f>
        <v>0</v>
      </c>
      <c r="Z70" s="52">
        <f>INTAVI!Z70+NRGSUP!Z70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  <c r="Y71" s="52">
        <f>INTAVI!Y71+NRGSUP!Y71</f>
        <v>0</v>
      </c>
      <c r="Z71" s="52">
        <f>INTAVI!Z71+NRGSUP!Z71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  <c r="Y72" s="55">
        <f>INTAVI!Y72+NRGSUP!Y72</f>
        <v>0</v>
      </c>
      <c r="Z72" s="55">
        <f>INTAVI!Z72+NRGSUP!Z72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61.834028760000031</v>
      </c>
      <c r="D2" s="21">
        <f t="shared" ref="D2:X2" si="0">SUM(D3,D17,D22,D25,D26,D51,D52)</f>
        <v>51.108993360000007</v>
      </c>
      <c r="E2" s="21">
        <f t="shared" si="0"/>
        <v>53.662708800000004</v>
      </c>
      <c r="F2" s="21">
        <f t="shared" si="0"/>
        <v>62.325565920000017</v>
      </c>
      <c r="G2" s="21">
        <f t="shared" si="0"/>
        <v>96.232520520000008</v>
      </c>
      <c r="H2" s="21">
        <f t="shared" si="0"/>
        <v>152.26032276000007</v>
      </c>
      <c r="I2" s="21">
        <f t="shared" si="0"/>
        <v>155.99806560000007</v>
      </c>
      <c r="J2" s="21">
        <f t="shared" si="0"/>
        <v>177.93049860000002</v>
      </c>
      <c r="K2" s="21">
        <f t="shared" si="0"/>
        <v>203.34418632000006</v>
      </c>
      <c r="L2" s="21">
        <f t="shared" si="0"/>
        <v>110.40768432000003</v>
      </c>
      <c r="M2" s="21">
        <f t="shared" si="0"/>
        <v>101.27166767999996</v>
      </c>
      <c r="N2" s="21">
        <f t="shared" si="0"/>
        <v>136.61911692000001</v>
      </c>
      <c r="O2" s="21">
        <f t="shared" si="0"/>
        <v>179.77939271999998</v>
      </c>
      <c r="P2" s="21">
        <f t="shared" si="0"/>
        <v>143.43023267999996</v>
      </c>
      <c r="Q2" s="21">
        <f t="shared" si="0"/>
        <v>143.50115483999994</v>
      </c>
      <c r="R2" s="21">
        <f t="shared" si="0"/>
        <v>150.46369200000001</v>
      </c>
      <c r="S2" s="21">
        <f t="shared" si="0"/>
        <v>137.97647387999999</v>
      </c>
      <c r="T2" s="21">
        <f t="shared" si="0"/>
        <v>179.57516795999999</v>
      </c>
      <c r="U2" s="21">
        <f t="shared" si="0"/>
        <v>208.93409496000004</v>
      </c>
      <c r="V2" s="21">
        <f t="shared" si="0"/>
        <v>206.14535280000004</v>
      </c>
      <c r="W2" s="21">
        <f t="shared" si="0"/>
        <v>72.253115280000003</v>
      </c>
      <c r="X2" s="21">
        <f t="shared" si="0"/>
        <v>129.56080896</v>
      </c>
      <c r="Y2" s="21">
        <f t="shared" ref="Y2:Z2" si="1">SUM(Y3,Y17,Y22,Y25,Y26,Y51,Y52)</f>
        <v>172.61573688000004</v>
      </c>
      <c r="Z2" s="21">
        <f t="shared" si="1"/>
        <v>145.20483971999997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  <c r="Y5" s="8">
        <f>INTAVI_PA_IN!Y5+INTAVI_PA_EX!Y5+INTAVI_FR_IN!Y5+INTAVI_FR_EX!Y5</f>
        <v>0</v>
      </c>
      <c r="Z5" s="8">
        <f>INTAVI_PA_IN!Z5+INTAVI_PA_EX!Z5+INTAVI_FR_IN!Z5+INTAVI_FR_EX!Z5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  <c r="Y6" s="8">
        <f>INTAVI_PA_IN!Y6+INTAVI_PA_EX!Y6+INTAVI_FR_IN!Y6+INTAVI_FR_EX!Y6</f>
        <v>0</v>
      </c>
      <c r="Z6" s="8">
        <f>INTAVI_PA_IN!Z6+INTAVI_PA_EX!Z6+INTAVI_FR_IN!Z6+INTAVI_FR_EX!Z6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  <c r="Y7" s="8">
        <f>INTAVI_PA_IN!Y7+INTAVI_PA_EX!Y7+INTAVI_FR_IN!Y7+INTAVI_FR_EX!Y7</f>
        <v>0</v>
      </c>
      <c r="Z7" s="8">
        <f>INTAVI_PA_IN!Z7+INTAVI_PA_EX!Z7+INTAVI_FR_IN!Z7+INTAVI_FR_EX!Z7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  <c r="Y9" s="8">
        <f>INTAVI_PA_IN!Y9+INTAVI_PA_EX!Y9+INTAVI_FR_IN!Y9+INTAVI_FR_EX!Y9</f>
        <v>0</v>
      </c>
      <c r="Z9" s="8">
        <f>INTAVI_PA_IN!Z9+INTAVI_PA_EX!Z9+INTAVI_FR_IN!Z9+INTAVI_FR_EX!Z9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  <c r="Y10" s="8">
        <f>INTAVI_PA_IN!Y10+INTAVI_PA_EX!Y10+INTAVI_FR_IN!Y10+INTAVI_FR_EX!Y10</f>
        <v>0</v>
      </c>
      <c r="Z10" s="8">
        <f>INTAVI_PA_IN!Z10+INTAVI_PA_EX!Z10+INTAVI_FR_IN!Z10+INTAVI_FR_EX!Z10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  <c r="Y12" s="8">
        <f>INTAVI_PA_IN!Y12+INTAVI_PA_EX!Y12+INTAVI_FR_IN!Y12+INTAVI_FR_EX!Y12</f>
        <v>0</v>
      </c>
      <c r="Z12" s="8">
        <f>INTAVI_PA_IN!Z12+INTAVI_PA_EX!Z12+INTAVI_FR_IN!Z12+INTAVI_FR_EX!Z12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  <c r="Y13" s="8">
        <f>INTAVI_PA_IN!Y13+INTAVI_PA_EX!Y13+INTAVI_FR_IN!Y13+INTAVI_FR_EX!Y13</f>
        <v>0</v>
      </c>
      <c r="Z13" s="8">
        <f>INTAVI_PA_IN!Z13+INTAVI_PA_EX!Z13+INTAVI_FR_IN!Z13+INTAVI_FR_EX!Z13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  <c r="Y14" s="8">
        <f>INTAVI_PA_IN!Y14+INTAVI_PA_EX!Y14+INTAVI_FR_IN!Y14+INTAVI_FR_EX!Y14</f>
        <v>0</v>
      </c>
      <c r="Z14" s="8">
        <f>INTAVI_PA_IN!Z14+INTAVI_PA_EX!Z14+INTAVI_FR_IN!Z14+INTAVI_FR_EX!Z14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  <c r="Y15" s="8">
        <f>INTAVI_PA_IN!Y15+INTAVI_PA_EX!Y15+INTAVI_FR_IN!Y15+INTAVI_FR_EX!Y15</f>
        <v>0</v>
      </c>
      <c r="Z15" s="8">
        <f>INTAVI_PA_IN!Z15+INTAVI_PA_EX!Z15+INTAVI_FR_IN!Z15+INTAVI_FR_EX!Z15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  <c r="Y16" s="8">
        <f>INTAVI_PA_IN!Y16+INTAVI_PA_EX!Y16+INTAVI_FR_IN!Y16+INTAVI_FR_EX!Y16</f>
        <v>0</v>
      </c>
      <c r="Z16" s="8">
        <f>INTAVI_PA_IN!Z16+INTAVI_PA_EX!Z16+INTAVI_FR_IN!Z16+INTAVI_FR_EX!Z16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  <c r="Y18" s="8">
        <f>INTAVI_PA_IN!Y18+INTAVI_PA_EX!Y18+INTAVI_FR_IN!Y18+INTAVI_FR_EX!Y18</f>
        <v>0</v>
      </c>
      <c r="Z18" s="8">
        <f>INTAVI_PA_IN!Z18+INTAVI_PA_EX!Z18+INTAVI_FR_IN!Z18+INTAVI_FR_EX!Z18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  <c r="Y19" s="8">
        <f>INTAVI_PA_IN!Y19+INTAVI_PA_EX!Y19+INTAVI_FR_IN!Y19+INTAVI_FR_EX!Y19</f>
        <v>0</v>
      </c>
      <c r="Z19" s="8">
        <f>INTAVI_PA_IN!Z19+INTAVI_PA_EX!Z19+INTAVI_FR_IN!Z19+INTAVI_FR_EX!Z19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  <c r="Y20" s="8">
        <f>INTAVI_PA_IN!Y20+INTAVI_PA_EX!Y20+INTAVI_FR_IN!Y20+INTAVI_FR_EX!Y20</f>
        <v>0</v>
      </c>
      <c r="Z20" s="8">
        <f>INTAVI_PA_IN!Z20+INTAVI_PA_EX!Z20+INTAVI_FR_IN!Z20+INTAVI_FR_EX!Z20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  <c r="Y21" s="8">
        <f>INTAVI_PA_IN!Y21+INTAVI_PA_EX!Y21+INTAVI_FR_IN!Y21+INTAVI_FR_EX!Y21</f>
        <v>0</v>
      </c>
      <c r="Z21" s="8">
        <f>INTAVI_PA_IN!Z21+INTAVI_PA_EX!Z21+INTAVI_FR_IN!Z21+INTAVI_FR_EX!Z21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  <c r="Y23" s="8">
        <f>INTAVI_PA_IN!Y23+INTAVI_PA_EX!Y23+INTAVI_FR_IN!Y23+INTAVI_FR_EX!Y23</f>
        <v>0</v>
      </c>
      <c r="Z23" s="8">
        <f>INTAVI_PA_IN!Z23+INTAVI_PA_EX!Z23+INTAVI_FR_IN!Z23+INTAVI_FR_EX!Z23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  <c r="Y24" s="8">
        <f>INTAVI_PA_IN!Y24+INTAVI_PA_EX!Y24+INTAVI_FR_IN!Y24+INTAVI_FR_EX!Y24</f>
        <v>0</v>
      </c>
      <c r="Z24" s="8">
        <f>INTAVI_PA_IN!Z24+INTAVI_PA_EX!Z24+INTAVI_FR_IN!Z24+INTAVI_FR_EX!Z24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  <c r="Y25" s="27">
        <f>INTAVI_PA_IN!Y25+INTAVI_PA_EX!Y25+INTAVI_FR_IN!Y25+INTAVI_FR_EX!Y25</f>
        <v>0</v>
      </c>
      <c r="Z25" s="27">
        <f>INTAVI_PA_IN!Z25+INTAVI_PA_EX!Z25+INTAVI_FR_IN!Z25+INTAVI_FR_EX!Z25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61.834028760000031</v>
      </c>
      <c r="D26" s="27">
        <f t="shared" si="14"/>
        <v>51.108993360000007</v>
      </c>
      <c r="E26" s="27">
        <f t="shared" si="14"/>
        <v>53.662708800000004</v>
      </c>
      <c r="F26" s="27">
        <f t="shared" si="14"/>
        <v>62.325565920000017</v>
      </c>
      <c r="G26" s="27">
        <f t="shared" si="14"/>
        <v>96.232520520000008</v>
      </c>
      <c r="H26" s="27">
        <f t="shared" si="14"/>
        <v>152.26032276000007</v>
      </c>
      <c r="I26" s="27">
        <f t="shared" si="14"/>
        <v>155.99806560000007</v>
      </c>
      <c r="J26" s="27">
        <f t="shared" si="14"/>
        <v>177.93049860000002</v>
      </c>
      <c r="K26" s="27">
        <f t="shared" si="14"/>
        <v>203.34418632000006</v>
      </c>
      <c r="L26" s="27">
        <f t="shared" si="14"/>
        <v>110.40768432000003</v>
      </c>
      <c r="M26" s="27">
        <f t="shared" si="14"/>
        <v>101.27166767999996</v>
      </c>
      <c r="N26" s="27">
        <f t="shared" si="14"/>
        <v>136.61911692000001</v>
      </c>
      <c r="O26" s="27">
        <f t="shared" si="14"/>
        <v>179.77939271999998</v>
      </c>
      <c r="P26" s="27">
        <f t="shared" si="14"/>
        <v>143.43023267999996</v>
      </c>
      <c r="Q26" s="27">
        <f t="shared" si="14"/>
        <v>143.50115483999994</v>
      </c>
      <c r="R26" s="27">
        <f t="shared" si="14"/>
        <v>150.46369200000001</v>
      </c>
      <c r="S26" s="27">
        <f t="shared" si="14"/>
        <v>137.97647387999999</v>
      </c>
      <c r="T26" s="27">
        <f t="shared" si="14"/>
        <v>179.57516795999999</v>
      </c>
      <c r="U26" s="27">
        <f t="shared" si="14"/>
        <v>208.93409496000004</v>
      </c>
      <c r="V26" s="27">
        <f t="shared" si="14"/>
        <v>206.14535280000004</v>
      </c>
      <c r="W26" s="27">
        <f t="shared" si="14"/>
        <v>72.253115280000003</v>
      </c>
      <c r="X26" s="27">
        <f t="shared" ref="X26:Z26" si="15">SUM(X27,X33)</f>
        <v>129.56080896</v>
      </c>
      <c r="Y26" s="27">
        <f t="shared" si="15"/>
        <v>172.61573688000004</v>
      </c>
      <c r="Z26" s="27">
        <f t="shared" si="15"/>
        <v>145.20483971999997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  <c r="Y28" s="8">
        <f>INTAVI_PA_IN!Y28+INTAVI_PA_EX!Y28+INTAVI_FR_IN!Y28+INTAVI_FR_EX!Y28</f>
        <v>0</v>
      </c>
      <c r="Z28" s="8">
        <f>INTAVI_PA_IN!Z28+INTAVI_PA_EX!Z28+INTAVI_FR_IN!Z28+INTAVI_FR_EX!Z28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  <c r="Y29" s="8">
        <f>INTAVI_PA_IN!Y29+INTAVI_PA_EX!Y29+INTAVI_FR_IN!Y29+INTAVI_FR_EX!Y29</f>
        <v>0</v>
      </c>
      <c r="Z29" s="8">
        <f>INTAVI_PA_IN!Z29+INTAVI_PA_EX!Z29+INTAVI_FR_IN!Z29+INTAVI_FR_EX!Z29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  <c r="Y30" s="8">
        <f>INTAVI_PA_IN!Y30+INTAVI_PA_EX!Y30+INTAVI_FR_IN!Y30+INTAVI_FR_EX!Y30</f>
        <v>0</v>
      </c>
      <c r="Z30" s="8">
        <f>INTAVI_PA_IN!Z30+INTAVI_PA_EX!Z30+INTAVI_FR_IN!Z30+INTAVI_FR_EX!Z30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  <c r="Y31" s="8">
        <f>INTAVI_PA_IN!Y31+INTAVI_PA_EX!Y31+INTAVI_FR_IN!Y31+INTAVI_FR_EX!Y31</f>
        <v>0</v>
      </c>
      <c r="Z31" s="8">
        <f>INTAVI_PA_IN!Z31+INTAVI_PA_EX!Z31+INTAVI_FR_IN!Z31+INTAVI_FR_EX!Z31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  <c r="Y32" s="8">
        <f>INTAVI_PA_IN!Y32+INTAVI_PA_EX!Y32+INTAVI_FR_IN!Y32+INTAVI_FR_EX!Y32</f>
        <v>0</v>
      </c>
      <c r="Z32" s="8">
        <f>INTAVI_PA_IN!Z32+INTAVI_PA_EX!Z32+INTAVI_FR_IN!Z32+INTAVI_FR_EX!Z32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61.834028760000031</v>
      </c>
      <c r="D33" s="19">
        <f t="shared" si="18"/>
        <v>51.108993360000007</v>
      </c>
      <c r="E33" s="19">
        <f t="shared" si="18"/>
        <v>53.662708800000004</v>
      </c>
      <c r="F33" s="19">
        <f t="shared" si="18"/>
        <v>62.325565920000017</v>
      </c>
      <c r="G33" s="19">
        <f t="shared" si="18"/>
        <v>96.232520520000008</v>
      </c>
      <c r="H33" s="19">
        <f t="shared" si="18"/>
        <v>152.26032276000007</v>
      </c>
      <c r="I33" s="19">
        <f t="shared" si="18"/>
        <v>155.99806560000007</v>
      </c>
      <c r="J33" s="19">
        <f t="shared" si="18"/>
        <v>177.93049860000002</v>
      </c>
      <c r="K33" s="19">
        <f t="shared" si="18"/>
        <v>203.34418632000006</v>
      </c>
      <c r="L33" s="19">
        <f t="shared" si="18"/>
        <v>110.40768432000003</v>
      </c>
      <c r="M33" s="19">
        <f t="shared" si="18"/>
        <v>101.27166767999996</v>
      </c>
      <c r="N33" s="19">
        <f t="shared" si="18"/>
        <v>136.61911692000001</v>
      </c>
      <c r="O33" s="19">
        <f t="shared" si="18"/>
        <v>179.77939271999998</v>
      </c>
      <c r="P33" s="19">
        <f t="shared" si="18"/>
        <v>143.43023267999996</v>
      </c>
      <c r="Q33" s="19">
        <f t="shared" si="18"/>
        <v>143.50115483999994</v>
      </c>
      <c r="R33" s="19">
        <f t="shared" si="18"/>
        <v>150.46369200000001</v>
      </c>
      <c r="S33" s="19">
        <f t="shared" si="18"/>
        <v>137.97647387999999</v>
      </c>
      <c r="T33" s="19">
        <f t="shared" si="18"/>
        <v>179.57516795999999</v>
      </c>
      <c r="U33" s="19">
        <f t="shared" si="18"/>
        <v>208.93409496000004</v>
      </c>
      <c r="V33" s="19">
        <f t="shared" si="18"/>
        <v>206.14535280000004</v>
      </c>
      <c r="W33" s="19">
        <f t="shared" si="18"/>
        <v>72.253115280000003</v>
      </c>
      <c r="X33" s="19">
        <f t="shared" ref="X33:Z33" si="19">SUM(X34:X50)</f>
        <v>129.56080896</v>
      </c>
      <c r="Y33" s="19">
        <f t="shared" si="19"/>
        <v>172.61573688000004</v>
      </c>
      <c r="Z33" s="19">
        <f t="shared" si="19"/>
        <v>145.20483971999997</v>
      </c>
    </row>
    <row r="34" spans="1:26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  <c r="Y34" s="8">
        <f>INTAVI_PA_IN!Y34+INTAVI_PA_EX!Y34+INTAVI_FR_IN!Y34+INTAVI_FR_EX!Y34</f>
        <v>0</v>
      </c>
      <c r="Z34" s="8">
        <f>INTAVI_PA_IN!Z34+INTAVI_PA_EX!Z34+INTAVI_FR_IN!Z34+INTAVI_FR_EX!Z34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  <c r="Y35" s="8">
        <f>INTAVI_PA_IN!Y35+INTAVI_PA_EX!Y35+INTAVI_FR_IN!Y35+INTAVI_FR_EX!Y35</f>
        <v>0</v>
      </c>
      <c r="Z35" s="8">
        <f>INTAVI_PA_IN!Z35+INTAVI_PA_EX!Z35+INTAVI_FR_IN!Z35+INTAVI_FR_EX!Z35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  <c r="Y36" s="8">
        <f>INTAVI_PA_IN!Y36+INTAVI_PA_EX!Y36+INTAVI_FR_IN!Y36+INTAVI_FR_EX!Y36</f>
        <v>0</v>
      </c>
      <c r="Z36" s="8">
        <f>INTAVI_PA_IN!Z36+INTAVI_PA_EX!Z36+INTAVI_FR_IN!Z36+INTAVI_FR_EX!Z36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  <c r="Y37" s="8">
        <f>INTAVI_PA_IN!Y37+INTAVI_PA_EX!Y37+INTAVI_FR_IN!Y37+INTAVI_FR_EX!Y37</f>
        <v>0</v>
      </c>
      <c r="Z37" s="8">
        <f>INTAVI_PA_IN!Z37+INTAVI_PA_EX!Z37+INTAVI_FR_IN!Z37+INTAVI_FR_EX!Z37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3.1011119999999988</v>
      </c>
      <c r="H38" s="8">
        <f>INTAVI_PA_IN!H38+INTAVI_PA_EX!H38+INTAVI_FR_IN!H38+INTAVI_FR_EX!H38</f>
        <v>15.505056000000003</v>
      </c>
      <c r="I38" s="8">
        <f>INTAVI_PA_IN!I38+INTAVI_PA_EX!I38+INTAVI_FR_IN!I38+INTAVI_FR_EX!I38</f>
        <v>9.3030840000000019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  <c r="Y38" s="8">
        <f>INTAVI_PA_IN!Y38+INTAVI_PA_EX!Y38+INTAVI_FR_IN!Y38+INTAVI_FR_EX!Y38</f>
        <v>0</v>
      </c>
      <c r="Z38" s="8">
        <f>INTAVI_PA_IN!Z38+INTAVI_PA_EX!Z38+INTAVI_FR_IN!Z38+INTAVI_FR_EX!Z38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  <c r="Y39" s="8">
        <f>INTAVI_PA_IN!Y39+INTAVI_PA_EX!Y39+INTAVI_FR_IN!Y39+INTAVI_FR_EX!Y39</f>
        <v>0</v>
      </c>
      <c r="Z39" s="8">
        <f>INTAVI_PA_IN!Z39+INTAVI_PA_EX!Z39+INTAVI_FR_IN!Z39+INTAVI_FR_EX!Z39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61.834028760000031</v>
      </c>
      <c r="D40" s="8">
        <f>INTAVI_PA_IN!D40+INTAVI_PA_EX!D40+INTAVI_FR_IN!D40+INTAVI_FR_EX!D40</f>
        <v>51.108993360000007</v>
      </c>
      <c r="E40" s="8">
        <f>INTAVI_PA_IN!E40+INTAVI_PA_EX!E40+INTAVI_FR_IN!E40+INTAVI_FR_EX!E40</f>
        <v>53.662708800000004</v>
      </c>
      <c r="F40" s="8">
        <f>INTAVI_PA_IN!F40+INTAVI_PA_EX!F40+INTAVI_FR_IN!F40+INTAVI_FR_EX!F40</f>
        <v>62.325565920000017</v>
      </c>
      <c r="G40" s="8">
        <f>INTAVI_PA_IN!G40+INTAVI_PA_EX!G40+INTAVI_FR_IN!G40+INTAVI_FR_EX!G40</f>
        <v>93.131408520000008</v>
      </c>
      <c r="H40" s="8">
        <f>INTAVI_PA_IN!H40+INTAVI_PA_EX!H40+INTAVI_FR_IN!H40+INTAVI_FR_EX!H40</f>
        <v>136.75526676000007</v>
      </c>
      <c r="I40" s="8">
        <f>INTAVI_PA_IN!I40+INTAVI_PA_EX!I40+INTAVI_FR_IN!I40+INTAVI_FR_EX!I40</f>
        <v>146.69498160000006</v>
      </c>
      <c r="J40" s="8">
        <f>INTAVI_PA_IN!J40+INTAVI_PA_EX!J40+INTAVI_FR_IN!J40+INTAVI_FR_EX!J40</f>
        <v>177.93049860000002</v>
      </c>
      <c r="K40" s="8">
        <f>INTAVI_PA_IN!K40+INTAVI_PA_EX!K40+INTAVI_FR_IN!K40+INTAVI_FR_EX!K40</f>
        <v>203.34418632000006</v>
      </c>
      <c r="L40" s="8">
        <f>INTAVI_PA_IN!L40+INTAVI_PA_EX!L40+INTAVI_FR_IN!L40+INTAVI_FR_EX!L40</f>
        <v>110.40768432000003</v>
      </c>
      <c r="M40" s="8">
        <f>INTAVI_PA_IN!M40+INTAVI_PA_EX!M40+INTAVI_FR_IN!M40+INTAVI_FR_EX!M40</f>
        <v>101.27166767999996</v>
      </c>
      <c r="N40" s="8">
        <f>INTAVI_PA_IN!N40+INTAVI_PA_EX!N40+INTAVI_FR_IN!N40+INTAVI_FR_EX!N40</f>
        <v>136.61911692000001</v>
      </c>
      <c r="O40" s="8">
        <f>INTAVI_PA_IN!O40+INTAVI_PA_EX!O40+INTAVI_FR_IN!O40+INTAVI_FR_EX!O40</f>
        <v>179.77939271999998</v>
      </c>
      <c r="P40" s="8">
        <f>INTAVI_PA_IN!P40+INTAVI_PA_EX!P40+INTAVI_FR_IN!P40+INTAVI_FR_EX!P40</f>
        <v>143.43023267999996</v>
      </c>
      <c r="Q40" s="8">
        <f>INTAVI_PA_IN!Q40+INTAVI_PA_EX!Q40+INTAVI_FR_IN!Q40+INTAVI_FR_EX!Q40</f>
        <v>143.50115483999994</v>
      </c>
      <c r="R40" s="8">
        <f>INTAVI_PA_IN!R40+INTAVI_PA_EX!R40+INTAVI_FR_IN!R40+INTAVI_FR_EX!R40</f>
        <v>150.46369200000001</v>
      </c>
      <c r="S40" s="8">
        <f>INTAVI_PA_IN!S40+INTAVI_PA_EX!S40+INTAVI_FR_IN!S40+INTAVI_FR_EX!S40</f>
        <v>137.97647387999999</v>
      </c>
      <c r="T40" s="8">
        <f>INTAVI_PA_IN!T40+INTAVI_PA_EX!T40+INTAVI_FR_IN!T40+INTAVI_FR_EX!T40</f>
        <v>179.57516795999999</v>
      </c>
      <c r="U40" s="8">
        <f>INTAVI_PA_IN!U40+INTAVI_PA_EX!U40+INTAVI_FR_IN!U40+INTAVI_FR_EX!U40</f>
        <v>208.93409496000004</v>
      </c>
      <c r="V40" s="8">
        <f>INTAVI_PA_IN!V40+INTAVI_PA_EX!V40+INTAVI_FR_IN!V40+INTAVI_FR_EX!V40</f>
        <v>206.14535280000004</v>
      </c>
      <c r="W40" s="8">
        <f>INTAVI_PA_IN!W40+INTAVI_PA_EX!W40+INTAVI_FR_IN!W40+INTAVI_FR_EX!W40</f>
        <v>72.253115280000003</v>
      </c>
      <c r="X40" s="8">
        <f>INTAVI_PA_IN!X40+INTAVI_PA_EX!X40+INTAVI_FR_IN!X40+INTAVI_FR_EX!X40</f>
        <v>129.56080896</v>
      </c>
      <c r="Y40" s="8">
        <f>INTAVI_PA_IN!Y40+INTAVI_PA_EX!Y40+INTAVI_FR_IN!Y40+INTAVI_FR_EX!Y40</f>
        <v>172.61573688000004</v>
      </c>
      <c r="Z40" s="8">
        <f>INTAVI_PA_IN!Z40+INTAVI_PA_EX!Z40+INTAVI_FR_IN!Z40+INTAVI_FR_EX!Z40</f>
        <v>145.20483971999997</v>
      </c>
    </row>
    <row r="41" spans="1:26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  <c r="Y41" s="8">
        <f>INTAVI_PA_IN!Y41+INTAVI_PA_EX!Y41+INTAVI_FR_IN!Y41+INTAVI_FR_EX!Y41</f>
        <v>0</v>
      </c>
      <c r="Z41" s="8">
        <f>INTAVI_PA_IN!Z41+INTAVI_PA_EX!Z41+INTAVI_FR_IN!Z41+INTAVI_FR_EX!Z41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  <c r="Y42" s="8">
        <f>INTAVI_PA_IN!Y42+INTAVI_PA_EX!Y42+INTAVI_FR_IN!Y42+INTAVI_FR_EX!Y42</f>
        <v>0</v>
      </c>
      <c r="Z42" s="8">
        <f>INTAVI_PA_IN!Z42+INTAVI_PA_EX!Z42+INTAVI_FR_IN!Z42+INTAVI_FR_EX!Z42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  <c r="Y43" s="8">
        <f>INTAVI_PA_IN!Y43+INTAVI_PA_EX!Y43+INTAVI_FR_IN!Y43+INTAVI_FR_EX!Y43</f>
        <v>0</v>
      </c>
      <c r="Z43" s="8">
        <f>INTAVI_PA_IN!Z43+INTAVI_PA_EX!Z43+INTAVI_FR_IN!Z43+INTAVI_FR_EX!Z43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  <c r="Y44" s="8">
        <f>INTAVI_PA_IN!Y44+INTAVI_PA_EX!Y44+INTAVI_FR_IN!Y44+INTAVI_FR_EX!Y44</f>
        <v>0</v>
      </c>
      <c r="Z44" s="8">
        <f>INTAVI_PA_IN!Z44+INTAVI_PA_EX!Z44+INTAVI_FR_IN!Z44+INTAVI_FR_EX!Z44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  <c r="Y45" s="8">
        <f>INTAVI_PA_IN!Y45+INTAVI_PA_EX!Y45+INTAVI_FR_IN!Y45+INTAVI_FR_EX!Y45</f>
        <v>0</v>
      </c>
      <c r="Z45" s="8">
        <f>INTAVI_PA_IN!Z45+INTAVI_PA_EX!Z45+INTAVI_FR_IN!Z45+INTAVI_FR_EX!Z45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  <c r="Y46" s="8">
        <f>INTAVI_PA_IN!Y46+INTAVI_PA_EX!Y46+INTAVI_FR_IN!Y46+INTAVI_FR_EX!Y46</f>
        <v>0</v>
      </c>
      <c r="Z46" s="8">
        <f>INTAVI_PA_IN!Z46+INTAVI_PA_EX!Z46+INTAVI_FR_IN!Z46+INTAVI_FR_EX!Z46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  <c r="Y47" s="8">
        <f>INTAVI_PA_IN!Y47+INTAVI_PA_EX!Y47+INTAVI_FR_IN!Y47+INTAVI_FR_EX!Y47</f>
        <v>0</v>
      </c>
      <c r="Z47" s="8">
        <f>INTAVI_PA_IN!Z47+INTAVI_PA_EX!Z47+INTAVI_FR_IN!Z47+INTAVI_FR_EX!Z47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  <c r="Y48" s="8">
        <f>INTAVI_PA_IN!Y48+INTAVI_PA_EX!Y48+INTAVI_FR_IN!Y48+INTAVI_FR_EX!Y48</f>
        <v>0</v>
      </c>
      <c r="Z48" s="8">
        <f>INTAVI_PA_IN!Z48+INTAVI_PA_EX!Z48+INTAVI_FR_IN!Z48+INTAVI_FR_EX!Z48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  <c r="Y49" s="8">
        <f>INTAVI_PA_IN!Y49+INTAVI_PA_EX!Y49+INTAVI_FR_IN!Y49+INTAVI_FR_EX!Y49</f>
        <v>0</v>
      </c>
      <c r="Z49" s="8">
        <f>INTAVI_PA_IN!Z49+INTAVI_PA_EX!Z49+INTAVI_FR_IN!Z49+INTAVI_FR_EX!Z49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  <c r="Y50" s="8">
        <f>INTAVI_PA_IN!Y50+INTAVI_PA_EX!Y50+INTAVI_FR_IN!Y50+INTAVI_FR_EX!Y50</f>
        <v>0</v>
      </c>
      <c r="Z50" s="8">
        <f>INTAVI_PA_IN!Z50+INTAVI_PA_EX!Z50+INTAVI_FR_IN!Z50+INTAVI_FR_EX!Z50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  <c r="Y51" s="27">
        <f>INTAVI_PA_IN!Y51+INTAVI_PA_EX!Y51+INTAVI_FR_IN!Y51+INTAVI_FR_EX!Y51</f>
        <v>0</v>
      </c>
      <c r="Z51" s="27">
        <f>INTAVI_PA_IN!Z51+INTAVI_PA_EX!Z51+INTAVI_FR_IN!Z51+INTAVI_FR_EX!Z51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  <c r="Y53" s="8">
        <f>INTAVI_PA_IN!Y53+INTAVI_PA_EX!Y53+INTAVI_FR_IN!Y53+INTAVI_FR_EX!Y53</f>
        <v>0</v>
      </c>
      <c r="Z53" s="8">
        <f>INTAVI_PA_IN!Z53+INTAVI_PA_EX!Z53+INTAVI_FR_IN!Z53+INTAVI_FR_EX!Z53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  <c r="Y54" s="45">
        <f>INTAVI_PA_IN!Y54+INTAVI_PA_EX!Y54+INTAVI_FR_IN!Y54+INTAVI_FR_EX!Y54</f>
        <v>0</v>
      </c>
      <c r="Z54" s="45">
        <f>INTAVI_PA_IN!Z54+INTAVI_PA_EX!Z54+INTAVI_FR_IN!Z54+INTAVI_FR_EX!Z54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  <c r="Y62" s="52">
        <f>INTAVI_PA_IN!Y62+INTAVI_PA_EX!Y62+INTAVI_FR_IN!Y62+INTAVI_FR_EX!Y62</f>
        <v>0</v>
      </c>
      <c r="Z62" s="52">
        <f>INTAVI_PA_IN!Z62+INTAVI_PA_EX!Z62+INTAVI_FR_IN!Z62+INTAVI_FR_EX!Z62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  <c r="Y63" s="52">
        <f>INTAVI_PA_IN!Y63+INTAVI_PA_EX!Y63+INTAVI_FR_IN!Y63+INTAVI_FR_EX!Y63</f>
        <v>0</v>
      </c>
      <c r="Z63" s="52">
        <f>INTAVI_PA_IN!Z63+INTAVI_PA_EX!Z63+INTAVI_FR_IN!Z63+INTAVI_FR_EX!Z63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  <c r="Y64" s="52">
        <f>INTAVI_PA_IN!Y64+INTAVI_PA_EX!Y64+INTAVI_FR_IN!Y64+INTAVI_FR_EX!Y64</f>
        <v>0</v>
      </c>
      <c r="Z64" s="52">
        <f>INTAVI_PA_IN!Z64+INTAVI_PA_EX!Z64+INTAVI_FR_IN!Z64+INTAVI_FR_EX!Z64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  <c r="Y65" s="52">
        <f>INTAVI_PA_IN!Y65+INTAVI_PA_EX!Y65+INTAVI_FR_IN!Y65+INTAVI_FR_EX!Y65</f>
        <v>0</v>
      </c>
      <c r="Z65" s="52">
        <f>INTAVI_PA_IN!Z65+INTAVI_PA_EX!Z65+INTAVI_FR_IN!Z65+INTAVI_FR_EX!Z65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  <c r="Y66" s="52">
        <f>INTAVI_PA_IN!Y66+INTAVI_PA_EX!Y66+INTAVI_FR_IN!Y66+INTAVI_FR_EX!Y66</f>
        <v>0</v>
      </c>
      <c r="Z66" s="52">
        <f>INTAVI_PA_IN!Z66+INTAVI_PA_EX!Z66+INTAVI_FR_IN!Z66+INTAVI_FR_EX!Z66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  <c r="Y67" s="52">
        <f>INTAVI_PA_IN!Y67+INTAVI_PA_EX!Y67+INTAVI_FR_IN!Y67+INTAVI_FR_EX!Y67</f>
        <v>0</v>
      </c>
      <c r="Z67" s="52">
        <f>INTAVI_PA_IN!Z67+INTAVI_PA_EX!Z67+INTAVI_FR_IN!Z67+INTAVI_FR_EX!Z67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  <c r="Y68" s="52">
        <f>INTAVI_PA_IN!Y68+INTAVI_PA_EX!Y68+INTAVI_FR_IN!Y68+INTAVI_FR_EX!Y68</f>
        <v>0</v>
      </c>
      <c r="Z68" s="52">
        <f>INTAVI_PA_IN!Z68+INTAVI_PA_EX!Z68+INTAVI_FR_IN!Z68+INTAVI_FR_EX!Z68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  <c r="Y69" s="52">
        <f>INTAVI_PA_IN!Y69+INTAVI_PA_EX!Y69+INTAVI_FR_IN!Y69+INTAVI_FR_EX!Y69</f>
        <v>0</v>
      </c>
      <c r="Z69" s="52">
        <f>INTAVI_PA_IN!Z69+INTAVI_PA_EX!Z69+INTAVI_FR_IN!Z69+INTAVI_FR_EX!Z69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  <c r="Y70" s="52">
        <f>INTAVI_PA_IN!Y70+INTAVI_PA_EX!Y70+INTAVI_FR_IN!Y70+INTAVI_FR_EX!Y70</f>
        <v>0</v>
      </c>
      <c r="Z70" s="52">
        <f>INTAVI_PA_IN!Z70+INTAVI_PA_EX!Z70+INTAVI_FR_IN!Z70+INTAVI_FR_EX!Z70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  <c r="Y71" s="52">
        <f>INTAVI_PA_IN!Y71+INTAVI_PA_EX!Y71+INTAVI_FR_IN!Y71+INTAVI_FR_EX!Y71</f>
        <v>0</v>
      </c>
      <c r="Z71" s="52">
        <f>INTAVI_PA_IN!Z71+INTAVI_PA_EX!Z71+INTAVI_FR_IN!Z71+INTAVI_FR_EX!Z71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  <c r="Y72" s="55">
        <f>INTAVI_PA_IN!Y72+INTAVI_PA_EX!Y72+INTAVI_FR_IN!Y72+INTAVI_FR_EX!Y72</f>
        <v>0</v>
      </c>
      <c r="Z72" s="55">
        <f>INTAVI_PA_IN!Z72+INTAVI_PA_EX!Z72+INTAVI_FR_IN!Z72+INTAVI_FR_EX!Z72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318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56.389193502547684</v>
      </c>
      <c r="D2" s="21">
        <f t="shared" ref="D2:X2" si="0">SUM(D3,D17,D22,D25,D26,D51,D52)</f>
        <v>46.542471867027352</v>
      </c>
      <c r="E2" s="21">
        <f t="shared" si="0"/>
        <v>48.699847701193299</v>
      </c>
      <c r="F2" s="21">
        <f t="shared" si="0"/>
        <v>55.728229261689805</v>
      </c>
      <c r="G2" s="21">
        <f t="shared" si="0"/>
        <v>84.24208869742003</v>
      </c>
      <c r="H2" s="21">
        <f t="shared" si="0"/>
        <v>135.4673279034364</v>
      </c>
      <c r="I2" s="21">
        <f t="shared" si="0"/>
        <v>139.36783985273217</v>
      </c>
      <c r="J2" s="21">
        <f t="shared" si="0"/>
        <v>159.39036311466069</v>
      </c>
      <c r="K2" s="21">
        <f t="shared" si="0"/>
        <v>181.20788485832111</v>
      </c>
      <c r="L2" s="21">
        <f t="shared" si="0"/>
        <v>96.727202873649247</v>
      </c>
      <c r="M2" s="21">
        <f t="shared" si="0"/>
        <v>88.492319492101117</v>
      </c>
      <c r="N2" s="21">
        <f t="shared" si="0"/>
        <v>122.22144731286804</v>
      </c>
      <c r="O2" s="21">
        <f t="shared" si="0"/>
        <v>159.08897180920729</v>
      </c>
      <c r="P2" s="21">
        <f t="shared" si="0"/>
        <v>125.4606395004773</v>
      </c>
      <c r="Q2" s="21">
        <f t="shared" si="0"/>
        <v>125.64725226293938</v>
      </c>
      <c r="R2" s="21">
        <f t="shared" si="0"/>
        <v>131.95969988125711</v>
      </c>
      <c r="S2" s="21">
        <f t="shared" si="0"/>
        <v>121.37805544961023</v>
      </c>
      <c r="T2" s="21">
        <f t="shared" si="0"/>
        <v>158.73921629657514</v>
      </c>
      <c r="U2" s="21">
        <f t="shared" si="0"/>
        <v>185.71953234456143</v>
      </c>
      <c r="V2" s="21">
        <f t="shared" si="0"/>
        <v>182.49349972001738</v>
      </c>
      <c r="W2" s="21">
        <f t="shared" si="0"/>
        <v>60.61630797813109</v>
      </c>
      <c r="X2" s="21">
        <f t="shared" si="0"/>
        <v>110.90048043059952</v>
      </c>
      <c r="Y2" s="21">
        <f t="shared" ref="Y2:Z2" si="1">SUM(Y3,Y17,Y22,Y25,Y26,Y51,Y52)</f>
        <v>153.16319948319162</v>
      </c>
      <c r="Z2" s="21">
        <f t="shared" si="1"/>
        <v>128.51255845968467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56.389193502547684</v>
      </c>
      <c r="D26" s="27">
        <f t="shared" si="14"/>
        <v>46.542471867027352</v>
      </c>
      <c r="E26" s="27">
        <f t="shared" si="14"/>
        <v>48.699847701193299</v>
      </c>
      <c r="F26" s="27">
        <f t="shared" si="14"/>
        <v>55.728229261689805</v>
      </c>
      <c r="G26" s="27">
        <f t="shared" si="14"/>
        <v>84.24208869742003</v>
      </c>
      <c r="H26" s="27">
        <f t="shared" si="14"/>
        <v>135.4673279034364</v>
      </c>
      <c r="I26" s="27">
        <f t="shared" si="14"/>
        <v>139.36783985273217</v>
      </c>
      <c r="J26" s="27">
        <f t="shared" si="14"/>
        <v>159.39036311466069</v>
      </c>
      <c r="K26" s="27">
        <f t="shared" si="14"/>
        <v>181.20788485832111</v>
      </c>
      <c r="L26" s="27">
        <f t="shared" si="14"/>
        <v>96.727202873649247</v>
      </c>
      <c r="M26" s="27">
        <f t="shared" si="14"/>
        <v>88.492319492101117</v>
      </c>
      <c r="N26" s="27">
        <f t="shared" si="14"/>
        <v>122.22144731286804</v>
      </c>
      <c r="O26" s="27">
        <f t="shared" si="14"/>
        <v>159.08897180920729</v>
      </c>
      <c r="P26" s="27">
        <f t="shared" si="14"/>
        <v>125.4606395004773</v>
      </c>
      <c r="Q26" s="27">
        <f t="shared" si="14"/>
        <v>125.64725226293938</v>
      </c>
      <c r="R26" s="27">
        <f t="shared" si="14"/>
        <v>131.95969988125711</v>
      </c>
      <c r="S26" s="27">
        <f t="shared" si="14"/>
        <v>121.37805544961023</v>
      </c>
      <c r="T26" s="27">
        <f t="shared" si="14"/>
        <v>158.73921629657514</v>
      </c>
      <c r="U26" s="27">
        <f t="shared" si="14"/>
        <v>185.71953234456143</v>
      </c>
      <c r="V26" s="27">
        <f t="shared" si="14"/>
        <v>182.49349972001738</v>
      </c>
      <c r="W26" s="27">
        <f t="shared" si="14"/>
        <v>60.61630797813109</v>
      </c>
      <c r="X26" s="27">
        <f t="shared" si="14"/>
        <v>110.90048043059952</v>
      </c>
      <c r="Y26" s="27">
        <f t="shared" ref="Y26:Z26" si="15">SUM(Y27,Y33)</f>
        <v>153.16319948319162</v>
      </c>
      <c r="Z26" s="27">
        <f t="shared" si="15"/>
        <v>128.51255845968467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56.389193502547684</v>
      </c>
      <c r="D33" s="19">
        <f t="shared" si="18"/>
        <v>46.542471867027352</v>
      </c>
      <c r="E33" s="19">
        <f t="shared" si="18"/>
        <v>48.699847701193299</v>
      </c>
      <c r="F33" s="19">
        <f t="shared" si="18"/>
        <v>55.728229261689805</v>
      </c>
      <c r="G33" s="19">
        <f t="shared" si="18"/>
        <v>84.24208869742003</v>
      </c>
      <c r="H33" s="19">
        <f t="shared" si="18"/>
        <v>135.4673279034364</v>
      </c>
      <c r="I33" s="19">
        <f t="shared" si="18"/>
        <v>139.36783985273217</v>
      </c>
      <c r="J33" s="19">
        <f t="shared" si="18"/>
        <v>159.39036311466069</v>
      </c>
      <c r="K33" s="19">
        <f t="shared" si="18"/>
        <v>181.20788485832111</v>
      </c>
      <c r="L33" s="19">
        <f t="shared" si="18"/>
        <v>96.727202873649247</v>
      </c>
      <c r="M33" s="19">
        <f t="shared" si="18"/>
        <v>88.492319492101117</v>
      </c>
      <c r="N33" s="19">
        <f t="shared" si="18"/>
        <v>122.22144731286804</v>
      </c>
      <c r="O33" s="19">
        <f t="shared" si="18"/>
        <v>159.08897180920729</v>
      </c>
      <c r="P33" s="19">
        <f t="shared" si="18"/>
        <v>125.4606395004773</v>
      </c>
      <c r="Q33" s="19">
        <f t="shared" si="18"/>
        <v>125.64725226293938</v>
      </c>
      <c r="R33" s="19">
        <f t="shared" si="18"/>
        <v>131.95969988125711</v>
      </c>
      <c r="S33" s="19">
        <f t="shared" si="18"/>
        <v>121.37805544961023</v>
      </c>
      <c r="T33" s="19">
        <f t="shared" si="18"/>
        <v>158.73921629657514</v>
      </c>
      <c r="U33" s="19">
        <f t="shared" si="18"/>
        <v>185.71953234456143</v>
      </c>
      <c r="V33" s="19">
        <f t="shared" si="18"/>
        <v>182.49349972001738</v>
      </c>
      <c r="W33" s="19">
        <f t="shared" si="18"/>
        <v>60.61630797813109</v>
      </c>
      <c r="X33" s="19">
        <f t="shared" si="18"/>
        <v>110.90048043059952</v>
      </c>
      <c r="Y33" s="19">
        <f t="shared" ref="Y33:Z33" si="19">SUM(Y34:Y50)</f>
        <v>153.16319948319162</v>
      </c>
      <c r="Z33" s="19">
        <f t="shared" si="19"/>
        <v>128.51255845968467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2.7147179638752075</v>
      </c>
      <c r="H38" s="8">
        <v>13.79498261424245</v>
      </c>
      <c r="I38" s="8">
        <v>8.3113256312616421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56.389193502547684</v>
      </c>
      <c r="D40" s="8">
        <v>46.542471867027352</v>
      </c>
      <c r="E40" s="8">
        <v>48.699847701193299</v>
      </c>
      <c r="F40" s="8">
        <v>55.728229261689805</v>
      </c>
      <c r="G40" s="8">
        <v>81.527370733544828</v>
      </c>
      <c r="H40" s="8">
        <v>121.67234528919396</v>
      </c>
      <c r="I40" s="8">
        <v>131.05651422147054</v>
      </c>
      <c r="J40" s="8">
        <v>159.39036311466069</v>
      </c>
      <c r="K40" s="8">
        <v>181.20788485832111</v>
      </c>
      <c r="L40" s="8">
        <v>96.727202873649247</v>
      </c>
      <c r="M40" s="8">
        <v>88.492319492101117</v>
      </c>
      <c r="N40" s="8">
        <v>122.22144731286804</v>
      </c>
      <c r="O40" s="8">
        <v>159.08897180920729</v>
      </c>
      <c r="P40" s="8">
        <v>125.4606395004773</v>
      </c>
      <c r="Q40" s="8">
        <v>125.64725226293938</v>
      </c>
      <c r="R40" s="8">
        <v>131.95969988125711</v>
      </c>
      <c r="S40" s="8">
        <v>121.37805544961023</v>
      </c>
      <c r="T40" s="8">
        <v>158.73921629657514</v>
      </c>
      <c r="U40" s="8">
        <v>185.71953234456143</v>
      </c>
      <c r="V40" s="8">
        <v>182.49349972001738</v>
      </c>
      <c r="W40" s="8">
        <v>60.61630797813109</v>
      </c>
      <c r="X40" s="8">
        <v>110.90048043059952</v>
      </c>
      <c r="Y40" s="8">
        <v>153.16319948319162</v>
      </c>
      <c r="Z40" s="8">
        <v>128.51255845968467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316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4.6323670445961005</v>
      </c>
      <c r="D2" s="21">
        <f t="shared" ref="D2:X2" si="0">SUM(D3,D17,D22,D25,D26,D51,D52)</f>
        <v>3.8289025306446769</v>
      </c>
      <c r="E2" s="21">
        <f t="shared" si="0"/>
        <v>4.2873683373623912</v>
      </c>
      <c r="F2" s="21">
        <f t="shared" si="0"/>
        <v>5.7840933066792601</v>
      </c>
      <c r="G2" s="21">
        <f t="shared" si="0"/>
        <v>10.937692320309162</v>
      </c>
      <c r="H2" s="21">
        <f t="shared" si="0"/>
        <v>15.343893118600754</v>
      </c>
      <c r="I2" s="21">
        <f t="shared" si="0"/>
        <v>15.240229194504035</v>
      </c>
      <c r="J2" s="21">
        <f t="shared" si="0"/>
        <v>17.014162246722911</v>
      </c>
      <c r="K2" s="21">
        <f t="shared" si="0"/>
        <v>20.345078033266638</v>
      </c>
      <c r="L2" s="21">
        <f t="shared" si="0"/>
        <v>12.640672803772857</v>
      </c>
      <c r="M2" s="21">
        <f t="shared" si="0"/>
        <v>11.635954134182345</v>
      </c>
      <c r="N2" s="21">
        <f t="shared" si="0"/>
        <v>13.161530790837899</v>
      </c>
      <c r="O2" s="21">
        <f t="shared" si="0"/>
        <v>18.991097738079137</v>
      </c>
      <c r="P2" s="21">
        <f t="shared" si="0"/>
        <v>16.105673412538327</v>
      </c>
      <c r="Q2" s="21">
        <f t="shared" si="0"/>
        <v>16.03660322762882</v>
      </c>
      <c r="R2" s="21">
        <f t="shared" si="0"/>
        <v>16.74881089340715</v>
      </c>
      <c r="S2" s="21">
        <f t="shared" si="0"/>
        <v>14.976440368520405</v>
      </c>
      <c r="T2" s="21">
        <f t="shared" si="0"/>
        <v>18.858400022743293</v>
      </c>
      <c r="U2" s="21">
        <f t="shared" si="0"/>
        <v>21.129346570514436</v>
      </c>
      <c r="V2" s="21">
        <f t="shared" si="0"/>
        <v>21.40924883238397</v>
      </c>
      <c r="W2" s="21">
        <f t="shared" si="0"/>
        <v>9.4986738584112</v>
      </c>
      <c r="X2" s="21">
        <f t="shared" si="0"/>
        <v>14.889031124987048</v>
      </c>
      <c r="Y2" s="21">
        <f t="shared" ref="Y2:Z2" si="1">SUM(Y3,Y17,Y22,Y25,Y26,Y51,Y52)</f>
        <v>16.584773893334074</v>
      </c>
      <c r="Z2" s="21">
        <f t="shared" si="1"/>
        <v>14.899358194263087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4.6323670445961005</v>
      </c>
      <c r="D26" s="27">
        <f t="shared" si="14"/>
        <v>3.8289025306446769</v>
      </c>
      <c r="E26" s="27">
        <f t="shared" si="14"/>
        <v>4.2873683373623912</v>
      </c>
      <c r="F26" s="27">
        <f t="shared" si="14"/>
        <v>5.7840933066792601</v>
      </c>
      <c r="G26" s="27">
        <f t="shared" si="14"/>
        <v>10.937692320309162</v>
      </c>
      <c r="H26" s="27">
        <f t="shared" si="14"/>
        <v>15.343893118600754</v>
      </c>
      <c r="I26" s="27">
        <f t="shared" si="14"/>
        <v>15.240229194504035</v>
      </c>
      <c r="J26" s="27">
        <f t="shared" si="14"/>
        <v>17.014162246722911</v>
      </c>
      <c r="K26" s="27">
        <f t="shared" si="14"/>
        <v>20.345078033266638</v>
      </c>
      <c r="L26" s="27">
        <f t="shared" si="14"/>
        <v>12.640672803772857</v>
      </c>
      <c r="M26" s="27">
        <f t="shared" si="14"/>
        <v>11.635954134182345</v>
      </c>
      <c r="N26" s="27">
        <f t="shared" si="14"/>
        <v>13.161530790837899</v>
      </c>
      <c r="O26" s="27">
        <f t="shared" si="14"/>
        <v>18.991097738079137</v>
      </c>
      <c r="P26" s="27">
        <f t="shared" si="14"/>
        <v>16.105673412538327</v>
      </c>
      <c r="Q26" s="27">
        <f t="shared" si="14"/>
        <v>16.03660322762882</v>
      </c>
      <c r="R26" s="27">
        <f t="shared" si="14"/>
        <v>16.74881089340715</v>
      </c>
      <c r="S26" s="27">
        <f t="shared" si="14"/>
        <v>14.976440368520405</v>
      </c>
      <c r="T26" s="27">
        <f t="shared" si="14"/>
        <v>18.858400022743293</v>
      </c>
      <c r="U26" s="27">
        <f t="shared" si="14"/>
        <v>21.129346570514436</v>
      </c>
      <c r="V26" s="27">
        <f t="shared" si="14"/>
        <v>21.40924883238397</v>
      </c>
      <c r="W26" s="27">
        <f t="shared" si="14"/>
        <v>9.4986738584112</v>
      </c>
      <c r="X26" s="27">
        <f t="shared" si="14"/>
        <v>14.889031124987048</v>
      </c>
      <c r="Y26" s="27">
        <f t="shared" ref="Y26:Z26" si="15">SUM(Y27,Y33)</f>
        <v>16.584773893334074</v>
      </c>
      <c r="Z26" s="27">
        <f t="shared" si="15"/>
        <v>14.899358194263087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4.6323670445961005</v>
      </c>
      <c r="D33" s="19">
        <f t="shared" si="18"/>
        <v>3.8289025306446769</v>
      </c>
      <c r="E33" s="19">
        <f t="shared" si="18"/>
        <v>4.2873683373623912</v>
      </c>
      <c r="F33" s="19">
        <f t="shared" si="18"/>
        <v>5.7840933066792601</v>
      </c>
      <c r="G33" s="19">
        <f t="shared" si="18"/>
        <v>10.937692320309162</v>
      </c>
      <c r="H33" s="19">
        <f t="shared" si="18"/>
        <v>15.343893118600754</v>
      </c>
      <c r="I33" s="19">
        <f t="shared" si="18"/>
        <v>15.240229194504035</v>
      </c>
      <c r="J33" s="19">
        <f t="shared" si="18"/>
        <v>17.014162246722911</v>
      </c>
      <c r="K33" s="19">
        <f t="shared" si="18"/>
        <v>20.345078033266638</v>
      </c>
      <c r="L33" s="19">
        <f t="shared" si="18"/>
        <v>12.640672803772857</v>
      </c>
      <c r="M33" s="19">
        <f t="shared" si="18"/>
        <v>11.635954134182345</v>
      </c>
      <c r="N33" s="19">
        <f t="shared" si="18"/>
        <v>13.161530790837899</v>
      </c>
      <c r="O33" s="19">
        <f t="shared" si="18"/>
        <v>18.991097738079137</v>
      </c>
      <c r="P33" s="19">
        <f t="shared" si="18"/>
        <v>16.105673412538327</v>
      </c>
      <c r="Q33" s="19">
        <f t="shared" si="18"/>
        <v>16.03660322762882</v>
      </c>
      <c r="R33" s="19">
        <f t="shared" si="18"/>
        <v>16.74881089340715</v>
      </c>
      <c r="S33" s="19">
        <f t="shared" si="18"/>
        <v>14.976440368520405</v>
      </c>
      <c r="T33" s="19">
        <f t="shared" si="18"/>
        <v>18.858400022743293</v>
      </c>
      <c r="U33" s="19">
        <f t="shared" si="18"/>
        <v>21.129346570514436</v>
      </c>
      <c r="V33" s="19">
        <f t="shared" si="18"/>
        <v>21.40924883238397</v>
      </c>
      <c r="W33" s="19">
        <f t="shared" si="18"/>
        <v>9.4986738584112</v>
      </c>
      <c r="X33" s="19">
        <f t="shared" si="18"/>
        <v>14.889031124987048</v>
      </c>
      <c r="Y33" s="19">
        <f t="shared" ref="Y33:Z33" si="19">SUM(Y34:Y50)</f>
        <v>16.584773893334074</v>
      </c>
      <c r="Z33" s="19">
        <f t="shared" si="19"/>
        <v>14.899358194263087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0.35246929752576922</v>
      </c>
      <c r="H38" s="8">
        <v>1.5625076694269271</v>
      </c>
      <c r="I38" s="8">
        <v>0.90886468258695752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4.6323670445961005</v>
      </c>
      <c r="D40" s="8">
        <v>3.8289025306446769</v>
      </c>
      <c r="E40" s="8">
        <v>4.2873683373623912</v>
      </c>
      <c r="F40" s="8">
        <v>5.7840933066792601</v>
      </c>
      <c r="G40" s="8">
        <v>10.585223022783394</v>
      </c>
      <c r="H40" s="8">
        <v>13.781385449173827</v>
      </c>
      <c r="I40" s="8">
        <v>14.331364511917078</v>
      </c>
      <c r="J40" s="8">
        <v>17.014162246722911</v>
      </c>
      <c r="K40" s="8">
        <v>20.345078033266638</v>
      </c>
      <c r="L40" s="8">
        <v>12.640672803772857</v>
      </c>
      <c r="M40" s="8">
        <v>11.635954134182345</v>
      </c>
      <c r="N40" s="8">
        <v>13.161530790837899</v>
      </c>
      <c r="O40" s="8">
        <v>18.991097738079137</v>
      </c>
      <c r="P40" s="8">
        <v>16.105673412538327</v>
      </c>
      <c r="Q40" s="8">
        <v>16.03660322762882</v>
      </c>
      <c r="R40" s="8">
        <v>16.74881089340715</v>
      </c>
      <c r="S40" s="8">
        <v>14.976440368520405</v>
      </c>
      <c r="T40" s="8">
        <v>18.858400022743293</v>
      </c>
      <c r="U40" s="8">
        <v>21.129346570514436</v>
      </c>
      <c r="V40" s="8">
        <v>21.40924883238397</v>
      </c>
      <c r="W40" s="8">
        <v>9.4986738584112</v>
      </c>
      <c r="X40" s="8">
        <v>14.889031124987048</v>
      </c>
      <c r="Y40" s="8">
        <v>16.584773893334074</v>
      </c>
      <c r="Z40" s="8">
        <v>14.899358194263087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314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0.66024408739967821</v>
      </c>
      <c r="D2" s="21">
        <f t="shared" ref="D2:X2" si="0">SUM(D3,D17,D22,D25,D26,D51,D52)</f>
        <v>0.59658333945169661</v>
      </c>
      <c r="E2" s="21">
        <f t="shared" si="0"/>
        <v>0.57172069173152451</v>
      </c>
      <c r="F2" s="21">
        <f t="shared" si="0"/>
        <v>0.67945744714622081</v>
      </c>
      <c r="G2" s="21">
        <f t="shared" si="0"/>
        <v>0.90566313997843695</v>
      </c>
      <c r="H2" s="21">
        <f t="shared" si="0"/>
        <v>1.1211391417209657</v>
      </c>
      <c r="I2" s="21">
        <f t="shared" si="0"/>
        <v>1.2075539808950189</v>
      </c>
      <c r="J2" s="21">
        <f t="shared" si="0"/>
        <v>1.4230946167587184</v>
      </c>
      <c r="K2" s="21">
        <f t="shared" si="0"/>
        <v>1.7315647397100578</v>
      </c>
      <c r="L2" s="21">
        <f t="shared" si="0"/>
        <v>1.0254906165693809</v>
      </c>
      <c r="M2" s="21">
        <f t="shared" si="0"/>
        <v>1.1044931510872178</v>
      </c>
      <c r="N2" s="21">
        <f t="shared" si="0"/>
        <v>1.2173942835712639</v>
      </c>
      <c r="O2" s="21">
        <f t="shared" si="0"/>
        <v>1.6790361489000218</v>
      </c>
      <c r="P2" s="21">
        <f t="shared" si="0"/>
        <v>1.8435734844009766</v>
      </c>
      <c r="Q2" s="21">
        <f t="shared" si="0"/>
        <v>1.7966787257452799</v>
      </c>
      <c r="R2" s="21">
        <f t="shared" si="0"/>
        <v>1.7324415052960074</v>
      </c>
      <c r="S2" s="21">
        <f t="shared" si="0"/>
        <v>1.4835276530050607</v>
      </c>
      <c r="T2" s="21">
        <f t="shared" si="0"/>
        <v>1.9201917275908369</v>
      </c>
      <c r="U2" s="21">
        <f t="shared" si="0"/>
        <v>2.0533926045405808</v>
      </c>
      <c r="V2" s="21">
        <f t="shared" si="0"/>
        <v>2.1516197904634771</v>
      </c>
      <c r="W2" s="21">
        <f t="shared" si="0"/>
        <v>2.0787006980622711</v>
      </c>
      <c r="X2" s="21">
        <f t="shared" si="0"/>
        <v>3.3417879630458387</v>
      </c>
      <c r="Y2" s="21">
        <f t="shared" ref="Y2:Z2" si="1">SUM(Y3,Y17,Y22,Y25,Y26,Y51,Y52)</f>
        <v>2.6196507003094376</v>
      </c>
      <c r="Z2" s="21">
        <f t="shared" si="1"/>
        <v>1.7835768620997123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0.66024408739967821</v>
      </c>
      <c r="D26" s="27">
        <f t="shared" si="14"/>
        <v>0.59658333945169661</v>
      </c>
      <c r="E26" s="27">
        <f t="shared" si="14"/>
        <v>0.57172069173152451</v>
      </c>
      <c r="F26" s="27">
        <f t="shared" si="14"/>
        <v>0.67945744714622081</v>
      </c>
      <c r="G26" s="27">
        <f t="shared" si="14"/>
        <v>0.90566313997843695</v>
      </c>
      <c r="H26" s="27">
        <f t="shared" si="14"/>
        <v>1.1211391417209657</v>
      </c>
      <c r="I26" s="27">
        <f t="shared" si="14"/>
        <v>1.2075539808950189</v>
      </c>
      <c r="J26" s="27">
        <f t="shared" si="14"/>
        <v>1.4230946167587184</v>
      </c>
      <c r="K26" s="27">
        <f t="shared" si="14"/>
        <v>1.7315647397100578</v>
      </c>
      <c r="L26" s="27">
        <f t="shared" si="14"/>
        <v>1.0254906165693809</v>
      </c>
      <c r="M26" s="27">
        <f t="shared" si="14"/>
        <v>1.1044931510872178</v>
      </c>
      <c r="N26" s="27">
        <f t="shared" si="14"/>
        <v>1.2173942835712639</v>
      </c>
      <c r="O26" s="27">
        <f t="shared" si="14"/>
        <v>1.6790361489000218</v>
      </c>
      <c r="P26" s="27">
        <f t="shared" si="14"/>
        <v>1.8435734844009766</v>
      </c>
      <c r="Q26" s="27">
        <f t="shared" si="14"/>
        <v>1.7966787257452799</v>
      </c>
      <c r="R26" s="27">
        <f t="shared" si="14"/>
        <v>1.7324415052960074</v>
      </c>
      <c r="S26" s="27">
        <f t="shared" si="14"/>
        <v>1.4835276530050607</v>
      </c>
      <c r="T26" s="27">
        <f t="shared" si="14"/>
        <v>1.9201917275908369</v>
      </c>
      <c r="U26" s="27">
        <f t="shared" si="14"/>
        <v>2.0533926045405808</v>
      </c>
      <c r="V26" s="27">
        <f t="shared" si="14"/>
        <v>2.1516197904634771</v>
      </c>
      <c r="W26" s="27">
        <f t="shared" si="14"/>
        <v>2.0787006980622711</v>
      </c>
      <c r="X26" s="27">
        <f t="shared" si="14"/>
        <v>3.3417879630458387</v>
      </c>
      <c r="Y26" s="27">
        <f t="shared" ref="Y26:Z26" si="15">SUM(Y27,Y33)</f>
        <v>2.6196507003094376</v>
      </c>
      <c r="Z26" s="27">
        <f t="shared" si="15"/>
        <v>1.7835768620997123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0.66024408739967821</v>
      </c>
      <c r="D33" s="19">
        <f t="shared" si="18"/>
        <v>0.59658333945169661</v>
      </c>
      <c r="E33" s="19">
        <f t="shared" si="18"/>
        <v>0.57172069173152451</v>
      </c>
      <c r="F33" s="19">
        <f t="shared" si="18"/>
        <v>0.67945744714622081</v>
      </c>
      <c r="G33" s="19">
        <f t="shared" si="18"/>
        <v>0.90566313997843695</v>
      </c>
      <c r="H33" s="19">
        <f t="shared" si="18"/>
        <v>1.1211391417209657</v>
      </c>
      <c r="I33" s="19">
        <f t="shared" si="18"/>
        <v>1.2075539808950189</v>
      </c>
      <c r="J33" s="19">
        <f t="shared" si="18"/>
        <v>1.4230946167587184</v>
      </c>
      <c r="K33" s="19">
        <f t="shared" si="18"/>
        <v>1.7315647397100578</v>
      </c>
      <c r="L33" s="19">
        <f t="shared" si="18"/>
        <v>1.0254906165693809</v>
      </c>
      <c r="M33" s="19">
        <f t="shared" si="18"/>
        <v>1.1044931510872178</v>
      </c>
      <c r="N33" s="19">
        <f t="shared" si="18"/>
        <v>1.2173942835712639</v>
      </c>
      <c r="O33" s="19">
        <f t="shared" si="18"/>
        <v>1.6790361489000218</v>
      </c>
      <c r="P33" s="19">
        <f t="shared" si="18"/>
        <v>1.8435734844009766</v>
      </c>
      <c r="Q33" s="19">
        <f t="shared" si="18"/>
        <v>1.7966787257452799</v>
      </c>
      <c r="R33" s="19">
        <f t="shared" si="18"/>
        <v>1.7324415052960074</v>
      </c>
      <c r="S33" s="19">
        <f t="shared" si="18"/>
        <v>1.4835276530050607</v>
      </c>
      <c r="T33" s="19">
        <f t="shared" si="18"/>
        <v>1.9201917275908369</v>
      </c>
      <c r="U33" s="19">
        <f t="shared" si="18"/>
        <v>2.0533926045405808</v>
      </c>
      <c r="V33" s="19">
        <f t="shared" si="18"/>
        <v>2.1516197904634771</v>
      </c>
      <c r="W33" s="19">
        <f t="shared" si="18"/>
        <v>2.0787006980622711</v>
      </c>
      <c r="X33" s="19">
        <f t="shared" si="18"/>
        <v>3.3417879630458387</v>
      </c>
      <c r="Y33" s="19">
        <f t="shared" ref="Y33:Z33" si="19">SUM(Y34:Y50)</f>
        <v>2.6196507003094376</v>
      </c>
      <c r="Z33" s="19">
        <f t="shared" si="19"/>
        <v>1.7835768620997123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2.9185173745512626E-2</v>
      </c>
      <c r="H38" s="8">
        <v>0.11416845085489498</v>
      </c>
      <c r="I38" s="8">
        <v>7.2013560396358881E-2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0.66024408739967821</v>
      </c>
      <c r="D40" s="8">
        <v>0.59658333945169661</v>
      </c>
      <c r="E40" s="8">
        <v>0.57172069173152451</v>
      </c>
      <c r="F40" s="8">
        <v>0.67945744714622081</v>
      </c>
      <c r="G40" s="8">
        <v>0.87647796623292429</v>
      </c>
      <c r="H40" s="8">
        <v>1.0069706908660707</v>
      </c>
      <c r="I40" s="8">
        <v>1.1355404204986599</v>
      </c>
      <c r="J40" s="8">
        <v>1.4230946167587184</v>
      </c>
      <c r="K40" s="8">
        <v>1.7315647397100578</v>
      </c>
      <c r="L40" s="8">
        <v>1.0254906165693809</v>
      </c>
      <c r="M40" s="8">
        <v>1.1044931510872178</v>
      </c>
      <c r="N40" s="8">
        <v>1.2173942835712639</v>
      </c>
      <c r="O40" s="8">
        <v>1.6790361489000218</v>
      </c>
      <c r="P40" s="8">
        <v>1.8435734844009766</v>
      </c>
      <c r="Q40" s="8">
        <v>1.7966787257452799</v>
      </c>
      <c r="R40" s="8">
        <v>1.7324415052960074</v>
      </c>
      <c r="S40" s="8">
        <v>1.4835276530050607</v>
      </c>
      <c r="T40" s="8">
        <v>1.9201917275908369</v>
      </c>
      <c r="U40" s="8">
        <v>2.0533926045405808</v>
      </c>
      <c r="V40" s="8">
        <v>2.1516197904634771</v>
      </c>
      <c r="W40" s="8">
        <v>2.0787006980622711</v>
      </c>
      <c r="X40" s="8">
        <v>3.3417879630458387</v>
      </c>
      <c r="Y40" s="8">
        <v>2.6196507003094376</v>
      </c>
      <c r="Z40" s="8">
        <v>1.7835768620997123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315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0.15222412545657329</v>
      </c>
      <c r="D2" s="21">
        <f t="shared" ref="D2:X2" si="0">SUM(D3,D17,D22,D25,D26,D51,D52)</f>
        <v>0.14103562287628266</v>
      </c>
      <c r="E2" s="21">
        <f t="shared" si="0"/>
        <v>0.10377206971278834</v>
      </c>
      <c r="F2" s="21">
        <f t="shared" si="0"/>
        <v>0.13378590448473354</v>
      </c>
      <c r="G2" s="21">
        <f t="shared" si="0"/>
        <v>0.147076362292371</v>
      </c>
      <c r="H2" s="21">
        <f t="shared" si="0"/>
        <v>0.32796259624193164</v>
      </c>
      <c r="I2" s="21">
        <f t="shared" si="0"/>
        <v>0.18244257186880533</v>
      </c>
      <c r="J2" s="21">
        <f t="shared" si="0"/>
        <v>0.10287862185768462</v>
      </c>
      <c r="K2" s="21">
        <f t="shared" si="0"/>
        <v>5.9658688702254249E-2</v>
      </c>
      <c r="L2" s="21">
        <f t="shared" si="0"/>
        <v>1.4318026008544631E-2</v>
      </c>
      <c r="M2" s="21">
        <f t="shared" si="0"/>
        <v>3.8900902629296921E-2</v>
      </c>
      <c r="N2" s="21">
        <f t="shared" si="0"/>
        <v>1.8744532722817109E-2</v>
      </c>
      <c r="O2" s="21">
        <f t="shared" si="0"/>
        <v>2.0287023813531709E-2</v>
      </c>
      <c r="P2" s="21">
        <f t="shared" si="0"/>
        <v>2.0346282583371785E-2</v>
      </c>
      <c r="Q2" s="21">
        <f t="shared" si="0"/>
        <v>2.0620623686495695E-2</v>
      </c>
      <c r="R2" s="21">
        <f t="shared" si="0"/>
        <v>2.2739720039730422E-2</v>
      </c>
      <c r="S2" s="21">
        <f t="shared" si="0"/>
        <v>0.13845040886429452</v>
      </c>
      <c r="T2" s="21">
        <f t="shared" si="0"/>
        <v>5.7359913090722255E-2</v>
      </c>
      <c r="U2" s="21">
        <f t="shared" si="0"/>
        <v>3.1823440383590071E-2</v>
      </c>
      <c r="V2" s="21">
        <f t="shared" si="0"/>
        <v>9.098445713519579E-2</v>
      </c>
      <c r="W2" s="21">
        <f t="shared" si="0"/>
        <v>5.943274539543477E-2</v>
      </c>
      <c r="X2" s="21">
        <f t="shared" si="0"/>
        <v>0.429509441367601</v>
      </c>
      <c r="Y2" s="21">
        <f t="shared" ref="Y2:Z2" si="1">SUM(Y3,Y17,Y22,Y25,Y26,Y51,Y52)</f>
        <v>0.24811280316488762</v>
      </c>
      <c r="Z2" s="21">
        <f t="shared" si="1"/>
        <v>9.3462039524937878E-3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0.15222412545657329</v>
      </c>
      <c r="D26" s="27">
        <f t="shared" si="14"/>
        <v>0.14103562287628266</v>
      </c>
      <c r="E26" s="27">
        <f t="shared" si="14"/>
        <v>0.10377206971278834</v>
      </c>
      <c r="F26" s="27">
        <f t="shared" si="14"/>
        <v>0.13378590448473354</v>
      </c>
      <c r="G26" s="27">
        <f t="shared" si="14"/>
        <v>0.147076362292371</v>
      </c>
      <c r="H26" s="27">
        <f t="shared" si="14"/>
        <v>0.32796259624193164</v>
      </c>
      <c r="I26" s="27">
        <f t="shared" si="14"/>
        <v>0.18244257186880533</v>
      </c>
      <c r="J26" s="27">
        <f t="shared" si="14"/>
        <v>0.10287862185768462</v>
      </c>
      <c r="K26" s="27">
        <f t="shared" si="14"/>
        <v>5.9658688702254249E-2</v>
      </c>
      <c r="L26" s="27">
        <f t="shared" si="14"/>
        <v>1.4318026008544631E-2</v>
      </c>
      <c r="M26" s="27">
        <f t="shared" si="14"/>
        <v>3.8900902629296921E-2</v>
      </c>
      <c r="N26" s="27">
        <f t="shared" si="14"/>
        <v>1.8744532722817109E-2</v>
      </c>
      <c r="O26" s="27">
        <f t="shared" si="14"/>
        <v>2.0287023813531709E-2</v>
      </c>
      <c r="P26" s="27">
        <f t="shared" si="14"/>
        <v>2.0346282583371785E-2</v>
      </c>
      <c r="Q26" s="27">
        <f t="shared" si="14"/>
        <v>2.0620623686495695E-2</v>
      </c>
      <c r="R26" s="27">
        <f t="shared" si="14"/>
        <v>2.2739720039730422E-2</v>
      </c>
      <c r="S26" s="27">
        <f t="shared" si="14"/>
        <v>0.13845040886429452</v>
      </c>
      <c r="T26" s="27">
        <f t="shared" si="14"/>
        <v>5.7359913090722255E-2</v>
      </c>
      <c r="U26" s="27">
        <f t="shared" si="14"/>
        <v>3.1823440383590071E-2</v>
      </c>
      <c r="V26" s="27">
        <f t="shared" si="14"/>
        <v>9.098445713519579E-2</v>
      </c>
      <c r="W26" s="27">
        <f t="shared" si="14"/>
        <v>5.943274539543477E-2</v>
      </c>
      <c r="X26" s="27">
        <f t="shared" si="14"/>
        <v>0.429509441367601</v>
      </c>
      <c r="Y26" s="27">
        <f t="shared" ref="Y26:Z26" si="15">SUM(Y27,Y33)</f>
        <v>0.24811280316488762</v>
      </c>
      <c r="Z26" s="27">
        <f t="shared" si="15"/>
        <v>9.3462039524937878E-3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0.15222412545657329</v>
      </c>
      <c r="D33" s="19">
        <f t="shared" si="18"/>
        <v>0.14103562287628266</v>
      </c>
      <c r="E33" s="19">
        <f t="shared" si="18"/>
        <v>0.10377206971278834</v>
      </c>
      <c r="F33" s="19">
        <f t="shared" si="18"/>
        <v>0.13378590448473354</v>
      </c>
      <c r="G33" s="19">
        <f t="shared" si="18"/>
        <v>0.147076362292371</v>
      </c>
      <c r="H33" s="19">
        <f t="shared" si="18"/>
        <v>0.32796259624193164</v>
      </c>
      <c r="I33" s="19">
        <f t="shared" si="18"/>
        <v>0.18244257186880533</v>
      </c>
      <c r="J33" s="19">
        <f t="shared" si="18"/>
        <v>0.10287862185768462</v>
      </c>
      <c r="K33" s="19">
        <f t="shared" si="18"/>
        <v>5.9658688702254249E-2</v>
      </c>
      <c r="L33" s="19">
        <f t="shared" si="18"/>
        <v>1.4318026008544631E-2</v>
      </c>
      <c r="M33" s="19">
        <f t="shared" si="18"/>
        <v>3.8900902629296921E-2</v>
      </c>
      <c r="N33" s="19">
        <f t="shared" si="18"/>
        <v>1.8744532722817109E-2</v>
      </c>
      <c r="O33" s="19">
        <f t="shared" si="18"/>
        <v>2.0287023813531709E-2</v>
      </c>
      <c r="P33" s="19">
        <f t="shared" si="18"/>
        <v>2.0346282583371785E-2</v>
      </c>
      <c r="Q33" s="19">
        <f t="shared" si="18"/>
        <v>2.0620623686495695E-2</v>
      </c>
      <c r="R33" s="19">
        <f t="shared" si="18"/>
        <v>2.2739720039730422E-2</v>
      </c>
      <c r="S33" s="19">
        <f t="shared" si="18"/>
        <v>0.13845040886429452</v>
      </c>
      <c r="T33" s="19">
        <f t="shared" si="18"/>
        <v>5.7359913090722255E-2</v>
      </c>
      <c r="U33" s="19">
        <f t="shared" si="18"/>
        <v>3.1823440383590071E-2</v>
      </c>
      <c r="V33" s="19">
        <f t="shared" si="18"/>
        <v>9.098445713519579E-2</v>
      </c>
      <c r="W33" s="19">
        <f t="shared" si="18"/>
        <v>5.943274539543477E-2</v>
      </c>
      <c r="X33" s="19">
        <f t="shared" si="18"/>
        <v>0.429509441367601</v>
      </c>
      <c r="Y33" s="19">
        <f t="shared" ref="Y33:Z33" si="19">SUM(Y34:Y50)</f>
        <v>0.24811280316488762</v>
      </c>
      <c r="Z33" s="19">
        <f t="shared" si="19"/>
        <v>9.3462039524937878E-3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4.7395648535094497E-3</v>
      </c>
      <c r="H38" s="8">
        <v>3.3397265475733177E-2</v>
      </c>
      <c r="I38" s="8">
        <v>1.0880125755043548E-2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0.15222412545657329</v>
      </c>
      <c r="D40" s="8">
        <v>0.14103562287628266</v>
      </c>
      <c r="E40" s="8">
        <v>0.10377206971278834</v>
      </c>
      <c r="F40" s="8">
        <v>0.13378590448473354</v>
      </c>
      <c r="G40" s="8">
        <v>0.14233679743886155</v>
      </c>
      <c r="H40" s="8">
        <v>0.29456533076619845</v>
      </c>
      <c r="I40" s="8">
        <v>0.17156244611376179</v>
      </c>
      <c r="J40" s="8">
        <v>0.10287862185768462</v>
      </c>
      <c r="K40" s="8">
        <v>5.9658688702254249E-2</v>
      </c>
      <c r="L40" s="8">
        <v>1.4318026008544631E-2</v>
      </c>
      <c r="M40" s="8">
        <v>3.8900902629296921E-2</v>
      </c>
      <c r="N40" s="8">
        <v>1.8744532722817109E-2</v>
      </c>
      <c r="O40" s="8">
        <v>2.0287023813531709E-2</v>
      </c>
      <c r="P40" s="8">
        <v>2.0346282583371785E-2</v>
      </c>
      <c r="Q40" s="8">
        <v>2.0620623686495695E-2</v>
      </c>
      <c r="R40" s="8">
        <v>2.2739720039730422E-2</v>
      </c>
      <c r="S40" s="8">
        <v>0.13845040886429452</v>
      </c>
      <c r="T40" s="8">
        <v>5.7359913090722255E-2</v>
      </c>
      <c r="U40" s="8">
        <v>3.1823440383590071E-2</v>
      </c>
      <c r="V40" s="8">
        <v>9.098445713519579E-2</v>
      </c>
      <c r="W40" s="8">
        <v>5.943274539543477E-2</v>
      </c>
      <c r="X40" s="8">
        <v>0.429509441367601</v>
      </c>
      <c r="Y40" s="8">
        <v>0.24811280316488762</v>
      </c>
      <c r="Z40" s="8">
        <v>9.3462039524937878E-3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14226.90636953357</v>
      </c>
      <c r="D2" s="21">
        <f t="shared" ref="D2:X2" si="0">SUM(D3,D17,D22,D25,D26,D51,D52)</f>
        <v>14499.249949589048</v>
      </c>
      <c r="E2" s="21">
        <f t="shared" si="0"/>
        <v>14086.612931375785</v>
      </c>
      <c r="F2" s="21">
        <f t="shared" si="0"/>
        <v>15888.131234472174</v>
      </c>
      <c r="G2" s="21">
        <f t="shared" si="0"/>
        <v>15891.063551518797</v>
      </c>
      <c r="H2" s="21">
        <f t="shared" si="0"/>
        <v>15844.943398441703</v>
      </c>
      <c r="I2" s="21">
        <f t="shared" si="0"/>
        <v>15123.541442990258</v>
      </c>
      <c r="J2" s="21">
        <f t="shared" si="0"/>
        <v>18365.402898383694</v>
      </c>
      <c r="K2" s="21">
        <f t="shared" si="0"/>
        <v>16170.962163698294</v>
      </c>
      <c r="L2" s="21">
        <f t="shared" si="0"/>
        <v>13246.714113170116</v>
      </c>
      <c r="M2" s="21">
        <f t="shared" si="0"/>
        <v>17384.664345463028</v>
      </c>
      <c r="N2" s="21">
        <f t="shared" si="0"/>
        <v>17276.786948374996</v>
      </c>
      <c r="O2" s="21">
        <f t="shared" si="0"/>
        <v>15868.489787882729</v>
      </c>
      <c r="P2" s="21">
        <f t="shared" si="0"/>
        <v>17870.705918895586</v>
      </c>
      <c r="Q2" s="21">
        <f t="shared" si="0"/>
        <v>16856.007928245435</v>
      </c>
      <c r="R2" s="21">
        <f t="shared" si="0"/>
        <v>13878.7916121627</v>
      </c>
      <c r="S2" s="21">
        <f t="shared" si="0"/>
        <v>15472.951708633178</v>
      </c>
      <c r="T2" s="21">
        <f t="shared" si="0"/>
        <v>16181.724461775315</v>
      </c>
      <c r="U2" s="21">
        <f t="shared" si="0"/>
        <v>15357.201244192034</v>
      </c>
      <c r="V2" s="21">
        <f t="shared" si="0"/>
        <v>9651.3892436615424</v>
      </c>
      <c r="W2" s="21">
        <f t="shared" si="0"/>
        <v>6888.6986675068147</v>
      </c>
      <c r="X2" s="21">
        <f t="shared" si="0"/>
        <v>8017.3839205687154</v>
      </c>
      <c r="Y2" s="21">
        <f t="shared" ref="Y2:Z2" si="1">SUM(Y3,Y17,Y22,Y25,Y26,Y51,Y52)</f>
        <v>9453.5112341645399</v>
      </c>
      <c r="Z2" s="21">
        <f t="shared" si="1"/>
        <v>6304.2767076447899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230.28050409217667</v>
      </c>
      <c r="D3" s="24">
        <f t="shared" si="2"/>
        <v>293.63792079467243</v>
      </c>
      <c r="E3" s="24">
        <f t="shared" si="2"/>
        <v>158.95921818751791</v>
      </c>
      <c r="F3" s="24">
        <f t="shared" si="2"/>
        <v>116.31103893038701</v>
      </c>
      <c r="G3" s="24">
        <f t="shared" si="2"/>
        <v>150.73910384826445</v>
      </c>
      <c r="H3" s="24">
        <f t="shared" si="2"/>
        <v>145.54131161101191</v>
      </c>
      <c r="I3" s="24">
        <f t="shared" si="2"/>
        <v>181.92539827648517</v>
      </c>
      <c r="J3" s="24">
        <f t="shared" si="2"/>
        <v>337.8565464006067</v>
      </c>
      <c r="K3" s="24">
        <f t="shared" si="2"/>
        <v>342.97738223487875</v>
      </c>
      <c r="L3" s="24">
        <f t="shared" si="2"/>
        <v>226.16168666324981</v>
      </c>
      <c r="M3" s="24">
        <f t="shared" si="2"/>
        <v>155.96749528149701</v>
      </c>
      <c r="N3" s="24">
        <f t="shared" si="2"/>
        <v>182.52479279397807</v>
      </c>
      <c r="O3" s="24">
        <f t="shared" si="2"/>
        <v>166.7442693068912</v>
      </c>
      <c r="P3" s="24">
        <f t="shared" si="2"/>
        <v>174.00947417358208</v>
      </c>
      <c r="Q3" s="24">
        <f t="shared" si="2"/>
        <v>199.87436412421155</v>
      </c>
      <c r="R3" s="24">
        <f t="shared" si="2"/>
        <v>74.163209202628337</v>
      </c>
      <c r="S3" s="24">
        <f t="shared" si="2"/>
        <v>69.065340908260026</v>
      </c>
      <c r="T3" s="24">
        <f t="shared" si="2"/>
        <v>99.487192226637063</v>
      </c>
      <c r="U3" s="24">
        <f t="shared" si="2"/>
        <v>103.67605551610846</v>
      </c>
      <c r="V3" s="24">
        <f t="shared" si="2"/>
        <v>118.52670250326378</v>
      </c>
      <c r="W3" s="24">
        <f t="shared" si="2"/>
        <v>28.933287309211412</v>
      </c>
      <c r="X3" s="24">
        <f t="shared" si="2"/>
        <v>8.2406571863497415</v>
      </c>
      <c r="Y3" s="24">
        <f t="shared" ref="Y3:Z3" si="3">SUM(Y4,Y8,Y11)</f>
        <v>6.2977074434590463</v>
      </c>
      <c r="Z3" s="24">
        <f t="shared" si="3"/>
        <v>12.743174528989941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224.18124729217666</v>
      </c>
      <c r="D4" s="19">
        <f t="shared" si="4"/>
        <v>281.43979239467245</v>
      </c>
      <c r="E4" s="19">
        <f t="shared" si="4"/>
        <v>155.90958978751792</v>
      </c>
      <c r="F4" s="19">
        <f t="shared" si="4"/>
        <v>113.26141053038701</v>
      </c>
      <c r="G4" s="19">
        <f t="shared" si="4"/>
        <v>150.73910384826445</v>
      </c>
      <c r="H4" s="19">
        <f t="shared" si="4"/>
        <v>145.54131161101191</v>
      </c>
      <c r="I4" s="19">
        <f t="shared" si="4"/>
        <v>181.92539827648517</v>
      </c>
      <c r="J4" s="19">
        <f t="shared" si="4"/>
        <v>337.8565464006067</v>
      </c>
      <c r="K4" s="19">
        <f t="shared" si="4"/>
        <v>342.97738223487875</v>
      </c>
      <c r="L4" s="19">
        <f t="shared" si="4"/>
        <v>226.16168666324981</v>
      </c>
      <c r="M4" s="19">
        <f t="shared" si="4"/>
        <v>155.96749528149701</v>
      </c>
      <c r="N4" s="19">
        <f t="shared" si="4"/>
        <v>182.52479279397807</v>
      </c>
      <c r="O4" s="19">
        <f t="shared" si="4"/>
        <v>166.7442693068912</v>
      </c>
      <c r="P4" s="19">
        <f t="shared" si="4"/>
        <v>158.76210257358207</v>
      </c>
      <c r="Q4" s="19">
        <f t="shared" si="4"/>
        <v>199.87436412421155</v>
      </c>
      <c r="R4" s="19">
        <f t="shared" si="4"/>
        <v>74.163209202628337</v>
      </c>
      <c r="S4" s="19">
        <f t="shared" si="4"/>
        <v>69.065340908260026</v>
      </c>
      <c r="T4" s="19">
        <f t="shared" si="4"/>
        <v>99.487192226637063</v>
      </c>
      <c r="U4" s="19">
        <f t="shared" si="4"/>
        <v>103.67605551610846</v>
      </c>
      <c r="V4" s="19">
        <f t="shared" si="4"/>
        <v>118.52670250326378</v>
      </c>
      <c r="W4" s="19">
        <f t="shared" si="4"/>
        <v>28.933287309211412</v>
      </c>
      <c r="X4" s="19">
        <f t="shared" si="4"/>
        <v>8.2406571863497415</v>
      </c>
      <c r="Y4" s="19">
        <f t="shared" ref="Y4:Z4" si="5">SUM(Y5:Y7)</f>
        <v>6.2977074434590463</v>
      </c>
      <c r="Z4" s="19">
        <f t="shared" si="5"/>
        <v>12.743174528989941</v>
      </c>
    </row>
    <row r="5" spans="1:26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0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0</v>
      </c>
      <c r="T5" s="8">
        <f>TI_EHG_E!T5+NRG_E!T5+FC_E!T5</f>
        <v>0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0</v>
      </c>
      <c r="Y5" s="8">
        <f>TI_EHG_E!Y5+NRG_E!Y5+FC_E!Y5</f>
        <v>0</v>
      </c>
      <c r="Z5" s="8">
        <f>TI_EHG_E!Z5+NRG_E!Z5+FC_E!Z5</f>
        <v>0</v>
      </c>
    </row>
    <row r="6" spans="1:26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  <c r="Y6" s="8">
        <f>TI_EHG_E!Y6+NRG_E!Y6+FC_E!Y6</f>
        <v>0</v>
      </c>
      <c r="Z6" s="8">
        <f>TI_EHG_E!Z6+NRG_E!Z6+FC_E!Z6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TI_EHG_E!C7+NRG_E!C7+FC_E!C7</f>
        <v>224.18124729217666</v>
      </c>
      <c r="D7" s="8">
        <f>TI_EHG_E!D7+NRG_E!D7+FC_E!D7</f>
        <v>281.43979239467245</v>
      </c>
      <c r="E7" s="8">
        <f>TI_EHG_E!E7+NRG_E!E7+FC_E!E7</f>
        <v>155.90958978751792</v>
      </c>
      <c r="F7" s="8">
        <f>TI_EHG_E!F7+NRG_E!F7+FC_E!F7</f>
        <v>113.26141053038701</v>
      </c>
      <c r="G7" s="8">
        <f>TI_EHG_E!G7+NRG_E!G7+FC_E!G7</f>
        <v>150.73910384826445</v>
      </c>
      <c r="H7" s="8">
        <f>TI_EHG_E!H7+NRG_E!H7+FC_E!H7</f>
        <v>145.54131161101191</v>
      </c>
      <c r="I7" s="8">
        <f>TI_EHG_E!I7+NRG_E!I7+FC_E!I7</f>
        <v>181.92539827648517</v>
      </c>
      <c r="J7" s="8">
        <f>TI_EHG_E!J7+NRG_E!J7+FC_E!J7</f>
        <v>337.8565464006067</v>
      </c>
      <c r="K7" s="8">
        <f>TI_EHG_E!K7+NRG_E!K7+FC_E!K7</f>
        <v>342.97738223487875</v>
      </c>
      <c r="L7" s="8">
        <f>TI_EHG_E!L7+NRG_E!L7+FC_E!L7</f>
        <v>226.16168666324981</v>
      </c>
      <c r="M7" s="8">
        <f>TI_EHG_E!M7+NRG_E!M7+FC_E!M7</f>
        <v>155.96749528149701</v>
      </c>
      <c r="N7" s="8">
        <f>TI_EHG_E!N7+NRG_E!N7+FC_E!N7</f>
        <v>182.52479279397807</v>
      </c>
      <c r="O7" s="8">
        <f>TI_EHG_E!O7+NRG_E!O7+FC_E!O7</f>
        <v>166.7442693068912</v>
      </c>
      <c r="P7" s="8">
        <f>TI_EHG_E!P7+NRG_E!P7+FC_E!P7</f>
        <v>158.76210257358207</v>
      </c>
      <c r="Q7" s="8">
        <f>TI_EHG_E!Q7+NRG_E!Q7+FC_E!Q7</f>
        <v>199.87436412421155</v>
      </c>
      <c r="R7" s="8">
        <f>TI_EHG_E!R7+NRG_E!R7+FC_E!R7</f>
        <v>74.163209202628337</v>
      </c>
      <c r="S7" s="8">
        <f>TI_EHG_E!S7+NRG_E!S7+FC_E!S7</f>
        <v>69.065340908260026</v>
      </c>
      <c r="T7" s="8">
        <f>TI_EHG_E!T7+NRG_E!T7+FC_E!T7</f>
        <v>99.487192226637063</v>
      </c>
      <c r="U7" s="8">
        <f>TI_EHG_E!U7+NRG_E!U7+FC_E!U7</f>
        <v>103.67605551610846</v>
      </c>
      <c r="V7" s="8">
        <f>TI_EHG_E!V7+NRG_E!V7+FC_E!V7</f>
        <v>118.52670250326378</v>
      </c>
      <c r="W7" s="8">
        <f>TI_EHG_E!W7+NRG_E!W7+FC_E!W7</f>
        <v>28.933287309211412</v>
      </c>
      <c r="X7" s="8">
        <f>TI_EHG_E!X7+NRG_E!X7+FC_E!X7</f>
        <v>8.2406571863497415</v>
      </c>
      <c r="Y7" s="8">
        <f>TI_EHG_E!Y7+NRG_E!Y7+FC_E!Y7</f>
        <v>6.2977074434590463</v>
      </c>
      <c r="Z7" s="8">
        <f>TI_EHG_E!Z7+NRG_E!Z7+FC_E!Z7</f>
        <v>12.743174528989941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0</v>
      </c>
      <c r="D8" s="19">
        <f t="shared" ref="D8:X8" si="7">SUM(D9:D10)</f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  <c r="Y8" s="19">
        <f t="shared" ref="Y8:Z8" si="8">SUM(Y9:Y10)</f>
        <v>0</v>
      </c>
      <c r="Z8" s="19">
        <f t="shared" si="8"/>
        <v>0</v>
      </c>
    </row>
    <row r="9" spans="1:26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  <c r="Y9" s="8">
        <f>TI_EHG_E!Y9+NRG_E!Y9+FC_E!Y9</f>
        <v>0</v>
      </c>
      <c r="Z9" s="8">
        <f>TI_EHG_E!Z9+NRG_E!Z9+FC_E!Z9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</v>
      </c>
      <c r="H10" s="8">
        <f>TI_EHG_E!H10+NRG_E!H10+FC_E!H10</f>
        <v>0</v>
      </c>
      <c r="I10" s="8">
        <f>TI_EHG_E!I10+NRG_E!I10+FC_E!I10</f>
        <v>0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  <c r="Y10" s="8">
        <f>TI_EHG_E!Y10+NRG_E!Y10+FC_E!Y10</f>
        <v>0</v>
      </c>
      <c r="Z10" s="8">
        <f>TI_EHG_E!Z10+NRG_E!Z10+FC_E!Z10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6.0992567999999991</v>
      </c>
      <c r="D11" s="19">
        <f t="shared" ref="D11:X11" si="10">SUM(D12:D16)</f>
        <v>12.198128399999998</v>
      </c>
      <c r="E11" s="19">
        <f t="shared" si="10"/>
        <v>3.0496283999999996</v>
      </c>
      <c r="F11" s="19">
        <f t="shared" si="10"/>
        <v>3.0496283999999996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15.247371600000003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  <c r="Y12" s="8">
        <f>TI_EHG_E!Y12+NRG_E!Y12+FC_E!Y12</f>
        <v>0</v>
      </c>
      <c r="Z12" s="8">
        <f>TI_EHG_E!Z12+NRG_E!Z12+FC_E!Z12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TI_EHG_E!C13+NRG_E!C13+FC_E!C13</f>
        <v>6.0992567999999991</v>
      </c>
      <c r="D13" s="8">
        <f>TI_EHG_E!D13+NRG_E!D13+FC_E!D13</f>
        <v>12.198128399999998</v>
      </c>
      <c r="E13" s="8">
        <f>TI_EHG_E!E13+NRG_E!E13+FC_E!E13</f>
        <v>3.0496283999999996</v>
      </c>
      <c r="F13" s="8">
        <f>TI_EHG_E!F13+NRG_E!F13+FC_E!F13</f>
        <v>3.0496283999999996</v>
      </c>
      <c r="G13" s="8">
        <f>TI_EHG_E!G13+NRG_E!G13+FC_E!G13</f>
        <v>0</v>
      </c>
      <c r="H13" s="8">
        <f>TI_EHG_E!H13+NRG_E!H13+FC_E!H13</f>
        <v>0</v>
      </c>
      <c r="I13" s="8">
        <f>TI_EHG_E!I13+NRG_E!I13+FC_E!I13</f>
        <v>0</v>
      </c>
      <c r="J13" s="8">
        <f>TI_EHG_E!J13+NRG_E!J13+FC_E!J13</f>
        <v>0</v>
      </c>
      <c r="K13" s="8">
        <f>TI_EHG_E!K13+NRG_E!K13+FC_E!K13</f>
        <v>0</v>
      </c>
      <c r="L13" s="8">
        <f>TI_EHG_E!L13+NRG_E!L13+FC_E!L13</f>
        <v>0</v>
      </c>
      <c r="M13" s="8">
        <f>TI_EHG_E!M13+NRG_E!M13+FC_E!M13</f>
        <v>0</v>
      </c>
      <c r="N13" s="8">
        <f>TI_EHG_E!N13+NRG_E!N13+FC_E!N13</f>
        <v>0</v>
      </c>
      <c r="O13" s="8">
        <f>TI_EHG_E!O13+NRG_E!O13+FC_E!O13</f>
        <v>0</v>
      </c>
      <c r="P13" s="8">
        <f>TI_EHG_E!P13+NRG_E!P13+FC_E!P13</f>
        <v>15.247371600000003</v>
      </c>
      <c r="Q13" s="8">
        <f>TI_EHG_E!Q13+NRG_E!Q13+FC_E!Q13</f>
        <v>0</v>
      </c>
      <c r="R13" s="8">
        <f>TI_EHG_E!R13+NRG_E!R13+FC_E!R13</f>
        <v>0</v>
      </c>
      <c r="S13" s="8">
        <f>TI_EHG_E!S13+NRG_E!S13+FC_E!S13</f>
        <v>0</v>
      </c>
      <c r="T13" s="8">
        <f>TI_EHG_E!T13+NRG_E!T13+FC_E!T13</f>
        <v>0</v>
      </c>
      <c r="U13" s="8">
        <f>TI_EHG_E!U13+NRG_E!U13+FC_E!U13</f>
        <v>0</v>
      </c>
      <c r="V13" s="8">
        <f>TI_EHG_E!V13+NRG_E!V13+FC_E!V13</f>
        <v>0</v>
      </c>
      <c r="W13" s="8">
        <f>TI_EHG_E!W13+NRG_E!W13+FC_E!W13</f>
        <v>0</v>
      </c>
      <c r="X13" s="8">
        <f>TI_EHG_E!X13+NRG_E!X13+FC_E!X13</f>
        <v>0</v>
      </c>
      <c r="Y13" s="8">
        <f>TI_EHG_E!Y13+NRG_E!Y13+FC_E!Y13</f>
        <v>0</v>
      </c>
      <c r="Z13" s="8">
        <f>TI_EHG_E!Z13+NRG_E!Z13+FC_E!Z13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  <c r="Y14" s="8">
        <f>TI_EHG_E!Y14+NRG_E!Y14+FC_E!Y14</f>
        <v>0</v>
      </c>
      <c r="Z14" s="8">
        <f>TI_EHG_E!Z14+NRG_E!Z14+FC_E!Z14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  <c r="Y15" s="8">
        <f>TI_EHG_E!Y15+NRG_E!Y15+FC_E!Y15</f>
        <v>0</v>
      </c>
      <c r="Z15" s="8">
        <f>TI_EHG_E!Z15+NRG_E!Z15+FC_E!Z15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  <c r="Y16" s="8">
        <f>TI_EHG_E!Y16+NRG_E!Y16+FC_E!Y16</f>
        <v>0</v>
      </c>
      <c r="Z16" s="8">
        <f>TI_EHG_E!Z16+NRG_E!Z16+FC_E!Z16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128.4602112</v>
      </c>
      <c r="D17" s="27">
        <f t="shared" ref="D17:X17" si="13">SUM(D18:D21)</f>
        <v>147.84880319999996</v>
      </c>
      <c r="E17" s="27">
        <f t="shared" si="13"/>
        <v>155.63780639999999</v>
      </c>
      <c r="F17" s="27">
        <f t="shared" si="13"/>
        <v>162.40191551999999</v>
      </c>
      <c r="G17" s="27">
        <f t="shared" si="13"/>
        <v>186.12808559999999</v>
      </c>
      <c r="H17" s="27">
        <f t="shared" si="13"/>
        <v>196.4729304</v>
      </c>
      <c r="I17" s="27">
        <f t="shared" si="13"/>
        <v>219.89156831999998</v>
      </c>
      <c r="J17" s="27">
        <f t="shared" si="13"/>
        <v>223.18235424</v>
      </c>
      <c r="K17" s="27">
        <f t="shared" si="13"/>
        <v>221.90826959999998</v>
      </c>
      <c r="L17" s="27">
        <f t="shared" si="13"/>
        <v>243.41362271999998</v>
      </c>
      <c r="M17" s="27">
        <f t="shared" si="13"/>
        <v>254.77105391999999</v>
      </c>
      <c r="N17" s="27">
        <f t="shared" si="13"/>
        <v>267.51397823999997</v>
      </c>
      <c r="O17" s="27">
        <f t="shared" si="13"/>
        <v>285.59284127999996</v>
      </c>
      <c r="P17" s="27">
        <f t="shared" si="13"/>
        <v>278.96347728000001</v>
      </c>
      <c r="Q17" s="27">
        <f t="shared" si="13"/>
        <v>312.27141599999999</v>
      </c>
      <c r="R17" s="27">
        <f t="shared" si="13"/>
        <v>511.71992784000008</v>
      </c>
      <c r="S17" s="27">
        <f t="shared" si="13"/>
        <v>445.78608767999987</v>
      </c>
      <c r="T17" s="27">
        <f t="shared" si="13"/>
        <v>551.05719119999992</v>
      </c>
      <c r="U17" s="27">
        <f t="shared" si="13"/>
        <v>564.72910559999991</v>
      </c>
      <c r="V17" s="27">
        <f t="shared" si="13"/>
        <v>574.20873648000008</v>
      </c>
      <c r="W17" s="27">
        <f t="shared" si="13"/>
        <v>547.72292879999986</v>
      </c>
      <c r="X17" s="27">
        <f t="shared" si="13"/>
        <v>489.60750239999993</v>
      </c>
      <c r="Y17" s="27">
        <f t="shared" ref="Y17:Z17" si="14">SUM(Y18:Y21)</f>
        <v>459.67298688</v>
      </c>
      <c r="Z17" s="27">
        <f t="shared" si="14"/>
        <v>494.43578927999999</v>
      </c>
    </row>
    <row r="18" spans="1:26" ht="11.25" customHeight="1" x14ac:dyDescent="0.2">
      <c r="A18" s="29" t="s">
        <v>26</v>
      </c>
      <c r="B18" s="7" t="s">
        <v>27</v>
      </c>
      <c r="C18" s="8">
        <f>TI_EHG_E!C18+NRG_E!C18+FC_E!C18</f>
        <v>86.788964159999992</v>
      </c>
      <c r="D18" s="8">
        <f>TI_EHG_E!D18+NRG_E!D18+FC_E!D18</f>
        <v>97.379163359999978</v>
      </c>
      <c r="E18" s="8">
        <f>TI_EHG_E!E18+NRG_E!E18+FC_E!E18</f>
        <v>105.46738703999999</v>
      </c>
      <c r="F18" s="8">
        <f>TI_EHG_E!F18+NRG_E!F18+FC_E!F18</f>
        <v>109.57047983999999</v>
      </c>
      <c r="G18" s="8">
        <f>TI_EHG_E!G18+NRG_E!G18+FC_E!G18</f>
        <v>127.04402879999999</v>
      </c>
      <c r="H18" s="8">
        <f>TI_EHG_E!H18+NRG_E!H18+FC_E!H18</f>
        <v>132.54028704000001</v>
      </c>
      <c r="I18" s="8">
        <f>TI_EHG_E!I18+NRG_E!I18+FC_E!I18</f>
        <v>158.92459631999998</v>
      </c>
      <c r="J18" s="8">
        <f>TI_EHG_E!J18+NRG_E!J18+FC_E!J18</f>
        <v>167.00338943999998</v>
      </c>
      <c r="K18" s="8">
        <f>TI_EHG_E!K18+NRG_E!K18+FC_E!K18</f>
        <v>148.49279856000001</v>
      </c>
      <c r="L18" s="8">
        <f>TI_EHG_E!L18+NRG_E!L18+FC_E!L18</f>
        <v>155.30773679999999</v>
      </c>
      <c r="M18" s="8">
        <f>TI_EHG_E!M18+NRG_E!M18+FC_E!M18</f>
        <v>132.33840911999999</v>
      </c>
      <c r="N18" s="8">
        <f>TI_EHG_E!N18+NRG_E!N18+FC_E!N18</f>
        <v>132.63219504</v>
      </c>
      <c r="O18" s="8">
        <f>TI_EHG_E!O18+NRG_E!O18+FC_E!O18</f>
        <v>134.72913599999998</v>
      </c>
      <c r="P18" s="8">
        <f>TI_EHG_E!P18+NRG_E!P18+FC_E!P18</f>
        <v>130.70979936000003</v>
      </c>
      <c r="Q18" s="8">
        <f>TI_EHG_E!Q18+NRG_E!Q18+FC_E!Q18</f>
        <v>127.28091168</v>
      </c>
      <c r="R18" s="8">
        <f>TI_EHG_E!R18+NRG_E!R18+FC_E!R18</f>
        <v>134.08194383999998</v>
      </c>
      <c r="S18" s="8">
        <f>TI_EHG_E!S18+NRG_E!S18+FC_E!S18</f>
        <v>55.552072319999986</v>
      </c>
      <c r="T18" s="8">
        <f>TI_EHG_E!T18+NRG_E!T18+FC_E!T18</f>
        <v>86.171981760000008</v>
      </c>
      <c r="U18" s="8">
        <f>TI_EHG_E!U18+NRG_E!U18+FC_E!U18</f>
        <v>128.98192895999998</v>
      </c>
      <c r="V18" s="8">
        <f>TI_EHG_E!V18+NRG_E!V18+FC_E!V18</f>
        <v>129.74116896000001</v>
      </c>
      <c r="W18" s="8">
        <f>TI_EHG_E!W18+NRG_E!W18+FC_E!W18</f>
        <v>104.31286271999998</v>
      </c>
      <c r="X18" s="8">
        <f>TI_EHG_E!X18+NRG_E!X18+FC_E!X18</f>
        <v>105.75238175999999</v>
      </c>
      <c r="Y18" s="8">
        <f>TI_EHG_E!Y18+NRG_E!Y18+FC_E!Y18</f>
        <v>105.41479968</v>
      </c>
      <c r="Z18" s="8">
        <f>TI_EHG_E!Z18+NRG_E!Z18+FC_E!Z18</f>
        <v>103.10495184</v>
      </c>
    </row>
    <row r="19" spans="1:26" ht="11.25" customHeight="1" x14ac:dyDescent="0.2">
      <c r="A19" s="29" t="s">
        <v>28</v>
      </c>
      <c r="B19" s="7" t="s">
        <v>29</v>
      </c>
      <c r="C19" s="8">
        <f>TI_EHG_E!C19+NRG_E!C19+FC_E!C19</f>
        <v>41.671247039999997</v>
      </c>
      <c r="D19" s="8">
        <f>TI_EHG_E!D19+NRG_E!D19+FC_E!D19</f>
        <v>50.469639839999999</v>
      </c>
      <c r="E19" s="8">
        <f>TI_EHG_E!E19+NRG_E!E19+FC_E!E19</f>
        <v>50.170419360000011</v>
      </c>
      <c r="F19" s="8">
        <f>TI_EHG_E!F19+NRG_E!F19+FC_E!F19</f>
        <v>52.831435679999998</v>
      </c>
      <c r="G19" s="8">
        <f>TI_EHG_E!G19+NRG_E!G19+FC_E!G19</f>
        <v>59.084056799999992</v>
      </c>
      <c r="H19" s="8">
        <f>TI_EHG_E!H19+NRG_E!H19+FC_E!H19</f>
        <v>63.932643359999993</v>
      </c>
      <c r="I19" s="8">
        <f>TI_EHG_E!I19+NRG_E!I19+FC_E!I19</f>
        <v>60.966972000000005</v>
      </c>
      <c r="J19" s="8">
        <f>TI_EHG_E!J19+NRG_E!J19+FC_E!J19</f>
        <v>56.178964800000003</v>
      </c>
      <c r="K19" s="8">
        <f>TI_EHG_E!K19+NRG_E!K19+FC_E!K19</f>
        <v>73.415471039999971</v>
      </c>
      <c r="L19" s="8">
        <f>TI_EHG_E!L19+NRG_E!L19+FC_E!L19</f>
        <v>88.105885920000006</v>
      </c>
      <c r="M19" s="8">
        <f>TI_EHG_E!M19+NRG_E!M19+FC_E!M19</f>
        <v>122.43264479999999</v>
      </c>
      <c r="N19" s="8">
        <f>TI_EHG_E!N19+NRG_E!N19+FC_E!N19</f>
        <v>134.88178319999997</v>
      </c>
      <c r="O19" s="8">
        <f>TI_EHG_E!O19+NRG_E!O19+FC_E!O19</f>
        <v>150.86370527999998</v>
      </c>
      <c r="P19" s="8">
        <f>TI_EHG_E!P19+NRG_E!P19+FC_E!P19</f>
        <v>148.25367791999997</v>
      </c>
      <c r="Q19" s="8">
        <f>TI_EHG_E!Q19+NRG_E!Q19+FC_E!Q19</f>
        <v>184.99050431999999</v>
      </c>
      <c r="R19" s="8">
        <f>TI_EHG_E!R19+NRG_E!R19+FC_E!R19</f>
        <v>377.63798400000007</v>
      </c>
      <c r="S19" s="8">
        <f>TI_EHG_E!S19+NRG_E!S19+FC_E!S19</f>
        <v>390.23401535999989</v>
      </c>
      <c r="T19" s="8">
        <f>TI_EHG_E!T19+NRG_E!T19+FC_E!T19</f>
        <v>464.88520943999987</v>
      </c>
      <c r="U19" s="8">
        <f>TI_EHG_E!U19+NRG_E!U19+FC_E!U19</f>
        <v>435.74717663999991</v>
      </c>
      <c r="V19" s="8">
        <f>TI_EHG_E!V19+NRG_E!V19+FC_E!V19</f>
        <v>444.4675675200001</v>
      </c>
      <c r="W19" s="8">
        <f>TI_EHG_E!W19+NRG_E!W19+FC_E!W19</f>
        <v>443.41006607999992</v>
      </c>
      <c r="X19" s="8">
        <f>TI_EHG_E!X19+NRG_E!X19+FC_E!X19</f>
        <v>383.85512063999994</v>
      </c>
      <c r="Y19" s="8">
        <f>TI_EHG_E!Y19+NRG_E!Y19+FC_E!Y19</f>
        <v>354.25818720000001</v>
      </c>
      <c r="Z19" s="8">
        <f>TI_EHG_E!Z19+NRG_E!Z19+FC_E!Z19</f>
        <v>391.33083743999998</v>
      </c>
    </row>
    <row r="20" spans="1:26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  <c r="Y20" s="8">
        <f>TI_EHG_E!Y20+NRG_E!Y20+FC_E!Y20</f>
        <v>0</v>
      </c>
      <c r="Z20" s="8">
        <f>TI_EHG_E!Z20+NRG_E!Z20+FC_E!Z20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  <c r="Y21" s="8">
        <f>TI_EHG_E!Y21+NRG_E!Y21+FC_E!Y21</f>
        <v>0</v>
      </c>
      <c r="Z21" s="8">
        <f>TI_EHG_E!Z21+NRG_E!Z21+FC_E!Z21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150.12445250139646</v>
      </c>
      <c r="D22" s="27">
        <f t="shared" ref="D22:X22" si="16">SUM(D23:D24)</f>
        <v>165.52892717437493</v>
      </c>
      <c r="E22" s="27">
        <f t="shared" si="16"/>
        <v>228.07164434826589</v>
      </c>
      <c r="F22" s="27">
        <f t="shared" si="16"/>
        <v>198.65028994178664</v>
      </c>
      <c r="G22" s="27">
        <f t="shared" si="16"/>
        <v>199.99729526130017</v>
      </c>
      <c r="H22" s="27">
        <f t="shared" si="16"/>
        <v>183.45160789638459</v>
      </c>
      <c r="I22" s="27">
        <f t="shared" si="16"/>
        <v>198.93190352142588</v>
      </c>
      <c r="J22" s="27">
        <f t="shared" si="16"/>
        <v>259.08207777000001</v>
      </c>
      <c r="K22" s="27">
        <f t="shared" si="16"/>
        <v>238.48822081071481</v>
      </c>
      <c r="L22" s="27">
        <f t="shared" si="16"/>
        <v>205.13103416205954</v>
      </c>
      <c r="M22" s="27">
        <f t="shared" si="16"/>
        <v>244.18827239380775</v>
      </c>
      <c r="N22" s="27">
        <f t="shared" si="16"/>
        <v>216.21000482798388</v>
      </c>
      <c r="O22" s="27">
        <f t="shared" si="16"/>
        <v>201.97112156184423</v>
      </c>
      <c r="P22" s="27">
        <f t="shared" si="16"/>
        <v>177.37331760260062</v>
      </c>
      <c r="Q22" s="27">
        <f t="shared" si="16"/>
        <v>145.54570140163662</v>
      </c>
      <c r="R22" s="27">
        <f t="shared" si="16"/>
        <v>140.82703519597254</v>
      </c>
      <c r="S22" s="27">
        <f t="shared" si="16"/>
        <v>149.44587713844371</v>
      </c>
      <c r="T22" s="27">
        <f t="shared" si="16"/>
        <v>173.89384319999999</v>
      </c>
      <c r="U22" s="27">
        <f t="shared" si="16"/>
        <v>150.50148959999996</v>
      </c>
      <c r="V22" s="27">
        <f t="shared" si="16"/>
        <v>102.30339899999998</v>
      </c>
      <c r="W22" s="27">
        <f t="shared" si="16"/>
        <v>67.955321279999964</v>
      </c>
      <c r="X22" s="27">
        <f t="shared" si="16"/>
        <v>21.095843999999996</v>
      </c>
      <c r="Y22" s="27">
        <f t="shared" ref="Y22:Z22" si="17">SUM(Y23:Y24)</f>
        <v>34.644869159999999</v>
      </c>
      <c r="Z22" s="27">
        <f t="shared" si="17"/>
        <v>25.953228839999994</v>
      </c>
    </row>
    <row r="23" spans="1:26" ht="11.25" customHeight="1" x14ac:dyDescent="0.2">
      <c r="A23" s="29" t="s">
        <v>36</v>
      </c>
      <c r="B23" s="7" t="s">
        <v>37</v>
      </c>
      <c r="C23" s="8">
        <f>TI_EHG_E!C23+NRG_E!C23+FC_E!C23</f>
        <v>101.5462298713411</v>
      </c>
      <c r="D23" s="8">
        <f>TI_EHG_E!D23+NRG_E!D23+FC_E!D23</f>
        <v>136.86524434374627</v>
      </c>
      <c r="E23" s="8">
        <f>TI_EHG_E!E23+NRG_E!E23+FC_E!E23</f>
        <v>197.7107198492364</v>
      </c>
      <c r="F23" s="8">
        <f>TI_EHG_E!F23+NRG_E!F23+FC_E!F23</f>
        <v>164.94726121503339</v>
      </c>
      <c r="G23" s="8">
        <f>TI_EHG_E!G23+NRG_E!G23+FC_E!G23</f>
        <v>176.40564045908479</v>
      </c>
      <c r="H23" s="8">
        <f>TI_EHG_E!H23+NRG_E!H23+FC_E!H23</f>
        <v>159.87096051314404</v>
      </c>
      <c r="I23" s="8">
        <f>TI_EHG_E!I23+NRG_E!I23+FC_E!I23</f>
        <v>178.67917434750564</v>
      </c>
      <c r="J23" s="8">
        <f>TI_EHG_E!J23+NRG_E!J23+FC_E!J23</f>
        <v>237.12624</v>
      </c>
      <c r="K23" s="8">
        <f>TI_EHG_E!K23+NRG_E!K23+FC_E!K23</f>
        <v>209.86157174934377</v>
      </c>
      <c r="L23" s="8">
        <f>TI_EHG_E!L23+NRG_E!L23+FC_E!L23</f>
        <v>188.26132986842029</v>
      </c>
      <c r="M23" s="8">
        <f>TI_EHG_E!M23+NRG_E!M23+FC_E!M23</f>
        <v>225.61147657294782</v>
      </c>
      <c r="N23" s="8">
        <f>TI_EHG_E!N23+NRG_E!N23+FC_E!N23</f>
        <v>194.28850715500602</v>
      </c>
      <c r="O23" s="8">
        <f>TI_EHG_E!O23+NRG_E!O23+FC_E!O23</f>
        <v>181.15918362658189</v>
      </c>
      <c r="P23" s="8">
        <f>TI_EHG_E!P23+NRG_E!P23+FC_E!P23</f>
        <v>156.57038881795219</v>
      </c>
      <c r="Q23" s="8">
        <f>TI_EHG_E!Q23+NRG_E!Q23+FC_E!Q23</f>
        <v>126.3411571712532</v>
      </c>
      <c r="R23" s="8">
        <f>TI_EHG_E!R23+NRG_E!R23+FC_E!R23</f>
        <v>126.44422294388366</v>
      </c>
      <c r="S23" s="8">
        <f>TI_EHG_E!S23+NRG_E!S23+FC_E!S23</f>
        <v>135.05857039298462</v>
      </c>
      <c r="T23" s="8">
        <f>TI_EHG_E!T23+NRG_E!T23+FC_E!T23</f>
        <v>173.89384319999999</v>
      </c>
      <c r="U23" s="8">
        <f>TI_EHG_E!U23+NRG_E!U23+FC_E!U23</f>
        <v>150.50148959999996</v>
      </c>
      <c r="V23" s="8">
        <f>TI_EHG_E!V23+NRG_E!V23+FC_E!V23</f>
        <v>102.30339899999998</v>
      </c>
      <c r="W23" s="8">
        <f>TI_EHG_E!W23+NRG_E!W23+FC_E!W23</f>
        <v>67.955321279999964</v>
      </c>
      <c r="X23" s="8">
        <f>TI_EHG_E!X23+NRG_E!X23+FC_E!X23</f>
        <v>21.095843999999996</v>
      </c>
      <c r="Y23" s="8">
        <f>TI_EHG_E!Y23+NRG_E!Y23+FC_E!Y23</f>
        <v>34.644869159999999</v>
      </c>
      <c r="Z23" s="8">
        <f>TI_EHG_E!Z23+NRG_E!Z23+FC_E!Z23</f>
        <v>25.953228839999994</v>
      </c>
    </row>
    <row r="24" spans="1:26" ht="11.25" customHeight="1" x14ac:dyDescent="0.2">
      <c r="A24" s="29" t="s">
        <v>38</v>
      </c>
      <c r="B24" s="7" t="s">
        <v>39</v>
      </c>
      <c r="C24" s="8">
        <f>TI_EHG_E!C24+NRG_E!C24+FC_E!C24</f>
        <v>48.578222630055372</v>
      </c>
      <c r="D24" s="8">
        <f>TI_EHG_E!D24+NRG_E!D24+FC_E!D24</f>
        <v>28.663682830628673</v>
      </c>
      <c r="E24" s="8">
        <f>TI_EHG_E!E24+NRG_E!E24+FC_E!E24</f>
        <v>30.360924499029505</v>
      </c>
      <c r="F24" s="8">
        <f>TI_EHG_E!F24+NRG_E!F24+FC_E!F24</f>
        <v>33.70302872675326</v>
      </c>
      <c r="G24" s="8">
        <f>TI_EHG_E!G24+NRG_E!G24+FC_E!G24</f>
        <v>23.59165480221538</v>
      </c>
      <c r="H24" s="8">
        <f>TI_EHG_E!H24+NRG_E!H24+FC_E!H24</f>
        <v>23.580647383240539</v>
      </c>
      <c r="I24" s="8">
        <f>TI_EHG_E!I24+NRG_E!I24+FC_E!I24</f>
        <v>20.25272917392024</v>
      </c>
      <c r="J24" s="8">
        <f>TI_EHG_E!J24+NRG_E!J24+FC_E!J24</f>
        <v>21.955837769999999</v>
      </c>
      <c r="K24" s="8">
        <f>TI_EHG_E!K24+NRG_E!K24+FC_E!K24</f>
        <v>28.626649061371037</v>
      </c>
      <c r="L24" s="8">
        <f>TI_EHG_E!L24+NRG_E!L24+FC_E!L24</f>
        <v>16.869704293639234</v>
      </c>
      <c r="M24" s="8">
        <f>TI_EHG_E!M24+NRG_E!M24+FC_E!M24</f>
        <v>18.576795820859939</v>
      </c>
      <c r="N24" s="8">
        <f>TI_EHG_E!N24+NRG_E!N24+FC_E!N24</f>
        <v>21.921497672977853</v>
      </c>
      <c r="O24" s="8">
        <f>TI_EHG_E!O24+NRG_E!O24+FC_E!O24</f>
        <v>20.811937935262325</v>
      </c>
      <c r="P24" s="8">
        <f>TI_EHG_E!P24+NRG_E!P24+FC_E!P24</f>
        <v>20.802928784648437</v>
      </c>
      <c r="Q24" s="8">
        <f>TI_EHG_E!Q24+NRG_E!Q24+FC_E!Q24</f>
        <v>19.204544230383434</v>
      </c>
      <c r="R24" s="8">
        <f>TI_EHG_E!R24+NRG_E!R24+FC_E!R24</f>
        <v>14.382812252088874</v>
      </c>
      <c r="S24" s="8">
        <f>TI_EHG_E!S24+NRG_E!S24+FC_E!S24</f>
        <v>14.387306745459075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  <c r="Y24" s="8">
        <f>TI_EHG_E!Y24+NRG_E!Y24+FC_E!Y24</f>
        <v>0</v>
      </c>
      <c r="Z24" s="8">
        <f>TI_EHG_E!Z24+NRG_E!Z24+FC_E!Z24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TI_EHG_E!C25+NRG_E!C25+FC_E!C25</f>
        <v>9707.0447000999975</v>
      </c>
      <c r="D25" s="27">
        <f>TI_EHG_E!D25+NRG_E!D25+FC_E!D25</f>
        <v>9333.66262422</v>
      </c>
      <c r="E25" s="27">
        <f>TI_EHG_E!E25+NRG_E!E25+FC_E!E25</f>
        <v>9056.6105902800027</v>
      </c>
      <c r="F25" s="27">
        <f>TI_EHG_E!F25+NRG_E!F25+FC_E!F25</f>
        <v>10861.61670264</v>
      </c>
      <c r="G25" s="27">
        <f>TI_EHG_E!G25+NRG_E!G25+FC_E!G25</f>
        <v>10720.924403169232</v>
      </c>
      <c r="H25" s="27">
        <f>TI_EHG_E!H25+NRG_E!H25+FC_E!H25</f>
        <v>10579.734024294308</v>
      </c>
      <c r="I25" s="27">
        <f>TI_EHG_E!I25+NRG_E!I25+FC_E!I25</f>
        <v>9743.0462370723453</v>
      </c>
      <c r="J25" s="27">
        <f>TI_EHG_E!J25+NRG_E!J25+FC_E!J25</f>
        <v>12667.722304733086</v>
      </c>
      <c r="K25" s="27">
        <f>TI_EHG_E!K25+NRG_E!K25+FC_E!K25</f>
        <v>10725.4222062927</v>
      </c>
      <c r="L25" s="27">
        <f>TI_EHG_E!L25+NRG_E!L25+FC_E!L25</f>
        <v>8521.5905163048064</v>
      </c>
      <c r="M25" s="27">
        <f>TI_EHG_E!M25+NRG_E!M25+FC_E!M25</f>
        <v>12420.391149307725</v>
      </c>
      <c r="N25" s="27">
        <f>TI_EHG_E!N25+NRG_E!N25+FC_E!N25</f>
        <v>12401.127974713034</v>
      </c>
      <c r="O25" s="27">
        <f>TI_EHG_E!O25+NRG_E!O25+FC_E!O25</f>
        <v>10857.943123413994</v>
      </c>
      <c r="P25" s="27">
        <f>TI_EHG_E!P25+NRG_E!P25+FC_E!P25</f>
        <v>12720.694255999404</v>
      </c>
      <c r="Q25" s="27">
        <f>TI_EHG_E!Q25+NRG_E!Q25+FC_E!Q25</f>
        <v>11942.834212479587</v>
      </c>
      <c r="R25" s="27">
        <f>TI_EHG_E!R25+NRG_E!R25+FC_E!R25</f>
        <v>8915.0932225240977</v>
      </c>
      <c r="S25" s="27">
        <f>TI_EHG_E!S25+NRG_E!S25+FC_E!S25</f>
        <v>10379.690130666473</v>
      </c>
      <c r="T25" s="27">
        <f>TI_EHG_E!T25+NRG_E!T25+FC_E!T25</f>
        <v>11022.209228508678</v>
      </c>
      <c r="U25" s="27">
        <f>TI_EHG_E!U25+NRG_E!U25+FC_E!U25</f>
        <v>10165.797259533996</v>
      </c>
      <c r="V25" s="27">
        <f>TI_EHG_E!V25+NRG_E!V25+FC_E!V25</f>
        <v>4695.7525897237192</v>
      </c>
      <c r="W25" s="27">
        <f>TI_EHG_E!W25+NRG_E!W25+FC_E!W25</f>
        <v>2416.4043473757192</v>
      </c>
      <c r="X25" s="27">
        <f>TI_EHG_E!X25+NRG_E!X25+FC_E!X25</f>
        <v>3656.4500194459188</v>
      </c>
      <c r="Y25" s="27">
        <f>TI_EHG_E!Y25+NRG_E!Y25+FC_E!Y25</f>
        <v>5136.2212608206664</v>
      </c>
      <c r="Z25" s="27">
        <f>TI_EHG_E!Z25+NRG_E!Z25+FC_E!Z25</f>
        <v>2073.5792916106502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2690.2285916400006</v>
      </c>
      <c r="D26" s="27">
        <f t="shared" ref="D26:X26" si="19">SUM(D27,D33)</f>
        <v>3139.1967942000001</v>
      </c>
      <c r="E26" s="27">
        <f t="shared" si="19"/>
        <v>3152.0751321600001</v>
      </c>
      <c r="F26" s="27">
        <f t="shared" si="19"/>
        <v>3091.4544974400001</v>
      </c>
      <c r="G26" s="27">
        <f t="shared" si="19"/>
        <v>3068.2866236400009</v>
      </c>
      <c r="H26" s="27">
        <f t="shared" si="19"/>
        <v>3136.7870042399995</v>
      </c>
      <c r="I26" s="27">
        <f t="shared" si="19"/>
        <v>3156.2403857999998</v>
      </c>
      <c r="J26" s="27">
        <f t="shared" si="19"/>
        <v>3254.0031752399996</v>
      </c>
      <c r="K26" s="27">
        <f t="shared" si="19"/>
        <v>3104.9980347599999</v>
      </c>
      <c r="L26" s="27">
        <f t="shared" si="19"/>
        <v>2847.2405533199999</v>
      </c>
      <c r="M26" s="27">
        <f t="shared" si="19"/>
        <v>2988.1240545599999</v>
      </c>
      <c r="N26" s="27">
        <f t="shared" si="19"/>
        <v>3027.2878278000003</v>
      </c>
      <c r="O26" s="27">
        <f t="shared" si="19"/>
        <v>3100.0472323199997</v>
      </c>
      <c r="P26" s="27">
        <f t="shared" si="19"/>
        <v>2976.93512388</v>
      </c>
      <c r="Q26" s="27">
        <f t="shared" si="19"/>
        <v>2970.3752175599998</v>
      </c>
      <c r="R26" s="27">
        <f t="shared" si="19"/>
        <v>3111.3083696399999</v>
      </c>
      <c r="S26" s="27">
        <f t="shared" si="19"/>
        <v>3208.2800306400004</v>
      </c>
      <c r="T26" s="27">
        <f t="shared" si="19"/>
        <v>3204.5893164000004</v>
      </c>
      <c r="U26" s="27">
        <f t="shared" si="19"/>
        <v>3179.3096134799998</v>
      </c>
      <c r="V26" s="27">
        <f t="shared" si="19"/>
        <v>3073.4677893599996</v>
      </c>
      <c r="W26" s="27">
        <f t="shared" si="19"/>
        <v>2872.4090860800006</v>
      </c>
      <c r="X26" s="27">
        <f t="shared" si="19"/>
        <v>2777.9490421199998</v>
      </c>
      <c r="Y26" s="27">
        <f t="shared" ref="Y26:Z26" si="20">SUM(Y27,Y33)</f>
        <v>3005.3697811200009</v>
      </c>
      <c r="Z26" s="27">
        <f t="shared" si="20"/>
        <v>2978.4430288800004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  <c r="Y28" s="8">
        <f>TI_EHG_E!Y28+NRG_E!Y28+FC_E!Y28</f>
        <v>0</v>
      </c>
      <c r="Z28" s="8">
        <f>TI_EHG_E!Z28+NRG_E!Z28+FC_E!Z28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  <c r="Y29" s="8">
        <f>TI_EHG_E!Y29+NRG_E!Y29+FC_E!Y29</f>
        <v>0</v>
      </c>
      <c r="Z29" s="8">
        <f>TI_EHG_E!Z29+NRG_E!Z29+FC_E!Z29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  <c r="Y30" s="8">
        <f>TI_EHG_E!Y30+NRG_E!Y30+FC_E!Y30</f>
        <v>0</v>
      </c>
      <c r="Z30" s="8">
        <f>TI_EHG_E!Z30+NRG_E!Z30+FC_E!Z30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  <c r="Y31" s="8">
        <f>TI_EHG_E!Y31+NRG_E!Y31+FC_E!Y31</f>
        <v>0</v>
      </c>
      <c r="Z31" s="8">
        <f>TI_EHG_E!Z31+NRG_E!Z31+FC_E!Z31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  <c r="Y32" s="8">
        <f>TI_EHG_E!Y32+NRG_E!Y32+FC_E!Y32</f>
        <v>0</v>
      </c>
      <c r="Z32" s="8">
        <f>TI_EHG_E!Z32+NRG_E!Z32+FC_E!Z32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2690.2285916400006</v>
      </c>
      <c r="D33" s="19">
        <f t="shared" ref="D33:X33" si="25">SUM(D34:D50)</f>
        <v>3139.1967942000001</v>
      </c>
      <c r="E33" s="19">
        <f t="shared" si="25"/>
        <v>3152.0751321600001</v>
      </c>
      <c r="F33" s="19">
        <f t="shared" si="25"/>
        <v>3091.4544974400001</v>
      </c>
      <c r="G33" s="19">
        <f t="shared" si="25"/>
        <v>3068.2866236400009</v>
      </c>
      <c r="H33" s="19">
        <f t="shared" si="25"/>
        <v>3136.7870042399995</v>
      </c>
      <c r="I33" s="19">
        <f t="shared" si="25"/>
        <v>3156.2403857999998</v>
      </c>
      <c r="J33" s="19">
        <f t="shared" si="25"/>
        <v>3254.0031752399996</v>
      </c>
      <c r="K33" s="19">
        <f t="shared" si="25"/>
        <v>3104.9980347599999</v>
      </c>
      <c r="L33" s="19">
        <f t="shared" si="25"/>
        <v>2847.2405533199999</v>
      </c>
      <c r="M33" s="19">
        <f t="shared" si="25"/>
        <v>2988.1240545599999</v>
      </c>
      <c r="N33" s="19">
        <f t="shared" si="25"/>
        <v>3027.2878278000003</v>
      </c>
      <c r="O33" s="19">
        <f t="shared" si="25"/>
        <v>3100.0472323199997</v>
      </c>
      <c r="P33" s="19">
        <f t="shared" si="25"/>
        <v>2976.93512388</v>
      </c>
      <c r="Q33" s="19">
        <f t="shared" si="25"/>
        <v>2970.3752175599998</v>
      </c>
      <c r="R33" s="19">
        <f t="shared" si="25"/>
        <v>3111.3083696399999</v>
      </c>
      <c r="S33" s="19">
        <f t="shared" si="25"/>
        <v>3208.2800306400004</v>
      </c>
      <c r="T33" s="19">
        <f t="shared" si="25"/>
        <v>3204.5893164000004</v>
      </c>
      <c r="U33" s="19">
        <f t="shared" si="25"/>
        <v>3179.3096134799998</v>
      </c>
      <c r="V33" s="19">
        <f t="shared" si="25"/>
        <v>3073.4677893599996</v>
      </c>
      <c r="W33" s="19">
        <f t="shared" si="25"/>
        <v>2872.4090860800006</v>
      </c>
      <c r="X33" s="19">
        <f t="shared" si="25"/>
        <v>2777.9490421199998</v>
      </c>
      <c r="Y33" s="19">
        <f t="shared" ref="Y33:Z33" si="26">SUM(Y34:Y50)</f>
        <v>3005.3697811200009</v>
      </c>
      <c r="Z33" s="19">
        <f t="shared" si="26"/>
        <v>2978.4430288800004</v>
      </c>
    </row>
    <row r="34" spans="1:26" ht="11.25" customHeight="1" x14ac:dyDescent="0.2">
      <c r="A34" s="28" t="s">
        <v>54</v>
      </c>
      <c r="B34" s="7" t="s">
        <v>55</v>
      </c>
      <c r="C34" s="8">
        <f>TI_EHG_E!C34+NRG_E!C34+FC_E!C34</f>
        <v>0</v>
      </c>
      <c r="D34" s="8">
        <f>TI_EHG_E!D34+NRG_E!D34+FC_E!D34</f>
        <v>0</v>
      </c>
      <c r="E34" s="8">
        <f>TI_EHG_E!E34+NRG_E!E34+FC_E!E34</f>
        <v>0</v>
      </c>
      <c r="F34" s="8">
        <f>TI_EHG_E!F34+NRG_E!F34+FC_E!F34</f>
        <v>0</v>
      </c>
      <c r="G34" s="8">
        <f>TI_EHG_E!G34+NRG_E!G34+FC_E!G34</f>
        <v>0</v>
      </c>
      <c r="H34" s="8">
        <f>TI_EHG_E!H34+NRG_E!H34+FC_E!H34</f>
        <v>0</v>
      </c>
      <c r="I34" s="8">
        <f>TI_EHG_E!I34+NRG_E!I34+FC_E!I34</f>
        <v>0</v>
      </c>
      <c r="J34" s="8">
        <f>TI_EHG_E!J34+NRG_E!J34+FC_E!J34</f>
        <v>0</v>
      </c>
      <c r="K34" s="8">
        <f>TI_EHG_E!K34+NRG_E!K34+FC_E!K34</f>
        <v>0</v>
      </c>
      <c r="L34" s="8">
        <f>TI_EHG_E!L34+NRG_E!L34+FC_E!L34</f>
        <v>0</v>
      </c>
      <c r="M34" s="8">
        <f>TI_EHG_E!M34+NRG_E!M34+FC_E!M34</f>
        <v>0</v>
      </c>
      <c r="N34" s="8">
        <f>TI_EHG_E!N34+NRG_E!N34+FC_E!N34</f>
        <v>0</v>
      </c>
      <c r="O34" s="8">
        <f>TI_EHG_E!O34+NRG_E!O34+FC_E!O34</f>
        <v>0</v>
      </c>
      <c r="P34" s="8">
        <f>TI_EHG_E!P34+NRG_E!P34+FC_E!P34</f>
        <v>0</v>
      </c>
      <c r="Q34" s="8">
        <f>TI_EHG_E!Q34+NRG_E!Q34+FC_E!Q34</f>
        <v>0</v>
      </c>
      <c r="R34" s="8">
        <f>TI_EHG_E!R34+NRG_E!R34+FC_E!R34</f>
        <v>0</v>
      </c>
      <c r="S34" s="8">
        <f>TI_EHG_E!S34+NRG_E!S34+FC_E!S34</f>
        <v>0</v>
      </c>
      <c r="T34" s="8">
        <f>TI_EHG_E!T34+NRG_E!T34+FC_E!T34</f>
        <v>0</v>
      </c>
      <c r="U34" s="8">
        <f>TI_EHG_E!U34+NRG_E!U34+FC_E!U34</f>
        <v>0</v>
      </c>
      <c r="V34" s="8">
        <f>TI_EHG_E!V34+NRG_E!V34+FC_E!V34</f>
        <v>0</v>
      </c>
      <c r="W34" s="8">
        <f>TI_EHG_E!W34+NRG_E!W34+FC_E!W34</f>
        <v>0</v>
      </c>
      <c r="X34" s="8">
        <f>TI_EHG_E!X34+NRG_E!X34+FC_E!X34</f>
        <v>0</v>
      </c>
      <c r="Y34" s="8">
        <f>TI_EHG_E!Y34+NRG_E!Y34+FC_E!Y34</f>
        <v>0</v>
      </c>
      <c r="Z34" s="8">
        <f>TI_EHG_E!Z34+NRG_E!Z34+FC_E!Z34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  <c r="Y35" s="8">
        <f>TI_EHG_E!Y35+NRG_E!Y35+FC_E!Y35</f>
        <v>0</v>
      </c>
      <c r="Z35" s="8">
        <f>TI_EHG_E!Z35+NRG_E!Z35+FC_E!Z35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TI_EHG_E!C36+NRG_E!C36+FC_E!C36</f>
        <v>22.10698404</v>
      </c>
      <c r="D36" s="8">
        <f>TI_EHG_E!D36+NRG_E!D36+FC_E!D36</f>
        <v>28.136264760000003</v>
      </c>
      <c r="E36" s="8">
        <f>TI_EHG_E!E36+NRG_E!E36+FC_E!E36</f>
        <v>16.939321200000006</v>
      </c>
      <c r="F36" s="8">
        <f>TI_EHG_E!F36+NRG_E!F36+FC_E!F36</f>
        <v>20.097526680000005</v>
      </c>
      <c r="G36" s="8">
        <f>TI_EHG_E!G36+NRG_E!G36+FC_E!G36</f>
        <v>23.399297280000006</v>
      </c>
      <c r="H36" s="8">
        <f>TI_EHG_E!H36+NRG_E!H36+FC_E!H36</f>
        <v>21.151094760000007</v>
      </c>
      <c r="I36" s="8">
        <f>TI_EHG_E!I36+NRG_E!I36+FC_E!I36</f>
        <v>25.305624000000009</v>
      </c>
      <c r="J36" s="8">
        <f>TI_EHG_E!J36+NRG_E!J36+FC_E!J36</f>
        <v>24.553497240000006</v>
      </c>
      <c r="K36" s="8">
        <f>TI_EHG_E!K36+NRG_E!K36+FC_E!K36</f>
        <v>29.250484560000011</v>
      </c>
      <c r="L36" s="8">
        <f>TI_EHG_E!L36+NRG_E!L36+FC_E!L36</f>
        <v>26.643596400000007</v>
      </c>
      <c r="M36" s="8">
        <f>TI_EHG_E!M36+NRG_E!M36+FC_E!M36</f>
        <v>28.653735240000003</v>
      </c>
      <c r="N36" s="8">
        <f>TI_EHG_E!N36+NRG_E!N36+FC_E!N36</f>
        <v>26.424841320000002</v>
      </c>
      <c r="O36" s="8">
        <f>TI_EHG_E!O36+NRG_E!O36+FC_E!O36</f>
        <v>37.286496720000017</v>
      </c>
      <c r="P36" s="8">
        <f>TI_EHG_E!P36+NRG_E!P36+FC_E!P36</f>
        <v>35.917176240000011</v>
      </c>
      <c r="Q36" s="8">
        <f>TI_EHG_E!Q36+NRG_E!Q36+FC_E!Q36</f>
        <v>37.892332440000011</v>
      </c>
      <c r="R36" s="8">
        <f>TI_EHG_E!R36+NRG_E!R36+FC_E!R36</f>
        <v>51.699117240000007</v>
      </c>
      <c r="S36" s="8">
        <f>TI_EHG_E!S36+NRG_E!S36+FC_E!S36</f>
        <v>62.072378640000004</v>
      </c>
      <c r="T36" s="8">
        <f>TI_EHG_E!T36+NRG_E!T36+FC_E!T36</f>
        <v>71.018620920000004</v>
      </c>
      <c r="U36" s="8">
        <f>TI_EHG_E!U36+NRG_E!U36+FC_E!U36</f>
        <v>57.762699120000008</v>
      </c>
      <c r="V36" s="8">
        <f>TI_EHG_E!V36+NRG_E!V36+FC_E!V36</f>
        <v>80.016201360000025</v>
      </c>
      <c r="W36" s="8">
        <f>TI_EHG_E!W36+NRG_E!W36+FC_E!W36</f>
        <v>70.341002639999999</v>
      </c>
      <c r="X36" s="8">
        <f>TI_EHG_E!X36+NRG_E!X36+FC_E!X36</f>
        <v>55.123781400000013</v>
      </c>
      <c r="Y36" s="8">
        <f>TI_EHG_E!Y36+NRG_E!Y36+FC_E!Y36</f>
        <v>63.162973799999989</v>
      </c>
      <c r="Z36" s="8">
        <f>TI_EHG_E!Z36+NRG_E!Z36+FC_E!Z36</f>
        <v>77.94904536</v>
      </c>
    </row>
    <row r="37" spans="1:26" ht="11.25" customHeight="1" x14ac:dyDescent="0.2">
      <c r="A37" s="28" t="s">
        <v>60</v>
      </c>
      <c r="B37" s="7" t="s">
        <v>61</v>
      </c>
      <c r="C37" s="8">
        <f>TI_EHG_E!C37+NRG_E!C37+FC_E!C37</f>
        <v>859.87423367999997</v>
      </c>
      <c r="D37" s="8">
        <f>TI_EHG_E!D37+NRG_E!D37+FC_E!D37</f>
        <v>1024.5310336799998</v>
      </c>
      <c r="E37" s="8">
        <f>TI_EHG_E!E37+NRG_E!E37+FC_E!E37</f>
        <v>942.20263368000008</v>
      </c>
      <c r="F37" s="8">
        <f>TI_EHG_E!F37+NRG_E!F37+FC_E!F37</f>
        <v>933.05495052000003</v>
      </c>
      <c r="G37" s="8">
        <f>TI_EHG_E!G37+NRG_E!G37+FC_E!G37</f>
        <v>875.12045544000034</v>
      </c>
      <c r="H37" s="8">
        <f>TI_EHG_E!H37+NRG_E!H37+FC_E!H37</f>
        <v>884.26788911999995</v>
      </c>
      <c r="I37" s="8">
        <f>TI_EHG_E!I37+NRG_E!I37+FC_E!I37</f>
        <v>939.15348912000002</v>
      </c>
      <c r="J37" s="8">
        <f>TI_EHG_E!J37+NRG_E!J37+FC_E!J37</f>
        <v>984.89165543999979</v>
      </c>
      <c r="K37" s="8">
        <f>TI_EHG_E!K37+NRG_E!K37+FC_E!K37</f>
        <v>975.74397227999998</v>
      </c>
      <c r="L37" s="8">
        <f>TI_EHG_E!L37+NRG_E!L37+FC_E!L37</f>
        <v>896.46471683999971</v>
      </c>
      <c r="M37" s="8">
        <f>TI_EHG_E!M37+NRG_E!M37+FC_E!M37</f>
        <v>838.52997227999981</v>
      </c>
      <c r="N37" s="8">
        <f>TI_EHG_E!N37+NRG_E!N37+FC_E!N37</f>
        <v>777.54608315999997</v>
      </c>
      <c r="O37" s="8">
        <f>TI_EHG_E!O37+NRG_E!O37+FC_E!O37</f>
        <v>750.10303367999984</v>
      </c>
      <c r="P37" s="8">
        <f>TI_EHG_E!P37+NRG_E!P37+FC_E!P37</f>
        <v>701.31597227999987</v>
      </c>
      <c r="Q37" s="8">
        <f>TI_EHG_E!Q37+NRG_E!Q37+FC_E!Q37</f>
        <v>710.46340595999993</v>
      </c>
      <c r="R37" s="8">
        <f>TI_EHG_E!R37+NRG_E!R37+FC_E!R37</f>
        <v>704.36511684000004</v>
      </c>
      <c r="S37" s="8">
        <f>TI_EHG_E!S37+NRG_E!S37+FC_E!S37</f>
        <v>756.20157228000005</v>
      </c>
      <c r="T37" s="8">
        <f>TI_EHG_E!T37+NRG_E!T37+FC_E!T37</f>
        <v>792.79180596000003</v>
      </c>
      <c r="U37" s="8">
        <f>TI_EHG_E!U37+NRG_E!U37+FC_E!U37</f>
        <v>795.84119999999973</v>
      </c>
      <c r="V37" s="8">
        <f>TI_EHG_E!V37+NRG_E!V37+FC_E!V37</f>
        <v>801.93948911999973</v>
      </c>
      <c r="W37" s="8">
        <f>TI_EHG_E!W37+NRG_E!W37+FC_E!W37</f>
        <v>628.13525544000015</v>
      </c>
      <c r="X37" s="8">
        <f>TI_EHG_E!X37+NRG_E!X37+FC_E!X37</f>
        <v>582.39683964000017</v>
      </c>
      <c r="Y37" s="8">
        <f>TI_EHG_E!Y37+NRG_E!Y37+FC_E!Y37</f>
        <v>615.93842772000016</v>
      </c>
      <c r="Z37" s="8">
        <f>TI_EHG_E!Z37+NRG_E!Z37+FC_E!Z37</f>
        <v>612.98034336000001</v>
      </c>
    </row>
    <row r="38" spans="1:26" ht="11.25" customHeight="1" x14ac:dyDescent="0.2">
      <c r="A38" s="28" t="s">
        <v>62</v>
      </c>
      <c r="B38" s="7" t="s">
        <v>63</v>
      </c>
      <c r="C38" s="8">
        <f>TI_EHG_E!C38+NRG_E!C38+FC_E!C38</f>
        <v>3.1011119999999992</v>
      </c>
      <c r="D38" s="8">
        <f>TI_EHG_E!D38+NRG_E!D38+FC_E!D38</f>
        <v>3.1011119999999992</v>
      </c>
      <c r="E38" s="8">
        <f>TI_EHG_E!E38+NRG_E!E38+FC_E!E38</f>
        <v>0</v>
      </c>
      <c r="F38" s="8">
        <f>TI_EHG_E!F38+NRG_E!F38+FC_E!F38</f>
        <v>3.1011119999999988</v>
      </c>
      <c r="G38" s="8">
        <f>TI_EHG_E!G38+NRG_E!G38+FC_E!G38</f>
        <v>3.1011119999999983</v>
      </c>
      <c r="H38" s="8">
        <f>TI_EHG_E!H38+NRG_E!H38+FC_E!H38</f>
        <v>3.1011119999999983</v>
      </c>
      <c r="I38" s="8">
        <f>TI_EHG_E!I38+NRG_E!I38+FC_E!I38</f>
        <v>0</v>
      </c>
      <c r="J38" s="8">
        <f>TI_EHG_E!J38+NRG_E!J38+FC_E!J38</f>
        <v>0</v>
      </c>
      <c r="K38" s="8">
        <f>TI_EHG_E!K38+NRG_E!K38+FC_E!K38</f>
        <v>3.1011119999999979</v>
      </c>
      <c r="L38" s="8">
        <f>TI_EHG_E!L38+NRG_E!L38+FC_E!L38</f>
        <v>0</v>
      </c>
      <c r="M38" s="8">
        <f>TI_EHG_E!M38+NRG_E!M38+FC_E!M38</f>
        <v>0</v>
      </c>
      <c r="N38" s="8">
        <f>TI_EHG_E!N38+NRG_E!N38+FC_E!N38</f>
        <v>0</v>
      </c>
      <c r="O38" s="8">
        <f>TI_EHG_E!O38+NRG_E!O38+FC_E!O38</f>
        <v>0</v>
      </c>
      <c r="P38" s="8">
        <f>TI_EHG_E!P38+NRG_E!P38+FC_E!P38</f>
        <v>0</v>
      </c>
      <c r="Q38" s="8">
        <f>TI_EHG_E!Q38+NRG_E!Q38+FC_E!Q38</f>
        <v>0</v>
      </c>
      <c r="R38" s="8">
        <f>TI_EHG_E!R38+NRG_E!R38+FC_E!R38</f>
        <v>0</v>
      </c>
      <c r="S38" s="8">
        <f>TI_EHG_E!S38+NRG_E!S38+FC_E!S38</f>
        <v>0</v>
      </c>
      <c r="T38" s="8">
        <f>TI_EHG_E!T38+NRG_E!T38+FC_E!T38</f>
        <v>0</v>
      </c>
      <c r="U38" s="8">
        <f>TI_EHG_E!U38+NRG_E!U38+FC_E!U38</f>
        <v>0</v>
      </c>
      <c r="V38" s="8">
        <f>TI_EHG_E!V38+NRG_E!V38+FC_E!V38</f>
        <v>0</v>
      </c>
      <c r="W38" s="8">
        <f>TI_EHG_E!W38+NRG_E!W38+FC_E!W38</f>
        <v>0</v>
      </c>
      <c r="X38" s="8">
        <f>TI_EHG_E!X38+NRG_E!X38+FC_E!X38</f>
        <v>0</v>
      </c>
      <c r="Y38" s="8">
        <f>TI_EHG_E!Y38+NRG_E!Y38+FC_E!Y38</f>
        <v>0</v>
      </c>
      <c r="Z38" s="8">
        <f>TI_EHG_E!Z38+NRG_E!Z38+FC_E!Z38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  <c r="Y39" s="8">
        <f>TI_EHG_E!Y39+NRG_E!Y39+FC_E!Y39</f>
        <v>0</v>
      </c>
      <c r="Z39" s="8">
        <f>TI_EHG_E!Z39+NRG_E!Z39+FC_E!Z39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TI_EHG_E!C40+NRG_E!C40+FC_E!C40</f>
        <v>0</v>
      </c>
      <c r="D40" s="8">
        <f>TI_EHG_E!D40+NRG_E!D40+FC_E!D40</f>
        <v>2.5754579999999998</v>
      </c>
      <c r="E40" s="8">
        <f>TI_EHG_E!E40+NRG_E!E40+FC_E!E40</f>
        <v>2.4268838399999999</v>
      </c>
      <c r="F40" s="8">
        <f>TI_EHG_E!F40+NRG_E!F40+FC_E!F40</f>
        <v>2.6463801600000001</v>
      </c>
      <c r="G40" s="8">
        <f>TI_EHG_E!G40+NRG_E!G40+FC_E!G40</f>
        <v>3.5059878000000007</v>
      </c>
      <c r="H40" s="8">
        <f>TI_EHG_E!H40+NRG_E!H40+FC_E!H40</f>
        <v>4.7520435599999988</v>
      </c>
      <c r="I40" s="8">
        <f>TI_EHG_E!I40+NRG_E!I40+FC_E!I40</f>
        <v>4.70855844</v>
      </c>
      <c r="J40" s="8">
        <f>TI_EHG_E!J40+NRG_E!J40+FC_E!J40</f>
        <v>5.2373685600000011</v>
      </c>
      <c r="K40" s="8">
        <f>TI_EHG_E!K40+NRG_E!K40+FC_E!K40</f>
        <v>5.4260629199999979</v>
      </c>
      <c r="L40" s="8">
        <f>TI_EHG_E!L40+NRG_E!L40+FC_E!L40</f>
        <v>3.1938267599999985</v>
      </c>
      <c r="M40" s="8">
        <f>TI_EHG_E!M40+NRG_E!M40+FC_E!M40</f>
        <v>2.8104847199999994</v>
      </c>
      <c r="N40" s="8">
        <f>TI_EHG_E!N40+NRG_E!N40+FC_E!N40</f>
        <v>3.4102170000000021</v>
      </c>
      <c r="O40" s="8">
        <f>TI_EHG_E!O40+NRG_E!O40+FC_E!O40</f>
        <v>3.0330871199999976</v>
      </c>
      <c r="P40" s="8">
        <f>TI_EHG_E!P40+NRG_E!P40+FC_E!P40</f>
        <v>3.9203906400000008</v>
      </c>
      <c r="Q40" s="8">
        <f>TI_EHG_E!Q40+NRG_E!Q40+FC_E!Q40</f>
        <v>3.9574047599999984</v>
      </c>
      <c r="R40" s="8">
        <f>TI_EHG_E!R40+NRG_E!R40+FC_E!R40</f>
        <v>4.1800071599999988</v>
      </c>
      <c r="S40" s="8">
        <f>TI_EHG_E!S40+NRG_E!S40+FC_E!S40</f>
        <v>3.4040048400000003</v>
      </c>
      <c r="T40" s="8">
        <f>TI_EHG_E!T40+NRG_E!T40+FC_E!T40</f>
        <v>3.5955464400000041</v>
      </c>
      <c r="U40" s="8">
        <f>TI_EHG_E!U40+NRG_E!U40+FC_E!U40</f>
        <v>4.013055360000001</v>
      </c>
      <c r="V40" s="8">
        <f>TI_EHG_E!V40+NRG_E!V40+FC_E!V40</f>
        <v>3.8862237599999987</v>
      </c>
      <c r="W40" s="8">
        <f>TI_EHG_E!W40+NRG_E!W40+FC_E!W40</f>
        <v>3.6141829200000002</v>
      </c>
      <c r="X40" s="8">
        <f>TI_EHG_E!X40+NRG_E!X40+FC_E!X40</f>
        <v>5.6424531600000032</v>
      </c>
      <c r="Y40" s="8">
        <f>TI_EHG_E!Y40+NRG_E!Y40+FC_E!Y40</f>
        <v>4.8755102400000014</v>
      </c>
      <c r="Z40" s="8">
        <f>TI_EHG_E!Z40+NRG_E!Z40+FC_E!Z40</f>
        <v>5.5805904000000019</v>
      </c>
    </row>
    <row r="41" spans="1:26" ht="11.25" customHeight="1" x14ac:dyDescent="0.2">
      <c r="A41" s="28" t="s">
        <v>68</v>
      </c>
      <c r="B41" s="7" t="s">
        <v>69</v>
      </c>
      <c r="C41" s="8">
        <f>TI_EHG_E!C41+NRG_E!C41+FC_E!C41</f>
        <v>0</v>
      </c>
      <c r="D41" s="8">
        <f>TI_EHG_E!D41+NRG_E!D41+FC_E!D41</f>
        <v>0</v>
      </c>
      <c r="E41" s="8">
        <f>TI_EHG_E!E41+NRG_E!E41+FC_E!E41</f>
        <v>0</v>
      </c>
      <c r="F41" s="8">
        <f>TI_EHG_E!F41+NRG_E!F41+FC_E!F41</f>
        <v>0</v>
      </c>
      <c r="G41" s="8">
        <f>TI_EHG_E!G41+NRG_E!G41+FC_E!G41</f>
        <v>0</v>
      </c>
      <c r="H41" s="8">
        <f>TI_EHG_E!H41+NRG_E!H41+FC_E!H41</f>
        <v>0</v>
      </c>
      <c r="I41" s="8">
        <f>TI_EHG_E!I41+NRG_E!I41+FC_E!I41</f>
        <v>0</v>
      </c>
      <c r="J41" s="8">
        <f>TI_EHG_E!J41+NRG_E!J41+FC_E!J41</f>
        <v>0</v>
      </c>
      <c r="K41" s="8">
        <f>TI_EHG_E!K41+NRG_E!K41+FC_E!K41</f>
        <v>0</v>
      </c>
      <c r="L41" s="8">
        <f>TI_EHG_E!L41+NRG_E!L41+FC_E!L41</f>
        <v>0</v>
      </c>
      <c r="M41" s="8">
        <f>TI_EHG_E!M41+NRG_E!M41+FC_E!M41</f>
        <v>0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0</v>
      </c>
      <c r="Q41" s="8">
        <f>TI_EHG_E!Q41+NRG_E!Q41+FC_E!Q41</f>
        <v>0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0</v>
      </c>
      <c r="U41" s="8">
        <f>TI_EHG_E!U41+NRG_E!U41+FC_E!U41</f>
        <v>0</v>
      </c>
      <c r="V41" s="8">
        <f>TI_EHG_E!V41+NRG_E!V41+FC_E!V41</f>
        <v>0</v>
      </c>
      <c r="W41" s="8">
        <f>TI_EHG_E!W41+NRG_E!W41+FC_E!W41</f>
        <v>0</v>
      </c>
      <c r="X41" s="8">
        <f>TI_EHG_E!X41+NRG_E!X41+FC_E!X41</f>
        <v>0</v>
      </c>
      <c r="Y41" s="8">
        <f>TI_EHG_E!Y41+NRG_E!Y41+FC_E!Y41</f>
        <v>0</v>
      </c>
      <c r="Z41" s="8">
        <f>TI_EHG_E!Z41+NRG_E!Z41+FC_E!Z41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  <c r="Y42" s="8">
        <f>TI_EHG_E!Y42+NRG_E!Y42+FC_E!Y42</f>
        <v>0</v>
      </c>
      <c r="Z42" s="8">
        <f>TI_EHG_E!Z42+NRG_E!Z42+FC_E!Z42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TI_EHG_E!C43+NRG_E!C43+FC_E!C43</f>
        <v>1166.0079600000001</v>
      </c>
      <c r="D43" s="8">
        <f>TI_EHG_E!D43+NRG_E!D43+FC_E!D43</f>
        <v>1435.5689400000001</v>
      </c>
      <c r="E43" s="8">
        <f>TI_EHG_E!E43+NRG_E!E43+FC_E!E43</f>
        <v>1698.8610599999997</v>
      </c>
      <c r="F43" s="8">
        <f>TI_EHG_E!F43+NRG_E!F43+FC_E!F43</f>
        <v>1720.80207</v>
      </c>
      <c r="G43" s="8">
        <f>TI_EHG_E!G43+NRG_E!G43+FC_E!G43</f>
        <v>1714.5332100000005</v>
      </c>
      <c r="H43" s="8">
        <f>TI_EHG_E!H43+NRG_E!H43+FC_E!H43</f>
        <v>1814.8349699999999</v>
      </c>
      <c r="I43" s="8">
        <f>TI_EHG_E!I43+NRG_E!I43+FC_E!I43</f>
        <v>1836.7759799999997</v>
      </c>
      <c r="J43" s="8">
        <f>TI_EHG_E!J43+NRG_E!J43+FC_E!J43</f>
        <v>1993.4974799999998</v>
      </c>
      <c r="K43" s="8">
        <f>TI_EHG_E!K43+NRG_E!K43+FC_E!K43</f>
        <v>1842.5809443600001</v>
      </c>
      <c r="L43" s="8">
        <f>TI_EHG_E!L43+NRG_E!L43+FC_E!L43</f>
        <v>1690.4797275599999</v>
      </c>
      <c r="M43" s="8">
        <f>TI_EHG_E!M43+NRG_E!M43+FC_E!M43</f>
        <v>1856.9430360000003</v>
      </c>
      <c r="N43" s="8">
        <f>TI_EHG_E!N43+NRG_E!N43+FC_E!N43</f>
        <v>2022.5913926400003</v>
      </c>
      <c r="O43" s="8">
        <f>TI_EHG_E!O43+NRG_E!O43+FC_E!O43</f>
        <v>2103.2025299999996</v>
      </c>
      <c r="P43" s="8">
        <f>TI_EHG_E!P43+NRG_E!P43+FC_E!P43</f>
        <v>2071.8582299999998</v>
      </c>
      <c r="Q43" s="8">
        <f>TI_EHG_E!Q43+NRG_E!Q43+FC_E!Q43</f>
        <v>2087.5303799999997</v>
      </c>
      <c r="R43" s="8">
        <f>TI_EHG_E!R43+NRG_E!R43+FC_E!R43</f>
        <v>2165.89113</v>
      </c>
      <c r="S43" s="8">
        <f>TI_EHG_E!S43+NRG_E!S43+FC_E!S43</f>
        <v>2137.6812600000003</v>
      </c>
      <c r="T43" s="8">
        <f>TI_EHG_E!T43+NRG_E!T43+FC_E!T43</f>
        <v>2150.2192467600003</v>
      </c>
      <c r="U43" s="8">
        <f>TI_EHG_E!U43+NRG_E!U43+FC_E!U43</f>
        <v>2172.6740365200003</v>
      </c>
      <c r="V43" s="8">
        <f>TI_EHG_E!V43+NRG_E!V43+FC_E!V43</f>
        <v>2076.7516754399999</v>
      </c>
      <c r="W43" s="8">
        <f>TI_EHG_E!W43+NRG_E!W43+FC_E!W43</f>
        <v>2062.8318718800006</v>
      </c>
      <c r="X43" s="8">
        <f>TI_EHG_E!X43+NRG_E!X43+FC_E!X43</f>
        <v>2033.3802340799998</v>
      </c>
      <c r="Y43" s="8">
        <f>TI_EHG_E!Y43+NRG_E!Y43+FC_E!Y43</f>
        <v>2178.6235848000006</v>
      </c>
      <c r="Z43" s="8">
        <f>TI_EHG_E!Z43+NRG_E!Z43+FC_E!Z43</f>
        <v>2135.3631156000001</v>
      </c>
    </row>
    <row r="44" spans="1:26" ht="11.25" customHeight="1" x14ac:dyDescent="0.2">
      <c r="A44" s="28" t="s">
        <v>74</v>
      </c>
      <c r="B44" s="7" t="s">
        <v>75</v>
      </c>
      <c r="C44" s="8">
        <f>TI_EHG_E!C44+NRG_E!C44+FC_E!C44</f>
        <v>639.13830192</v>
      </c>
      <c r="D44" s="8">
        <f>TI_EHG_E!D44+NRG_E!D44+FC_E!D44</f>
        <v>645.28398575999995</v>
      </c>
      <c r="E44" s="8">
        <f>TI_EHG_E!E44+NRG_E!E44+FC_E!E44</f>
        <v>491.64523344000003</v>
      </c>
      <c r="F44" s="8">
        <f>TI_EHG_E!F44+NRG_E!F44+FC_E!F44</f>
        <v>411.75245808</v>
      </c>
      <c r="G44" s="8">
        <f>TI_EHG_E!G44+NRG_E!G44+FC_E!G44</f>
        <v>448.62656112000013</v>
      </c>
      <c r="H44" s="8">
        <f>TI_EHG_E!H44+NRG_E!H44+FC_E!H44</f>
        <v>408.67989480000006</v>
      </c>
      <c r="I44" s="8">
        <f>TI_EHG_E!I44+NRG_E!I44+FC_E!I44</f>
        <v>350.29673424000003</v>
      </c>
      <c r="J44" s="8">
        <f>TI_EHG_E!J44+NRG_E!J44+FC_E!J44</f>
        <v>245.82317400000005</v>
      </c>
      <c r="K44" s="8">
        <f>TI_EHG_E!K44+NRG_E!K44+FC_E!K44</f>
        <v>248.89545864000002</v>
      </c>
      <c r="L44" s="8">
        <f>TI_EHG_E!L44+NRG_E!L44+FC_E!L44</f>
        <v>230.45868576000007</v>
      </c>
      <c r="M44" s="8">
        <f>TI_EHG_E!M44+NRG_E!M44+FC_E!M44</f>
        <v>261.18682632000008</v>
      </c>
      <c r="N44" s="8">
        <f>TI_EHG_E!N44+NRG_E!N44+FC_E!N44</f>
        <v>197.31529368000002</v>
      </c>
      <c r="O44" s="8">
        <f>TI_EHG_E!O44+NRG_E!O44+FC_E!O44</f>
        <v>206.42208480000005</v>
      </c>
      <c r="P44" s="8">
        <f>TI_EHG_E!P44+NRG_E!P44+FC_E!P44</f>
        <v>163.92335472000002</v>
      </c>
      <c r="Q44" s="8">
        <f>TI_EHG_E!Q44+NRG_E!Q44+FC_E!Q44</f>
        <v>130.53169439999999</v>
      </c>
      <c r="R44" s="8">
        <f>TI_EHG_E!R44+NRG_E!R44+FC_E!R44</f>
        <v>185.17299840000001</v>
      </c>
      <c r="S44" s="8">
        <f>TI_EHG_E!S44+NRG_E!S44+FC_E!S44</f>
        <v>248.92081488000005</v>
      </c>
      <c r="T44" s="8">
        <f>TI_EHG_E!T44+NRG_E!T44+FC_E!T44</f>
        <v>186.96409632000001</v>
      </c>
      <c r="U44" s="8">
        <f>TI_EHG_E!U44+NRG_E!U44+FC_E!U44</f>
        <v>149.01862248000003</v>
      </c>
      <c r="V44" s="8">
        <f>TI_EHG_E!V44+NRG_E!V44+FC_E!V44</f>
        <v>110.87419968</v>
      </c>
      <c r="W44" s="8">
        <f>TI_EHG_E!W44+NRG_E!W44+FC_E!W44</f>
        <v>107.48677320000002</v>
      </c>
      <c r="X44" s="8">
        <f>TI_EHG_E!X44+NRG_E!X44+FC_E!X44</f>
        <v>101.40573384000001</v>
      </c>
      <c r="Y44" s="8">
        <f>TI_EHG_E!Y44+NRG_E!Y44+FC_E!Y44</f>
        <v>142.76928456000005</v>
      </c>
      <c r="Z44" s="8">
        <f>TI_EHG_E!Z44+NRG_E!Z44+FC_E!Z44</f>
        <v>146.56993416000003</v>
      </c>
    </row>
    <row r="45" spans="1:26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  <c r="Y45" s="8">
        <f>TI_EHG_E!Y45+NRG_E!Y45+FC_E!Y45</f>
        <v>0</v>
      </c>
      <c r="Z45" s="8">
        <f>TI_EHG_E!Z45+NRG_E!Z45+FC_E!Z45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  <c r="Y46" s="8">
        <f>TI_EHG_E!Y46+NRG_E!Y46+FC_E!Y46</f>
        <v>0</v>
      </c>
      <c r="Z46" s="8">
        <f>TI_EHG_E!Z46+NRG_E!Z46+FC_E!Z46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  <c r="Y47" s="8">
        <f>TI_EHG_E!Y47+NRG_E!Y47+FC_E!Y47</f>
        <v>0</v>
      </c>
      <c r="Z47" s="8">
        <f>TI_EHG_E!Z47+NRG_E!Z47+FC_E!Z47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TI_EHG_E!C48+NRG_E!C48+FC_E!C48</f>
        <v>0</v>
      </c>
      <c r="D48" s="8">
        <f>TI_EHG_E!D48+NRG_E!D48+FC_E!D48</f>
        <v>0</v>
      </c>
      <c r="E48" s="8">
        <f>TI_EHG_E!E48+NRG_E!E48+FC_E!E48</f>
        <v>0</v>
      </c>
      <c r="F48" s="8">
        <f>TI_EHG_E!F48+NRG_E!F48+FC_E!F48</f>
        <v>0</v>
      </c>
      <c r="G48" s="8">
        <f>TI_EHG_E!G48+NRG_E!G48+FC_E!G48</f>
        <v>0</v>
      </c>
      <c r="H48" s="8">
        <f>TI_EHG_E!H48+NRG_E!H48+FC_E!H48</f>
        <v>0</v>
      </c>
      <c r="I48" s="8">
        <f>TI_EHG_E!I48+NRG_E!I48+FC_E!I48</f>
        <v>0</v>
      </c>
      <c r="J48" s="8">
        <f>TI_EHG_E!J48+NRG_E!J48+FC_E!J48</f>
        <v>0</v>
      </c>
      <c r="K48" s="8">
        <f>TI_EHG_E!K48+NRG_E!K48+FC_E!K48</f>
        <v>0</v>
      </c>
      <c r="L48" s="8">
        <f>TI_EHG_E!L48+NRG_E!L48+FC_E!L48</f>
        <v>0</v>
      </c>
      <c r="M48" s="8">
        <f>TI_EHG_E!M48+NRG_E!M48+FC_E!M48</f>
        <v>0</v>
      </c>
      <c r="N48" s="8">
        <f>TI_EHG_E!N48+NRG_E!N48+FC_E!N48</f>
        <v>0</v>
      </c>
      <c r="O48" s="8">
        <f>TI_EHG_E!O48+NRG_E!O48+FC_E!O48</f>
        <v>0</v>
      </c>
      <c r="P48" s="8">
        <f>TI_EHG_E!P48+NRG_E!P48+FC_E!P48</f>
        <v>0</v>
      </c>
      <c r="Q48" s="8">
        <f>TI_EHG_E!Q48+NRG_E!Q48+FC_E!Q48</f>
        <v>0</v>
      </c>
      <c r="R48" s="8">
        <f>TI_EHG_E!R48+NRG_E!R48+FC_E!R48</f>
        <v>0</v>
      </c>
      <c r="S48" s="8">
        <f>TI_EHG_E!S48+NRG_E!S48+FC_E!S48</f>
        <v>0</v>
      </c>
      <c r="T48" s="8">
        <f>TI_EHG_E!T48+NRG_E!T48+FC_E!T48</f>
        <v>0</v>
      </c>
      <c r="U48" s="8">
        <f>TI_EHG_E!U48+NRG_E!U48+FC_E!U48</f>
        <v>0</v>
      </c>
      <c r="V48" s="8">
        <f>TI_EHG_E!V48+NRG_E!V48+FC_E!V48</f>
        <v>0</v>
      </c>
      <c r="W48" s="8">
        <f>TI_EHG_E!W48+NRG_E!W48+FC_E!W48</f>
        <v>0</v>
      </c>
      <c r="X48" s="8">
        <f>TI_EHG_E!X48+NRG_E!X48+FC_E!X48</f>
        <v>0</v>
      </c>
      <c r="Y48" s="8">
        <f>TI_EHG_E!Y48+NRG_E!Y48+FC_E!Y48</f>
        <v>0</v>
      </c>
      <c r="Z48" s="8">
        <f>TI_EHG_E!Z48+NRG_E!Z48+FC_E!Z48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  <c r="Y49" s="8">
        <f>TI_EHG_E!Y49+NRG_E!Y49+FC_E!Y49</f>
        <v>0</v>
      </c>
      <c r="Z49" s="8">
        <f>TI_EHG_E!Z49+NRG_E!Z49+FC_E!Z49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0</v>
      </c>
      <c r="G50" s="8">
        <f>TI_EHG_E!G50+NRG_E!G50+FC_E!G50</f>
        <v>0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0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0</v>
      </c>
      <c r="O50" s="8">
        <f>TI_EHG_E!O50+NRG_E!O50+FC_E!O50</f>
        <v>0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  <c r="Y50" s="8">
        <f>TI_EHG_E!Y50+NRG_E!Y50+FC_E!Y50</f>
        <v>0</v>
      </c>
      <c r="Z50" s="8">
        <f>TI_EHG_E!Z50+NRG_E!Z50+FC_E!Z50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TI_EHG_E!C51+NRG_E!C51+FC_E!C51</f>
        <v>1320.76791</v>
      </c>
      <c r="D51" s="27">
        <f>TI_EHG_E!D51+NRG_E!D51+FC_E!D51</f>
        <v>1419.3748800000003</v>
      </c>
      <c r="E51" s="27">
        <f>TI_EHG_E!E51+NRG_E!E51+FC_E!E51</f>
        <v>1335.2585399999998</v>
      </c>
      <c r="F51" s="27">
        <f>TI_EHG_E!F51+NRG_E!F51+FC_E!F51</f>
        <v>1457.6967900000002</v>
      </c>
      <c r="G51" s="27">
        <f>TI_EHG_E!G51+NRG_E!G51+FC_E!G51</f>
        <v>1564.9880399999997</v>
      </c>
      <c r="H51" s="27">
        <f>TI_EHG_E!H51+NRG_E!H51+FC_E!H51</f>
        <v>1602.95652</v>
      </c>
      <c r="I51" s="27">
        <f>TI_EHG_E!I51+NRG_E!I51+FC_E!I51</f>
        <v>1623.5059500000002</v>
      </c>
      <c r="J51" s="27">
        <f>TI_EHG_E!J51+NRG_E!J51+FC_E!J51</f>
        <v>1623.5564399999996</v>
      </c>
      <c r="K51" s="27">
        <f>TI_EHG_E!K51+NRG_E!K51+FC_E!K51</f>
        <v>1537.1680499999998</v>
      </c>
      <c r="L51" s="27">
        <f>TI_EHG_E!L51+NRG_E!L51+FC_E!L51</f>
        <v>1203.1767</v>
      </c>
      <c r="M51" s="27">
        <f>TI_EHG_E!M51+NRG_E!M51+FC_E!M51</f>
        <v>1321.2223199999999</v>
      </c>
      <c r="N51" s="27">
        <f>TI_EHG_E!N51+NRG_E!N51+FC_E!N51</f>
        <v>1182.12237</v>
      </c>
      <c r="O51" s="27">
        <f>TI_EHG_E!O51+NRG_E!O51+FC_E!O51</f>
        <v>1256.1912000000002</v>
      </c>
      <c r="P51" s="27">
        <f>TI_EHG_E!P51+NRG_E!P51+FC_E!P51</f>
        <v>1142.1847800000003</v>
      </c>
      <c r="Q51" s="27">
        <f>TI_EHG_E!Q51+NRG_E!Q51+FC_E!Q51</f>
        <v>1023.0283800000002</v>
      </c>
      <c r="R51" s="27">
        <f>TI_EHG_E!R51+NRG_E!R51+FC_E!R51</f>
        <v>917.10036000000002</v>
      </c>
      <c r="S51" s="27">
        <f>TI_EHG_E!S51+NRG_E!S51+FC_E!S51</f>
        <v>1005.91227</v>
      </c>
      <c r="T51" s="27">
        <f>TI_EHG_E!T51+NRG_E!T51+FC_E!T51</f>
        <v>926.27560476000008</v>
      </c>
      <c r="U51" s="27">
        <f>TI_EHG_E!U51+NRG_E!U51+FC_E!U51</f>
        <v>970.6925637419306</v>
      </c>
      <c r="V51" s="27">
        <f>TI_EHG_E!V51+NRG_E!V51+FC_E!V51</f>
        <v>893.2535695545597</v>
      </c>
      <c r="W51" s="27">
        <f>TI_EHG_E!W51+NRG_E!W51+FC_E!W51</f>
        <v>816.66411058188362</v>
      </c>
      <c r="X51" s="27">
        <f>TI_EHG_E!X51+NRG_E!X51+FC_E!X51</f>
        <v>925.45365809644682</v>
      </c>
      <c r="Y51" s="27">
        <f>TI_EHG_E!Y51+NRG_E!Y51+FC_E!Y51</f>
        <v>676.75114106041531</v>
      </c>
      <c r="Z51" s="27">
        <f>TI_EHG_E!Z51+NRG_E!Z51+FC_E!Z51</f>
        <v>582.65519522514978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0</v>
      </c>
      <c r="D52" s="27">
        <f t="shared" ref="D52:X52" si="28">SUM(D53:D54)</f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400.54548995999994</v>
      </c>
      <c r="Q52" s="27">
        <f t="shared" si="28"/>
        <v>262.07863667999999</v>
      </c>
      <c r="R52" s="27">
        <f t="shared" si="28"/>
        <v>208.57948776000001</v>
      </c>
      <c r="S52" s="27">
        <f t="shared" si="28"/>
        <v>214.7719716</v>
      </c>
      <c r="T52" s="27">
        <f t="shared" si="28"/>
        <v>204.21208547999998</v>
      </c>
      <c r="U52" s="27">
        <f t="shared" si="28"/>
        <v>222.49515672000001</v>
      </c>
      <c r="V52" s="27">
        <f t="shared" si="28"/>
        <v>193.87645703999996</v>
      </c>
      <c r="W52" s="27">
        <f t="shared" si="28"/>
        <v>138.60958607999996</v>
      </c>
      <c r="X52" s="27">
        <f t="shared" si="28"/>
        <v>138.58719731999997</v>
      </c>
      <c r="Y52" s="27">
        <f t="shared" ref="Y52:Z52" si="29">SUM(Y53:Y54)</f>
        <v>134.55348768000002</v>
      </c>
      <c r="Z52" s="27">
        <f t="shared" si="29"/>
        <v>136.46699927999998</v>
      </c>
    </row>
    <row r="53" spans="1:26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0</v>
      </c>
      <c r="G53" s="8">
        <f>TI_EHG_E!G53+NRG_E!G53+FC_E!G53</f>
        <v>0</v>
      </c>
      <c r="H53" s="8">
        <f>TI_EHG_E!H53+NRG_E!H53+FC_E!H53</f>
        <v>0</v>
      </c>
      <c r="I53" s="8">
        <f>TI_EHG_E!I53+NRG_E!I53+FC_E!I53</f>
        <v>0</v>
      </c>
      <c r="J53" s="8">
        <f>TI_EHG_E!J53+NRG_E!J53+FC_E!J53</f>
        <v>0</v>
      </c>
      <c r="K53" s="8">
        <f>TI_EHG_E!K53+NRG_E!K53+FC_E!K53</f>
        <v>0</v>
      </c>
      <c r="L53" s="8">
        <f>TI_EHG_E!L53+NRG_E!L53+FC_E!L53</f>
        <v>0</v>
      </c>
      <c r="M53" s="8">
        <f>TI_EHG_E!M53+NRG_E!M53+FC_E!M53</f>
        <v>0</v>
      </c>
      <c r="N53" s="8">
        <f>TI_EHG_E!N53+NRG_E!N53+FC_E!N53</f>
        <v>0</v>
      </c>
      <c r="O53" s="8">
        <f>TI_EHG_E!O53+NRG_E!O53+FC_E!O53</f>
        <v>0</v>
      </c>
      <c r="P53" s="8">
        <f>TI_EHG_E!P53+NRG_E!P53+FC_E!P53</f>
        <v>0</v>
      </c>
      <c r="Q53" s="8">
        <f>TI_EHG_E!Q53+NRG_E!Q53+FC_E!Q53</f>
        <v>0</v>
      </c>
      <c r="R53" s="8">
        <f>TI_EHG_E!R53+NRG_E!R53+FC_E!R53</f>
        <v>74.789114400000017</v>
      </c>
      <c r="S53" s="8">
        <f>TI_EHG_E!S53+NRG_E!S53+FC_E!S53</f>
        <v>102.53117159999999</v>
      </c>
      <c r="T53" s="8">
        <f>TI_EHG_E!T53+NRG_E!T53+FC_E!T53</f>
        <v>86.610466800000012</v>
      </c>
      <c r="U53" s="8">
        <f>TI_EHG_E!U53+NRG_E!U53+FC_E!U53</f>
        <v>87.421276800000001</v>
      </c>
      <c r="V53" s="8">
        <f>TI_EHG_E!V53+NRG_E!V53+FC_E!V53</f>
        <v>88.626938399999972</v>
      </c>
      <c r="W53" s="8">
        <f>TI_EHG_E!W53+NRG_E!W53+FC_E!W53</f>
        <v>20.111691599999997</v>
      </c>
      <c r="X53" s="8">
        <f>TI_EHG_E!X53+NRG_E!X53+FC_E!X53</f>
        <v>1.8280548000000001</v>
      </c>
      <c r="Y53" s="8">
        <f>TI_EHG_E!Y53+NRG_E!Y53+FC_E!Y53</f>
        <v>1.5732288000000001</v>
      </c>
      <c r="Z53" s="8">
        <f>TI_EHG_E!Z53+NRG_E!Z53+FC_E!Z53</f>
        <v>3.4867404000000004</v>
      </c>
    </row>
    <row r="54" spans="1:26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0</v>
      </c>
      <c r="M54" s="45">
        <f>TI_EHG_E!M54+NRG_E!M54+FC_E!M54</f>
        <v>0</v>
      </c>
      <c r="N54" s="45">
        <f>TI_EHG_E!N54+NRG_E!N54+FC_E!N54</f>
        <v>0</v>
      </c>
      <c r="O54" s="45">
        <f>TI_EHG_E!O54+NRG_E!O54+FC_E!O54</f>
        <v>0</v>
      </c>
      <c r="P54" s="45">
        <f>TI_EHG_E!P54+NRG_E!P54+FC_E!P54</f>
        <v>400.54548995999994</v>
      </c>
      <c r="Q54" s="45">
        <f>TI_EHG_E!Q54+NRG_E!Q54+FC_E!Q54</f>
        <v>262.07863667999999</v>
      </c>
      <c r="R54" s="45">
        <f>TI_EHG_E!R54+NRG_E!R54+FC_E!R54</f>
        <v>133.79037335999999</v>
      </c>
      <c r="S54" s="45">
        <f>TI_EHG_E!S54+NRG_E!S54+FC_E!S54</f>
        <v>112.24080000000001</v>
      </c>
      <c r="T54" s="45">
        <f>TI_EHG_E!T54+NRG_E!T54+FC_E!T54</f>
        <v>117.60161867999997</v>
      </c>
      <c r="U54" s="45">
        <f>TI_EHG_E!U54+NRG_E!U54+FC_E!U54</f>
        <v>135.07387992</v>
      </c>
      <c r="V54" s="45">
        <f>TI_EHG_E!V54+NRG_E!V54+FC_E!V54</f>
        <v>105.24951863999999</v>
      </c>
      <c r="W54" s="45">
        <f>TI_EHG_E!W54+NRG_E!W54+FC_E!W54</f>
        <v>118.49789447999997</v>
      </c>
      <c r="X54" s="45">
        <f>TI_EHG_E!X54+NRG_E!X54+FC_E!X54</f>
        <v>136.75914251999998</v>
      </c>
      <c r="Y54" s="45">
        <f>TI_EHG_E!Y54+NRG_E!Y54+FC_E!Y54</f>
        <v>132.98025888000001</v>
      </c>
      <c r="Z54" s="45">
        <f>TI_EHG_E!Z54+NRG_E!Z54+FC_E!Z54</f>
        <v>132.98025887999998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2397.14198136</v>
      </c>
      <c r="D61" s="49">
        <f t="shared" si="30"/>
        <v>2527.1657812800004</v>
      </c>
      <c r="E61" s="49">
        <f t="shared" si="30"/>
        <v>2562.6067135199996</v>
      </c>
      <c r="F61" s="49">
        <f t="shared" si="30"/>
        <v>2693.3861354400001</v>
      </c>
      <c r="G61" s="49">
        <f t="shared" si="30"/>
        <v>2790.5726469599999</v>
      </c>
      <c r="H61" s="49">
        <f t="shared" si="30"/>
        <v>2721.2356281599996</v>
      </c>
      <c r="I61" s="49">
        <f t="shared" si="30"/>
        <v>2446.2472946399998</v>
      </c>
      <c r="J61" s="49">
        <f t="shared" si="30"/>
        <v>2767.4600248800007</v>
      </c>
      <c r="K61" s="49">
        <f t="shared" si="30"/>
        <v>2970.4658011199999</v>
      </c>
      <c r="L61" s="49">
        <f t="shared" si="30"/>
        <v>3272.1689635199996</v>
      </c>
      <c r="M61" s="49">
        <f t="shared" si="30"/>
        <v>3860.9049707999998</v>
      </c>
      <c r="N61" s="49">
        <f t="shared" si="30"/>
        <v>3744.5858776799982</v>
      </c>
      <c r="O61" s="49">
        <f t="shared" si="30"/>
        <v>3834.1097675999999</v>
      </c>
      <c r="P61" s="49">
        <f t="shared" si="30"/>
        <v>3744.7121411999988</v>
      </c>
      <c r="Q61" s="49">
        <f t="shared" si="30"/>
        <v>3738.2238835200001</v>
      </c>
      <c r="R61" s="49">
        <f t="shared" si="30"/>
        <v>4029.20311176</v>
      </c>
      <c r="S61" s="49">
        <f t="shared" si="30"/>
        <v>4377.5568122399982</v>
      </c>
      <c r="T61" s="49">
        <f t="shared" si="30"/>
        <v>4644.084567599999</v>
      </c>
      <c r="U61" s="49">
        <f t="shared" si="30"/>
        <v>5126.7404810421831</v>
      </c>
      <c r="V61" s="49">
        <f t="shared" si="30"/>
        <v>5163.2069344476467</v>
      </c>
      <c r="W61" s="49">
        <f t="shared" si="30"/>
        <v>5607.8141490837261</v>
      </c>
      <c r="X61" s="49">
        <f t="shared" si="30"/>
        <v>5608.4791181200371</v>
      </c>
      <c r="Y61" s="49">
        <f t="shared" ref="Y61:Z61" si="31">SUM(Y62:Y72)</f>
        <v>5570.064884195318</v>
      </c>
      <c r="Z61" s="49">
        <f t="shared" si="31"/>
        <v>5882.6153609299599</v>
      </c>
    </row>
    <row r="62" spans="1:26" ht="11.25" customHeight="1" x14ac:dyDescent="0.2">
      <c r="A62" s="50" t="s">
        <v>92</v>
      </c>
      <c r="B62" s="51" t="s">
        <v>93</v>
      </c>
      <c r="C62" s="52">
        <f>TI_EHG_E!C62+NRG_E!C62+FC_E!C62</f>
        <v>2392.9924031999999</v>
      </c>
      <c r="D62" s="52">
        <f>TI_EHG_E!D62+NRG_E!D62+FC_E!D62</f>
        <v>2522.6885376000005</v>
      </c>
      <c r="E62" s="52">
        <f>TI_EHG_E!E62+NRG_E!E62+FC_E!E62</f>
        <v>2557.8564479999995</v>
      </c>
      <c r="F62" s="52">
        <f>TI_EHG_E!F62+NRG_E!F62+FC_E!F62</f>
        <v>2687.2163135999999</v>
      </c>
      <c r="G62" s="52">
        <f>TI_EHG_E!G62+NRG_E!G62+FC_E!G62</f>
        <v>2785.4402688</v>
      </c>
      <c r="H62" s="52">
        <f>TI_EHG_E!H62+NRG_E!H62+FC_E!H62</f>
        <v>2712.6400895999996</v>
      </c>
      <c r="I62" s="52">
        <f>TI_EHG_E!I62+NRG_E!I62+FC_E!I62</f>
        <v>2433.4240895999997</v>
      </c>
      <c r="J62" s="52">
        <f>TI_EHG_E!J62+NRG_E!J62+FC_E!J62</f>
        <v>2756.3203584000007</v>
      </c>
      <c r="K62" s="52">
        <f>TI_EHG_E!K62+NRG_E!K62+FC_E!K62</f>
        <v>2951.6481792</v>
      </c>
      <c r="L62" s="52">
        <f>TI_EHG_E!L62+NRG_E!L62+FC_E!L62</f>
        <v>3261.2162687999999</v>
      </c>
      <c r="M62" s="52">
        <f>TI_EHG_E!M62+NRG_E!M62+FC_E!M62</f>
        <v>3829.5028799999995</v>
      </c>
      <c r="N62" s="52">
        <f>TI_EHG_E!N62+NRG_E!N62+FC_E!N62</f>
        <v>3723.776582399998</v>
      </c>
      <c r="O62" s="52">
        <f>TI_EHG_E!O62+NRG_E!O62+FC_E!O62</f>
        <v>3816.0638208</v>
      </c>
      <c r="P62" s="52">
        <f>TI_EHG_E!P62+NRG_E!P62+FC_E!P62</f>
        <v>3718.7357759999986</v>
      </c>
      <c r="Q62" s="52">
        <f>TI_EHG_E!Q62+NRG_E!Q62+FC_E!Q62</f>
        <v>3701.0405376000003</v>
      </c>
      <c r="R62" s="52">
        <f>TI_EHG_E!R62+NRG_E!R62+FC_E!R62</f>
        <v>3870.3833279999999</v>
      </c>
      <c r="S62" s="52">
        <f>TI_EHG_E!S62+NRG_E!S62+FC_E!S62</f>
        <v>4212.5436863999985</v>
      </c>
      <c r="T62" s="52">
        <f>TI_EHG_E!T62+NRG_E!T62+FC_E!T62</f>
        <v>4482.6268031999989</v>
      </c>
      <c r="U62" s="52">
        <f>TI_EHG_E!U62+NRG_E!U62+FC_E!U62</f>
        <v>4912.208179199999</v>
      </c>
      <c r="V62" s="52">
        <f>TI_EHG_E!V62+NRG_E!V62+FC_E!V62</f>
        <v>4935.2466239999994</v>
      </c>
      <c r="W62" s="52">
        <f>TI_EHG_E!W62+NRG_E!W62+FC_E!W62</f>
        <v>5321.0424959999982</v>
      </c>
      <c r="X62" s="52">
        <f>TI_EHG_E!X62+NRG_E!X62+FC_E!X62</f>
        <v>5337.9341568000009</v>
      </c>
      <c r="Y62" s="52">
        <f>TI_EHG_E!Y62+NRG_E!Y62+FC_E!Y62</f>
        <v>5360.2218431999991</v>
      </c>
      <c r="Z62" s="52">
        <f>TI_EHG_E!Z62+NRG_E!Z62+FC_E!Z62</f>
        <v>5676.3274175999986</v>
      </c>
    </row>
    <row r="63" spans="1:26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  <c r="Y63" s="52">
        <f>TI_EHG_E!Y63+NRG_E!Y63+FC_E!Y63</f>
        <v>0</v>
      </c>
      <c r="Z63" s="52">
        <f>TI_EHG_E!Z63+NRG_E!Z63+FC_E!Z63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TI_EHG_E!C64+NRG_E!C64+FC_E!C64</f>
        <v>4.1495781599999999</v>
      </c>
      <c r="D64" s="52">
        <f>TI_EHG_E!D64+NRG_E!D64+FC_E!D64</f>
        <v>4.4772436800000008</v>
      </c>
      <c r="E64" s="52">
        <f>TI_EHG_E!E64+NRG_E!E64+FC_E!E64</f>
        <v>4.750265520000001</v>
      </c>
      <c r="F64" s="52">
        <f>TI_EHG_E!F64+NRG_E!F64+FC_E!F64</f>
        <v>6.1698218399999991</v>
      </c>
      <c r="G64" s="52">
        <f>TI_EHG_E!G64+NRG_E!G64+FC_E!G64</f>
        <v>5.13237816</v>
      </c>
      <c r="H64" s="52">
        <f>TI_EHG_E!H64+NRG_E!H64+FC_E!H64</f>
        <v>8.1352252800000002</v>
      </c>
      <c r="I64" s="52">
        <f>TI_EHG_E!I64+NRG_E!I64+FC_E!I64</f>
        <v>9.5003344799999994</v>
      </c>
      <c r="J64" s="52">
        <f>TI_EHG_E!J64+NRG_E!J64+FC_E!J64</f>
        <v>9.6096218399999991</v>
      </c>
      <c r="K64" s="52">
        <f>TI_EHG_E!K64+NRG_E!K64+FC_E!K64</f>
        <v>6.4974873600000009</v>
      </c>
      <c r="L64" s="52">
        <f>TI_EHG_E!L64+NRG_E!L64+FC_E!L64</f>
        <v>5.7332620800000011</v>
      </c>
      <c r="M64" s="52">
        <f>TI_EHG_E!M64+NRG_E!M64+FC_E!M64</f>
        <v>8.4628908000000003</v>
      </c>
      <c r="N64" s="52">
        <f>TI_EHG_E!N64+NRG_E!N64+FC_E!N64</f>
        <v>7.480090800000001</v>
      </c>
      <c r="O64" s="52">
        <f>TI_EHG_E!O64+NRG_E!O64+FC_E!O64</f>
        <v>6.6612218400000005</v>
      </c>
      <c r="P64" s="52">
        <f>TI_EHG_E!P64+NRG_E!P64+FC_E!P64</f>
        <v>16.489221839999999</v>
      </c>
      <c r="Q64" s="52">
        <f>TI_EHG_E!Q64+NRG_E!Q64+FC_E!Q64</f>
        <v>22.003712640000003</v>
      </c>
      <c r="R64" s="52">
        <f>TI_EHG_E!R64+NRG_E!R64+FC_E!R64</f>
        <v>30.029847120000003</v>
      </c>
      <c r="S64" s="52">
        <f>TI_EHG_E!S64+NRG_E!S64+FC_E!S64</f>
        <v>39.421090799999995</v>
      </c>
      <c r="T64" s="52">
        <f>TI_EHG_E!T64+NRG_E!T64+FC_E!T64</f>
        <v>29.483803439999996</v>
      </c>
      <c r="U64" s="52">
        <f>TI_EHG_E!U64+NRG_E!U64+FC_E!U64</f>
        <v>33.631910162185086</v>
      </c>
      <c r="V64" s="52">
        <f>TI_EHG_E!V64+NRG_E!V64+FC_E!V64</f>
        <v>31.963565007647659</v>
      </c>
      <c r="W64" s="52">
        <f>TI_EHG_E!W64+NRG_E!W64+FC_E!W64</f>
        <v>42.157919963728304</v>
      </c>
      <c r="X64" s="52">
        <f>TI_EHG_E!X64+NRG_E!X64+FC_E!X64</f>
        <v>40.626563560035834</v>
      </c>
      <c r="Y64" s="52">
        <f>TI_EHG_E!Y64+NRG_E!Y64+FC_E!Y64</f>
        <v>34.835990435317939</v>
      </c>
      <c r="Z64" s="52">
        <f>TI_EHG_E!Z64+NRG_E!Z64+FC_E!Z64</f>
        <v>47.099324449961017</v>
      </c>
    </row>
    <row r="65" spans="1:26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0</v>
      </c>
      <c r="M65" s="52">
        <f>TI_EHG_E!M65+NRG_E!M65+FC_E!M65</f>
        <v>0</v>
      </c>
      <c r="N65" s="52">
        <f>TI_EHG_E!N65+NRG_E!N65+FC_E!N65</f>
        <v>0</v>
      </c>
      <c r="O65" s="52">
        <f>TI_EHG_E!O65+NRG_E!O65+FC_E!O65</f>
        <v>0</v>
      </c>
      <c r="P65" s="52">
        <f>TI_EHG_E!P65+NRG_E!P65+FC_E!P65</f>
        <v>0</v>
      </c>
      <c r="Q65" s="52">
        <f>TI_EHG_E!Q65+NRG_E!Q65+FC_E!Q65</f>
        <v>0</v>
      </c>
      <c r="R65" s="52">
        <f>TI_EHG_E!R65+NRG_E!R65+FC_E!R65</f>
        <v>121.20012000000001</v>
      </c>
      <c r="S65" s="52">
        <f>TI_EHG_E!S65+NRG_E!S65+FC_E!S65</f>
        <v>119.8998</v>
      </c>
      <c r="T65" s="52">
        <f>TI_EHG_E!T65+NRG_E!T65+FC_E!T65</f>
        <v>124.6482</v>
      </c>
      <c r="U65" s="52">
        <f>TI_EHG_E!U65+NRG_E!U65+FC_E!U65</f>
        <v>129.09959999999995</v>
      </c>
      <c r="V65" s="52">
        <f>TI_EHG_E!V65+NRG_E!V65+FC_E!V65</f>
        <v>114.77591999999997</v>
      </c>
      <c r="W65" s="52">
        <f>TI_EHG_E!W65+NRG_E!W65+FC_E!W65</f>
        <v>129.22343999999995</v>
      </c>
      <c r="X65" s="52">
        <f>TI_EHG_E!X65+NRG_E!X65+FC_E!X65</f>
        <v>94.551119999999983</v>
      </c>
      <c r="Y65" s="52">
        <f>TI_EHG_E!Y65+NRG_E!Y65+FC_E!Y65</f>
        <v>91.93859999999998</v>
      </c>
      <c r="Z65" s="52">
        <f>TI_EHG_E!Z65+NRG_E!Z65+FC_E!Z65</f>
        <v>92.874959999999987</v>
      </c>
    </row>
    <row r="66" spans="1:26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  <c r="Y66" s="52">
        <f>TI_EHG_E!Y66+NRG_E!Y66+FC_E!Y66</f>
        <v>0</v>
      </c>
      <c r="Z66" s="52">
        <f>TI_EHG_E!Z66+NRG_E!Z66+FC_E!Z66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0</v>
      </c>
      <c r="K67" s="52">
        <f>TI_EHG_E!K67+NRG_E!K67+FC_E!K67</f>
        <v>3.7949083199999993</v>
      </c>
      <c r="L67" s="52">
        <f>TI_EHG_E!L67+NRG_E!L67+FC_E!L67</f>
        <v>0.28266191999999996</v>
      </c>
      <c r="M67" s="52">
        <f>TI_EHG_E!M67+NRG_E!M67+FC_E!M67</f>
        <v>13.282051679999999</v>
      </c>
      <c r="N67" s="52">
        <f>TI_EHG_E!N67+NRG_E!N67+FC_E!N67</f>
        <v>11.38472496</v>
      </c>
      <c r="O67" s="52">
        <f>TI_EHG_E!O67+NRG_E!O67+FC_E!O67</f>
        <v>11.384724960000002</v>
      </c>
      <c r="P67" s="52">
        <f>TI_EHG_E!P67+NRG_E!P67+FC_E!P67</f>
        <v>9.4871433599999992</v>
      </c>
      <c r="Q67" s="52">
        <f>TI_EHG_E!Q67+NRG_E!Q67+FC_E!Q67</f>
        <v>15.179633279999999</v>
      </c>
      <c r="R67" s="52">
        <f>TI_EHG_E!R67+NRG_E!R67+FC_E!R67</f>
        <v>7.5898166400000013</v>
      </c>
      <c r="S67" s="52">
        <f>TI_EHG_E!S67+NRG_E!S67+FC_E!S67</f>
        <v>5.6922350400000008</v>
      </c>
      <c r="T67" s="52">
        <f>TI_EHG_E!T67+NRG_E!T67+FC_E!T67</f>
        <v>2.8462449599999999</v>
      </c>
      <c r="U67" s="52">
        <f>TI_EHG_E!U67+NRG_E!U67+FC_E!U67</f>
        <v>14.528159999999996</v>
      </c>
      <c r="V67" s="52">
        <f>TI_EHG_E!V67+NRG_E!V67+FC_E!V67</f>
        <v>21.867939360000001</v>
      </c>
      <c r="W67" s="52">
        <f>TI_EHG_E!W67+NRG_E!W67+FC_E!W67</f>
        <v>18.342694080000001</v>
      </c>
      <c r="X67" s="52">
        <f>TI_EHG_E!X67+NRG_E!X67+FC_E!X67</f>
        <v>12.512823839999998</v>
      </c>
      <c r="Y67" s="52">
        <f>TI_EHG_E!Y67+NRG_E!Y67+FC_E!Y67</f>
        <v>6.0172070400000006</v>
      </c>
      <c r="Z67" s="52">
        <f>TI_EHG_E!Z67+NRG_E!Z67+FC_E!Z67</f>
        <v>6.7324003199999982</v>
      </c>
    </row>
    <row r="68" spans="1:26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  <c r="Y68" s="52">
        <f>TI_EHG_E!Y68+NRG_E!Y68+FC_E!Y68</f>
        <v>0</v>
      </c>
      <c r="Z68" s="52">
        <f>TI_EHG_E!Z68+NRG_E!Z68+FC_E!Z68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0.46031328000000005</v>
      </c>
      <c r="I69" s="52">
        <f>TI_EHG_E!I69+NRG_E!I69+FC_E!I69</f>
        <v>3.3228705600000001</v>
      </c>
      <c r="J69" s="52">
        <f>TI_EHG_E!J69+NRG_E!J69+FC_E!J69</f>
        <v>1.5300446400000001</v>
      </c>
      <c r="K69" s="52">
        <f>TI_EHG_E!K69+NRG_E!K69+FC_E!K69</f>
        <v>8.5252262399999985</v>
      </c>
      <c r="L69" s="52">
        <f>TI_EHG_E!L69+NRG_E!L69+FC_E!L69</f>
        <v>4.9367707200000002</v>
      </c>
      <c r="M69" s="52">
        <f>TI_EHG_E!M69+NRG_E!M69+FC_E!M69</f>
        <v>9.657148320000001</v>
      </c>
      <c r="N69" s="52">
        <f>TI_EHG_E!N69+NRG_E!N69+FC_E!N69</f>
        <v>1.9444795199999998</v>
      </c>
      <c r="O69" s="52">
        <f>TI_EHG_E!O69+NRG_E!O69+FC_E!O69</f>
        <v>0</v>
      </c>
      <c r="P69" s="52">
        <f>TI_EHG_E!P69+NRG_E!P69+FC_E!P69</f>
        <v>0</v>
      </c>
      <c r="Q69" s="52">
        <f>TI_EHG_E!Q69+NRG_E!Q69+FC_E!Q69</f>
        <v>0</v>
      </c>
      <c r="R69" s="52">
        <f>TI_EHG_E!R69+NRG_E!R69+FC_E!R69</f>
        <v>0</v>
      </c>
      <c r="S69" s="52">
        <f>TI_EHG_E!S69+NRG_E!S69+FC_E!S69</f>
        <v>0</v>
      </c>
      <c r="T69" s="52">
        <f>TI_EHG_E!T69+NRG_E!T69+FC_E!T69</f>
        <v>4.4795160000000012</v>
      </c>
      <c r="U69" s="52">
        <f>TI_EHG_E!U69+NRG_E!U69+FC_E!U69</f>
        <v>37.272631680000003</v>
      </c>
      <c r="V69" s="52">
        <f>TI_EHG_E!V69+NRG_E!V69+FC_E!V69</f>
        <v>59.352886080000005</v>
      </c>
      <c r="W69" s="52">
        <f>TI_EHG_E!W69+NRG_E!W69+FC_E!W69</f>
        <v>97.047599039999994</v>
      </c>
      <c r="X69" s="52">
        <f>TI_EHG_E!X69+NRG_E!X69+FC_E!X69</f>
        <v>122.85445392000001</v>
      </c>
      <c r="Y69" s="52">
        <f>TI_EHG_E!Y69+NRG_E!Y69+FC_E!Y69</f>
        <v>77.05124352</v>
      </c>
      <c r="Z69" s="52">
        <f>TI_EHG_E!Z69+NRG_E!Z69+FC_E!Z69</f>
        <v>59.581258559999995</v>
      </c>
    </row>
    <row r="70" spans="1:26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  <c r="Y70" s="52">
        <f>TI_EHG_E!Y70+NRG_E!Y70+FC_E!Y70</f>
        <v>0</v>
      </c>
      <c r="Z70" s="52">
        <f>TI_EHG_E!Z70+NRG_E!Z70+FC_E!Z70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  <c r="Y71" s="52">
        <f>TI_EHG_E!Y71+NRG_E!Y71+FC_E!Y71</f>
        <v>0</v>
      </c>
      <c r="Z71" s="52">
        <f>TI_EHG_E!Z71+NRG_E!Z71+FC_E!Z71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  <c r="Y72" s="55">
        <f>TI_EHG_E!Y72+NRG_E!Y72+FC_E!Y72</f>
        <v>0</v>
      </c>
      <c r="Z72" s="55">
        <f>TI_EHG_E!Z72+NRG_E!Z72+FC_E!Z72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10999.866563234729</v>
      </c>
      <c r="D2" s="21">
        <f t="shared" ref="D2:X2" si="0">SUM(D3,D17,D22,D25,D26,D51,D52)</f>
        <v>10589.448649544936</v>
      </c>
      <c r="E2" s="21">
        <f t="shared" si="0"/>
        <v>10404.355385331848</v>
      </c>
      <c r="F2" s="21">
        <f t="shared" si="0"/>
        <v>12086.713913210871</v>
      </c>
      <c r="G2" s="21">
        <f t="shared" si="0"/>
        <v>12029.371182704761</v>
      </c>
      <c r="H2" s="21">
        <f t="shared" si="0"/>
        <v>11841.23352926892</v>
      </c>
      <c r="I2" s="21">
        <f t="shared" si="0"/>
        <v>11086.630257594607</v>
      </c>
      <c r="J2" s="21">
        <f t="shared" si="0"/>
        <v>13880.800676812916</v>
      </c>
      <c r="K2" s="21">
        <f t="shared" si="0"/>
        <v>11984.375060120841</v>
      </c>
      <c r="L2" s="21">
        <f t="shared" si="0"/>
        <v>9739.9682219694605</v>
      </c>
      <c r="M2" s="21">
        <f t="shared" si="0"/>
        <v>13716.083476367223</v>
      </c>
      <c r="N2" s="21">
        <f t="shared" si="0"/>
        <v>13396.594872145257</v>
      </c>
      <c r="O2" s="21">
        <f t="shared" si="0"/>
        <v>12010.543945784946</v>
      </c>
      <c r="P2" s="21">
        <f t="shared" si="0"/>
        <v>13812.378885359445</v>
      </c>
      <c r="Q2" s="21">
        <f t="shared" si="0"/>
        <v>12976.611417935861</v>
      </c>
      <c r="R2" s="21">
        <f t="shared" si="0"/>
        <v>10075.977981977232</v>
      </c>
      <c r="S2" s="21">
        <f t="shared" si="0"/>
        <v>11537.682251399896</v>
      </c>
      <c r="T2" s="21">
        <f t="shared" si="0"/>
        <v>12320.346093910797</v>
      </c>
      <c r="U2" s="21">
        <f t="shared" si="0"/>
        <v>11389.780883683898</v>
      </c>
      <c r="V2" s="21">
        <f t="shared" si="0"/>
        <v>5665.6985440004382</v>
      </c>
      <c r="W2" s="21">
        <f t="shared" si="0"/>
        <v>3368.1172555343956</v>
      </c>
      <c r="X2" s="21">
        <f t="shared" si="0"/>
        <v>4589.2510644747454</v>
      </c>
      <c r="Y2" s="21">
        <f t="shared" ref="Y2:Z2" si="1">SUM(Y3,Y17,Y22,Y25,Y26,Y51,Y52)</f>
        <v>6083.6394784084496</v>
      </c>
      <c r="Z2" s="21">
        <f t="shared" si="1"/>
        <v>3014.0522059513519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28.103126470680223</v>
      </c>
      <c r="D3" s="24">
        <f t="shared" ref="D3:X3" si="3">SUM(D4,D8,D11)</f>
        <v>15.379645362033788</v>
      </c>
      <c r="E3" s="24">
        <f t="shared" si="3"/>
        <v>15.586203410265604</v>
      </c>
      <c r="F3" s="24">
        <f t="shared" si="3"/>
        <v>12.806034470726955</v>
      </c>
      <c r="G3" s="24">
        <f t="shared" si="3"/>
        <v>10.395717101276503</v>
      </c>
      <c r="H3" s="24">
        <f t="shared" si="3"/>
        <v>10.39573414272134</v>
      </c>
      <c r="I3" s="24">
        <f t="shared" si="3"/>
        <v>10.395628762210672</v>
      </c>
      <c r="J3" s="24">
        <f t="shared" si="3"/>
        <v>7.7967001332260502</v>
      </c>
      <c r="K3" s="24">
        <f t="shared" si="3"/>
        <v>5.3172492838737044</v>
      </c>
      <c r="L3" s="24">
        <f t="shared" si="3"/>
        <v>5.1988261537027629</v>
      </c>
      <c r="M3" s="24">
        <f t="shared" si="3"/>
        <v>5.198629381125615</v>
      </c>
      <c r="N3" s="24">
        <f t="shared" si="3"/>
        <v>2.6076250021849963</v>
      </c>
      <c r="O3" s="24">
        <f t="shared" si="3"/>
        <v>2.6055082957271374</v>
      </c>
      <c r="P3" s="24">
        <f t="shared" si="3"/>
        <v>13.013298411482115</v>
      </c>
      <c r="Q3" s="24">
        <f t="shared" si="3"/>
        <v>10.25024614142842</v>
      </c>
      <c r="R3" s="24">
        <f t="shared" si="3"/>
        <v>7.6720327385222635</v>
      </c>
      <c r="S3" s="24">
        <f t="shared" si="3"/>
        <v>0</v>
      </c>
      <c r="T3" s="24">
        <f t="shared" si="3"/>
        <v>16.394433262825686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28.103126470680223</v>
      </c>
      <c r="D4" s="19">
        <f t="shared" ref="D4:X4" si="6">SUM(D5:D7)</f>
        <v>15.379645362033788</v>
      </c>
      <c r="E4" s="19">
        <f t="shared" si="6"/>
        <v>15.586203410265604</v>
      </c>
      <c r="F4" s="19">
        <f t="shared" si="6"/>
        <v>12.806034470726955</v>
      </c>
      <c r="G4" s="19">
        <f t="shared" si="6"/>
        <v>10.395717101276503</v>
      </c>
      <c r="H4" s="19">
        <f t="shared" si="6"/>
        <v>10.39573414272134</v>
      </c>
      <c r="I4" s="19">
        <f t="shared" si="6"/>
        <v>10.395628762210672</v>
      </c>
      <c r="J4" s="19">
        <f t="shared" si="6"/>
        <v>7.7967001332260502</v>
      </c>
      <c r="K4" s="19">
        <f t="shared" si="6"/>
        <v>5.3172492838737044</v>
      </c>
      <c r="L4" s="19">
        <f t="shared" si="6"/>
        <v>5.1988261537027629</v>
      </c>
      <c r="M4" s="19">
        <f t="shared" si="6"/>
        <v>5.198629381125615</v>
      </c>
      <c r="N4" s="19">
        <f t="shared" si="6"/>
        <v>2.6076250021849963</v>
      </c>
      <c r="O4" s="19">
        <f t="shared" si="6"/>
        <v>2.6055082957271374</v>
      </c>
      <c r="P4" s="19">
        <f t="shared" si="6"/>
        <v>13.013298411482115</v>
      </c>
      <c r="Q4" s="19">
        <f t="shared" si="6"/>
        <v>10.25024614142842</v>
      </c>
      <c r="R4" s="19">
        <f t="shared" si="6"/>
        <v>7.6720327385222635</v>
      </c>
      <c r="S4" s="19">
        <f t="shared" si="6"/>
        <v>0</v>
      </c>
      <c r="T4" s="19">
        <f t="shared" si="6"/>
        <v>16.394433262825686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  <c r="Y5" s="8">
        <f>TI_EHG_E_E!Y5+TI_EHG_CHP_E!Y5+TI_EHG_H_E!Y5</f>
        <v>0</v>
      </c>
      <c r="Z5" s="8">
        <f>TI_EHG_E_E!Z5+TI_EHG_CHP_E!Z5+TI_EHG_H_E!Z5</f>
        <v>0</v>
      </c>
    </row>
    <row r="6" spans="1:26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  <c r="Y6" s="8">
        <f>TI_EHG_E_E!Y6+TI_EHG_CHP_E!Y6+TI_EHG_H_E!Y6</f>
        <v>0</v>
      </c>
      <c r="Z6" s="8">
        <f>TI_EHG_E_E!Z6+TI_EHG_CHP_E!Z6+TI_EHG_H_E!Z6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TI_EHG_E_E!C7+TI_EHG_CHP_E!C7+TI_EHG_H_E!C7</f>
        <v>28.103126470680223</v>
      </c>
      <c r="D7" s="8">
        <f>TI_EHG_E_E!D7+TI_EHG_CHP_E!D7+TI_EHG_H_E!D7</f>
        <v>15.379645362033788</v>
      </c>
      <c r="E7" s="8">
        <f>TI_EHG_E_E!E7+TI_EHG_CHP_E!E7+TI_EHG_H_E!E7</f>
        <v>15.586203410265604</v>
      </c>
      <c r="F7" s="8">
        <f>TI_EHG_E_E!F7+TI_EHG_CHP_E!F7+TI_EHG_H_E!F7</f>
        <v>12.806034470726955</v>
      </c>
      <c r="G7" s="8">
        <f>TI_EHG_E_E!G7+TI_EHG_CHP_E!G7+TI_EHG_H_E!G7</f>
        <v>10.395717101276503</v>
      </c>
      <c r="H7" s="8">
        <f>TI_EHG_E_E!H7+TI_EHG_CHP_E!H7+TI_EHG_H_E!H7</f>
        <v>10.39573414272134</v>
      </c>
      <c r="I7" s="8">
        <f>TI_EHG_E_E!I7+TI_EHG_CHP_E!I7+TI_EHG_H_E!I7</f>
        <v>10.395628762210672</v>
      </c>
      <c r="J7" s="8">
        <f>TI_EHG_E_E!J7+TI_EHG_CHP_E!J7+TI_EHG_H_E!J7</f>
        <v>7.7967001332260502</v>
      </c>
      <c r="K7" s="8">
        <f>TI_EHG_E_E!K7+TI_EHG_CHP_E!K7+TI_EHG_H_E!K7</f>
        <v>5.3172492838737044</v>
      </c>
      <c r="L7" s="8">
        <f>TI_EHG_E_E!L7+TI_EHG_CHP_E!L7+TI_EHG_H_E!L7</f>
        <v>5.1988261537027629</v>
      </c>
      <c r="M7" s="8">
        <f>TI_EHG_E_E!M7+TI_EHG_CHP_E!M7+TI_EHG_H_E!M7</f>
        <v>5.198629381125615</v>
      </c>
      <c r="N7" s="8">
        <f>TI_EHG_E_E!N7+TI_EHG_CHP_E!N7+TI_EHG_H_E!N7</f>
        <v>2.6076250021849963</v>
      </c>
      <c r="O7" s="8">
        <f>TI_EHG_E_E!O7+TI_EHG_CHP_E!O7+TI_EHG_H_E!O7</f>
        <v>2.6055082957271374</v>
      </c>
      <c r="P7" s="8">
        <f>TI_EHG_E_E!P7+TI_EHG_CHP_E!P7+TI_EHG_H_E!P7</f>
        <v>13.013298411482115</v>
      </c>
      <c r="Q7" s="8">
        <f>TI_EHG_E_E!Q7+TI_EHG_CHP_E!Q7+TI_EHG_H_E!Q7</f>
        <v>10.25024614142842</v>
      </c>
      <c r="R7" s="8">
        <f>TI_EHG_E_E!R7+TI_EHG_CHP_E!R7+TI_EHG_H_E!R7</f>
        <v>7.6720327385222635</v>
      </c>
      <c r="S7" s="8">
        <f>TI_EHG_E_E!S7+TI_EHG_CHP_E!S7+TI_EHG_H_E!S7</f>
        <v>0</v>
      </c>
      <c r="T7" s="8">
        <f>TI_EHG_E_E!T7+TI_EHG_CHP_E!T7+TI_EHG_H_E!T7</f>
        <v>16.394433262825686</v>
      </c>
      <c r="U7" s="8">
        <f>TI_EHG_E_E!U7+TI_EHG_CHP_E!U7+TI_EHG_H_E!U7</f>
        <v>0</v>
      </c>
      <c r="V7" s="8">
        <f>TI_EHG_E_E!V7+TI_EHG_CHP_E!V7+TI_EHG_H_E!V7</f>
        <v>0</v>
      </c>
      <c r="W7" s="8">
        <f>TI_EHG_E_E!W7+TI_EHG_CHP_E!W7+TI_EHG_H_E!W7</f>
        <v>0</v>
      </c>
      <c r="X7" s="8">
        <f>TI_EHG_E_E!X7+TI_EHG_CHP_E!X7+TI_EHG_H_E!X7</f>
        <v>0</v>
      </c>
      <c r="Y7" s="8">
        <f>TI_EHG_E_E!Y7+TI_EHG_CHP_E!Y7+TI_EHG_H_E!Y7</f>
        <v>0</v>
      </c>
      <c r="Z7" s="8">
        <f>TI_EHG_E_E!Z7+TI_EHG_CHP_E!Z7+TI_EHG_H_E!Z7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  <c r="Y9" s="8">
        <f>TI_EHG_E_E!Y9+TI_EHG_CHP_E!Y9+TI_EHG_H_E!Y9</f>
        <v>0</v>
      </c>
      <c r="Z9" s="8">
        <f>TI_EHG_E_E!Z9+TI_EHG_CHP_E!Z9+TI_EHG_H_E!Z9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  <c r="Y10" s="8">
        <f>TI_EHG_E_E!Y10+TI_EHG_CHP_E!Y10+TI_EHG_H_E!Y10</f>
        <v>0</v>
      </c>
      <c r="Z10" s="8">
        <f>TI_EHG_E_E!Z10+TI_EHG_CHP_E!Z10+TI_EHG_H_E!Z10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  <c r="Y12" s="8">
        <f>TI_EHG_E_E!Y12+TI_EHG_CHP_E!Y12+TI_EHG_H_E!Y12</f>
        <v>0</v>
      </c>
      <c r="Z12" s="8">
        <f>TI_EHG_E_E!Z12+TI_EHG_CHP_E!Z12+TI_EHG_H_E!Z12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  <c r="Y13" s="8">
        <f>TI_EHG_E_E!Y13+TI_EHG_CHP_E!Y13+TI_EHG_H_E!Y13</f>
        <v>0</v>
      </c>
      <c r="Z13" s="8">
        <f>TI_EHG_E_E!Z13+TI_EHG_CHP_E!Z13+TI_EHG_H_E!Z13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  <c r="Y14" s="8">
        <f>TI_EHG_E_E!Y14+TI_EHG_CHP_E!Y14+TI_EHG_H_E!Y14</f>
        <v>0</v>
      </c>
      <c r="Z14" s="8">
        <f>TI_EHG_E_E!Z14+TI_EHG_CHP_E!Z14+TI_EHG_H_E!Z14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  <c r="Y15" s="8">
        <f>TI_EHG_E_E!Y15+TI_EHG_CHP_E!Y15+TI_EHG_H_E!Y15</f>
        <v>0</v>
      </c>
      <c r="Z15" s="8">
        <f>TI_EHG_E_E!Z15+TI_EHG_CHP_E!Z15+TI_EHG_H_E!Z15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  <c r="Y16" s="8">
        <f>TI_EHG_E_E!Y16+TI_EHG_CHP_E!Y16+TI_EHG_H_E!Y16</f>
        <v>0</v>
      </c>
      <c r="Z16" s="8">
        <f>TI_EHG_E_E!Z16+TI_EHG_CHP_E!Z16+TI_EHG_H_E!Z16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128.4602112</v>
      </c>
      <c r="D17" s="27">
        <f t="shared" ref="D17:X17" si="15">SUM(D18:D21)</f>
        <v>147.84880319999996</v>
      </c>
      <c r="E17" s="27">
        <f t="shared" si="15"/>
        <v>155.63780639999999</v>
      </c>
      <c r="F17" s="27">
        <f t="shared" si="15"/>
        <v>155.30901552</v>
      </c>
      <c r="G17" s="27">
        <f t="shared" si="15"/>
        <v>186.12808559999999</v>
      </c>
      <c r="H17" s="27">
        <f t="shared" si="15"/>
        <v>196.4729304</v>
      </c>
      <c r="I17" s="27">
        <f t="shared" si="15"/>
        <v>219.89156831999998</v>
      </c>
      <c r="J17" s="27">
        <f t="shared" si="15"/>
        <v>223.18235424</v>
      </c>
      <c r="K17" s="27">
        <f t="shared" si="15"/>
        <v>215.66715695999997</v>
      </c>
      <c r="L17" s="27">
        <f t="shared" si="15"/>
        <v>242.70856848</v>
      </c>
      <c r="M17" s="27">
        <f t="shared" si="15"/>
        <v>243.73825775999998</v>
      </c>
      <c r="N17" s="27">
        <f t="shared" si="15"/>
        <v>242.13937823999998</v>
      </c>
      <c r="O17" s="27">
        <f t="shared" si="15"/>
        <v>267.32536703999995</v>
      </c>
      <c r="P17" s="27">
        <f t="shared" si="15"/>
        <v>257.18527728000004</v>
      </c>
      <c r="Q17" s="27">
        <f t="shared" si="15"/>
        <v>290.54692223999996</v>
      </c>
      <c r="R17" s="27">
        <f t="shared" si="15"/>
        <v>487.18209024000009</v>
      </c>
      <c r="S17" s="27">
        <f t="shared" si="15"/>
        <v>425.32608815999987</v>
      </c>
      <c r="T17" s="27">
        <f t="shared" si="15"/>
        <v>523.64175407999994</v>
      </c>
      <c r="U17" s="27">
        <f t="shared" si="15"/>
        <v>537.8158857599999</v>
      </c>
      <c r="V17" s="27">
        <f t="shared" si="15"/>
        <v>542.19118608000008</v>
      </c>
      <c r="W17" s="27">
        <f t="shared" si="15"/>
        <v>522.08283455999992</v>
      </c>
      <c r="X17" s="27">
        <f t="shared" si="15"/>
        <v>463.72349231999993</v>
      </c>
      <c r="Y17" s="27">
        <f t="shared" ref="Y17:Z17" si="16">SUM(Y18:Y21)</f>
        <v>439.05458591999997</v>
      </c>
      <c r="Z17" s="27">
        <f t="shared" si="16"/>
        <v>494.43578927999999</v>
      </c>
    </row>
    <row r="18" spans="1:26" ht="11.25" customHeight="1" x14ac:dyDescent="0.2">
      <c r="A18" s="29" t="s">
        <v>26</v>
      </c>
      <c r="B18" s="7" t="s">
        <v>27</v>
      </c>
      <c r="C18" s="8">
        <f>TI_EHG_E_E!C18+TI_EHG_CHP_E!C18+TI_EHG_H_E!C18</f>
        <v>86.788964159999992</v>
      </c>
      <c r="D18" s="8">
        <f>TI_EHG_E_E!D18+TI_EHG_CHP_E!D18+TI_EHG_H_E!D18</f>
        <v>97.379163359999978</v>
      </c>
      <c r="E18" s="8">
        <f>TI_EHG_E_E!E18+TI_EHG_CHP_E!E18+TI_EHG_H_E!E18</f>
        <v>105.46738703999999</v>
      </c>
      <c r="F18" s="8">
        <f>TI_EHG_E_E!F18+TI_EHG_CHP_E!F18+TI_EHG_H_E!F18</f>
        <v>102.47757983999999</v>
      </c>
      <c r="G18" s="8">
        <f>TI_EHG_E_E!G18+TI_EHG_CHP_E!G18+TI_EHG_H_E!G18</f>
        <v>127.04402879999999</v>
      </c>
      <c r="H18" s="8">
        <f>TI_EHG_E_E!H18+TI_EHG_CHP_E!H18+TI_EHG_H_E!H18</f>
        <v>132.54028704000001</v>
      </c>
      <c r="I18" s="8">
        <f>TI_EHG_E_E!I18+TI_EHG_CHP_E!I18+TI_EHG_H_E!I18</f>
        <v>158.92459631999998</v>
      </c>
      <c r="J18" s="8">
        <f>TI_EHG_E_E!J18+TI_EHG_CHP_E!J18+TI_EHG_H_E!J18</f>
        <v>167.00338943999998</v>
      </c>
      <c r="K18" s="8">
        <f>TI_EHG_E_E!K18+TI_EHG_CHP_E!K18+TI_EHG_H_E!K18</f>
        <v>142.25168592</v>
      </c>
      <c r="L18" s="8">
        <f>TI_EHG_E_E!L18+TI_EHG_CHP_E!L18+TI_EHG_H_E!L18</f>
        <v>154.60268255999998</v>
      </c>
      <c r="M18" s="8">
        <f>TI_EHG_E_E!M18+TI_EHG_CHP_E!M18+TI_EHG_H_E!M18</f>
        <v>132.33840911999999</v>
      </c>
      <c r="N18" s="8">
        <f>TI_EHG_E_E!N18+TI_EHG_CHP_E!N18+TI_EHG_H_E!N18</f>
        <v>132.63219504</v>
      </c>
      <c r="O18" s="8">
        <f>TI_EHG_E_E!O18+TI_EHG_CHP_E!O18+TI_EHG_H_E!O18</f>
        <v>134.40370175999999</v>
      </c>
      <c r="P18" s="8">
        <f>TI_EHG_E_E!P18+TI_EHG_CHP_E!P18+TI_EHG_H_E!P18</f>
        <v>130.70979936000003</v>
      </c>
      <c r="Q18" s="8">
        <f>TI_EHG_E_E!Q18+TI_EHG_CHP_E!Q18+TI_EHG_H_E!Q18</f>
        <v>127.28091168</v>
      </c>
      <c r="R18" s="8">
        <f>TI_EHG_E_E!R18+TI_EHG_CHP_E!R18+TI_EHG_H_E!R18</f>
        <v>134.08194383999998</v>
      </c>
      <c r="S18" s="8">
        <f>TI_EHG_E_E!S18+TI_EHG_CHP_E!S18+TI_EHG_H_E!S18</f>
        <v>55.552072319999986</v>
      </c>
      <c r="T18" s="8">
        <f>TI_EHG_E_E!T18+TI_EHG_CHP_E!T18+TI_EHG_H_E!T18</f>
        <v>86.171981760000008</v>
      </c>
      <c r="U18" s="8">
        <f>TI_EHG_E_E!U18+TI_EHG_CHP_E!U18+TI_EHG_H_E!U18</f>
        <v>128.98192895999998</v>
      </c>
      <c r="V18" s="8">
        <f>TI_EHG_E_E!V18+TI_EHG_CHP_E!V18+TI_EHG_H_E!V18</f>
        <v>129.74116896000001</v>
      </c>
      <c r="W18" s="8">
        <f>TI_EHG_E_E!W18+TI_EHG_CHP_E!W18+TI_EHG_H_E!W18</f>
        <v>104.31286271999998</v>
      </c>
      <c r="X18" s="8">
        <f>TI_EHG_E_E!X18+TI_EHG_CHP_E!X18+TI_EHG_H_E!X18</f>
        <v>105.75238175999999</v>
      </c>
      <c r="Y18" s="8">
        <f>TI_EHG_E_E!Y18+TI_EHG_CHP_E!Y18+TI_EHG_H_E!Y18</f>
        <v>105.41479968</v>
      </c>
      <c r="Z18" s="8">
        <f>TI_EHG_E_E!Z18+TI_EHG_CHP_E!Z18+TI_EHG_H_E!Z18</f>
        <v>103.10495184</v>
      </c>
    </row>
    <row r="19" spans="1:26" ht="11.25" customHeight="1" x14ac:dyDescent="0.2">
      <c r="A19" s="29" t="s">
        <v>28</v>
      </c>
      <c r="B19" s="7" t="s">
        <v>29</v>
      </c>
      <c r="C19" s="8">
        <f>TI_EHG_E_E!C19+TI_EHG_CHP_E!C19+TI_EHG_H_E!C19</f>
        <v>41.671247039999997</v>
      </c>
      <c r="D19" s="8">
        <f>TI_EHG_E_E!D19+TI_EHG_CHP_E!D19+TI_EHG_H_E!D19</f>
        <v>50.469639839999999</v>
      </c>
      <c r="E19" s="8">
        <f>TI_EHG_E_E!E19+TI_EHG_CHP_E!E19+TI_EHG_H_E!E19</f>
        <v>50.170419360000011</v>
      </c>
      <c r="F19" s="8">
        <f>TI_EHG_E_E!F19+TI_EHG_CHP_E!F19+TI_EHG_H_E!F19</f>
        <v>52.831435679999998</v>
      </c>
      <c r="G19" s="8">
        <f>TI_EHG_E_E!G19+TI_EHG_CHP_E!G19+TI_EHG_H_E!G19</f>
        <v>59.084056799999992</v>
      </c>
      <c r="H19" s="8">
        <f>TI_EHG_E_E!H19+TI_EHG_CHP_E!H19+TI_EHG_H_E!H19</f>
        <v>63.932643359999993</v>
      </c>
      <c r="I19" s="8">
        <f>TI_EHG_E_E!I19+TI_EHG_CHP_E!I19+TI_EHG_H_E!I19</f>
        <v>60.966972000000005</v>
      </c>
      <c r="J19" s="8">
        <f>TI_EHG_E_E!J19+TI_EHG_CHP_E!J19+TI_EHG_H_E!J19</f>
        <v>56.178964800000003</v>
      </c>
      <c r="K19" s="8">
        <f>TI_EHG_E_E!K19+TI_EHG_CHP_E!K19+TI_EHG_H_E!K19</f>
        <v>73.415471039999971</v>
      </c>
      <c r="L19" s="8">
        <f>TI_EHG_E_E!L19+TI_EHG_CHP_E!L19+TI_EHG_H_E!L19</f>
        <v>88.105885920000006</v>
      </c>
      <c r="M19" s="8">
        <f>TI_EHG_E_E!M19+TI_EHG_CHP_E!M19+TI_EHG_H_E!M19</f>
        <v>111.39984863999999</v>
      </c>
      <c r="N19" s="8">
        <f>TI_EHG_E_E!N19+TI_EHG_CHP_E!N19+TI_EHG_H_E!N19</f>
        <v>109.50718319999999</v>
      </c>
      <c r="O19" s="8">
        <f>TI_EHG_E_E!O19+TI_EHG_CHP_E!O19+TI_EHG_H_E!O19</f>
        <v>132.92166527999998</v>
      </c>
      <c r="P19" s="8">
        <f>TI_EHG_E_E!P19+TI_EHG_CHP_E!P19+TI_EHG_H_E!P19</f>
        <v>126.47547791999997</v>
      </c>
      <c r="Q19" s="8">
        <f>TI_EHG_E_E!Q19+TI_EHG_CHP_E!Q19+TI_EHG_H_E!Q19</f>
        <v>163.26601055999998</v>
      </c>
      <c r="R19" s="8">
        <f>TI_EHG_E_E!R19+TI_EHG_CHP_E!R19+TI_EHG_H_E!R19</f>
        <v>353.10014640000009</v>
      </c>
      <c r="S19" s="8">
        <f>TI_EHG_E_E!S19+TI_EHG_CHP_E!S19+TI_EHG_H_E!S19</f>
        <v>369.77401583999989</v>
      </c>
      <c r="T19" s="8">
        <f>TI_EHG_E_E!T19+TI_EHG_CHP_E!T19+TI_EHG_H_E!T19</f>
        <v>437.46977231999989</v>
      </c>
      <c r="U19" s="8">
        <f>TI_EHG_E_E!U19+TI_EHG_CHP_E!U19+TI_EHG_H_E!U19</f>
        <v>408.8339567999999</v>
      </c>
      <c r="V19" s="8">
        <f>TI_EHG_E_E!V19+TI_EHG_CHP_E!V19+TI_EHG_H_E!V19</f>
        <v>412.4500171200001</v>
      </c>
      <c r="W19" s="8">
        <f>TI_EHG_E_E!W19+TI_EHG_CHP_E!W19+TI_EHG_H_E!W19</f>
        <v>417.76997183999993</v>
      </c>
      <c r="X19" s="8">
        <f>TI_EHG_E_E!X19+TI_EHG_CHP_E!X19+TI_EHG_H_E!X19</f>
        <v>357.97111055999994</v>
      </c>
      <c r="Y19" s="8">
        <f>TI_EHG_E_E!Y19+TI_EHG_CHP_E!Y19+TI_EHG_H_E!Y19</f>
        <v>333.63978623999998</v>
      </c>
      <c r="Z19" s="8">
        <f>TI_EHG_E_E!Z19+TI_EHG_CHP_E!Z19+TI_EHG_H_E!Z19</f>
        <v>391.33083743999998</v>
      </c>
    </row>
    <row r="20" spans="1:26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  <c r="Y20" s="8">
        <f>TI_EHG_E_E!Y20+TI_EHG_CHP_E!Y20+TI_EHG_H_E!Y20</f>
        <v>0</v>
      </c>
      <c r="Z20" s="8">
        <f>TI_EHG_E_E!Z20+TI_EHG_CHP_E!Z20+TI_EHG_H_E!Z20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  <c r="Y21" s="8">
        <f>TI_EHG_E_E!Y21+TI_EHG_CHP_E!Y21+TI_EHG_H_E!Y21</f>
        <v>0</v>
      </c>
      <c r="Z21" s="8">
        <f>TI_EHG_E_E!Z21+TI_EHG_CHP_E!Z21+TI_EHG_H_E!Z21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90.524090164049966</v>
      </c>
      <c r="D22" s="27">
        <f t="shared" ref="D22:X22" si="18">SUM(D23:D24)</f>
        <v>89.317029662902087</v>
      </c>
      <c r="E22" s="27">
        <f t="shared" si="18"/>
        <v>139.06669662157972</v>
      </c>
      <c r="F22" s="27">
        <f t="shared" si="18"/>
        <v>153.40415682014452</v>
      </c>
      <c r="G22" s="27">
        <f t="shared" si="18"/>
        <v>127.34814770608119</v>
      </c>
      <c r="H22" s="27">
        <f t="shared" si="18"/>
        <v>113.07955230981759</v>
      </c>
      <c r="I22" s="27">
        <f t="shared" si="18"/>
        <v>137.37170291179612</v>
      </c>
      <c r="J22" s="27">
        <f t="shared" si="18"/>
        <v>167.20439999999999</v>
      </c>
      <c r="K22" s="27">
        <f t="shared" si="18"/>
        <v>167.01025605183378</v>
      </c>
      <c r="L22" s="27">
        <f t="shared" si="18"/>
        <v>173.93703636123468</v>
      </c>
      <c r="M22" s="27">
        <f t="shared" si="18"/>
        <v>225.61147657294782</v>
      </c>
      <c r="N22" s="27">
        <f t="shared" si="18"/>
        <v>151.06016515259921</v>
      </c>
      <c r="O22" s="27">
        <f t="shared" si="18"/>
        <v>181.15918362658189</v>
      </c>
      <c r="P22" s="27">
        <f t="shared" si="18"/>
        <v>144.20832191500659</v>
      </c>
      <c r="Q22" s="27">
        <f t="shared" si="18"/>
        <v>126.3411571712532</v>
      </c>
      <c r="R22" s="27">
        <f t="shared" si="18"/>
        <v>126.44422294388366</v>
      </c>
      <c r="S22" s="27">
        <f t="shared" si="18"/>
        <v>130.7711529828378</v>
      </c>
      <c r="T22" s="27">
        <f t="shared" si="18"/>
        <v>173.89384319999999</v>
      </c>
      <c r="U22" s="27">
        <f t="shared" si="18"/>
        <v>150.50148959999996</v>
      </c>
      <c r="V22" s="27">
        <f t="shared" si="18"/>
        <v>91.580377679999984</v>
      </c>
      <c r="W22" s="27">
        <f t="shared" si="18"/>
        <v>67.955321279999964</v>
      </c>
      <c r="X22" s="27">
        <f t="shared" si="18"/>
        <v>21.095843999999996</v>
      </c>
      <c r="Y22" s="27">
        <f t="shared" ref="Y22:Z22" si="19">SUM(Y23:Y24)</f>
        <v>24.948791999999997</v>
      </c>
      <c r="Z22" s="27">
        <f t="shared" si="19"/>
        <v>14.481743759999997</v>
      </c>
    </row>
    <row r="23" spans="1:26" ht="11.25" customHeight="1" x14ac:dyDescent="0.2">
      <c r="A23" s="29" t="s">
        <v>36</v>
      </c>
      <c r="B23" s="7" t="s">
        <v>37</v>
      </c>
      <c r="C23" s="8">
        <f>TI_EHG_E_E!C23+TI_EHG_CHP_E!C23+TI_EHG_H_E!C23</f>
        <v>90.524090164049966</v>
      </c>
      <c r="D23" s="8">
        <f>TI_EHG_E_E!D23+TI_EHG_CHP_E!D23+TI_EHG_H_E!D23</f>
        <v>89.317029662902087</v>
      </c>
      <c r="E23" s="8">
        <f>TI_EHG_E_E!E23+TI_EHG_CHP_E!E23+TI_EHG_H_E!E23</f>
        <v>139.06669662157972</v>
      </c>
      <c r="F23" s="8">
        <f>TI_EHG_E_E!F23+TI_EHG_CHP_E!F23+TI_EHG_H_E!F23</f>
        <v>153.40415682014452</v>
      </c>
      <c r="G23" s="8">
        <f>TI_EHG_E_E!G23+TI_EHG_CHP_E!G23+TI_EHG_H_E!G23</f>
        <v>127.34814770608119</v>
      </c>
      <c r="H23" s="8">
        <f>TI_EHG_E_E!H23+TI_EHG_CHP_E!H23+TI_EHG_H_E!H23</f>
        <v>113.07955230981759</v>
      </c>
      <c r="I23" s="8">
        <f>TI_EHG_E_E!I23+TI_EHG_CHP_E!I23+TI_EHG_H_E!I23</f>
        <v>137.37170291179612</v>
      </c>
      <c r="J23" s="8">
        <f>TI_EHG_E_E!J23+TI_EHG_CHP_E!J23+TI_EHG_H_E!J23</f>
        <v>167.20439999999999</v>
      </c>
      <c r="K23" s="8">
        <f>TI_EHG_E_E!K23+TI_EHG_CHP_E!K23+TI_EHG_H_E!K23</f>
        <v>167.01025605183378</v>
      </c>
      <c r="L23" s="8">
        <f>TI_EHG_E_E!L23+TI_EHG_CHP_E!L23+TI_EHG_H_E!L23</f>
        <v>173.93703636123468</v>
      </c>
      <c r="M23" s="8">
        <f>TI_EHG_E_E!M23+TI_EHG_CHP_E!M23+TI_EHG_H_E!M23</f>
        <v>225.61147657294782</v>
      </c>
      <c r="N23" s="8">
        <f>TI_EHG_E_E!N23+TI_EHG_CHP_E!N23+TI_EHG_H_E!N23</f>
        <v>151.06016515259921</v>
      </c>
      <c r="O23" s="8">
        <f>TI_EHG_E_E!O23+TI_EHG_CHP_E!O23+TI_EHG_H_E!O23</f>
        <v>181.15918362658189</v>
      </c>
      <c r="P23" s="8">
        <f>TI_EHG_E_E!P23+TI_EHG_CHP_E!P23+TI_EHG_H_E!P23</f>
        <v>144.20832191500659</v>
      </c>
      <c r="Q23" s="8">
        <f>TI_EHG_E_E!Q23+TI_EHG_CHP_E!Q23+TI_EHG_H_E!Q23</f>
        <v>126.3411571712532</v>
      </c>
      <c r="R23" s="8">
        <f>TI_EHG_E_E!R23+TI_EHG_CHP_E!R23+TI_EHG_H_E!R23</f>
        <v>126.44422294388366</v>
      </c>
      <c r="S23" s="8">
        <f>TI_EHG_E_E!S23+TI_EHG_CHP_E!S23+TI_EHG_H_E!S23</f>
        <v>130.7711529828378</v>
      </c>
      <c r="T23" s="8">
        <f>TI_EHG_E_E!T23+TI_EHG_CHP_E!T23+TI_EHG_H_E!T23</f>
        <v>173.89384319999999</v>
      </c>
      <c r="U23" s="8">
        <f>TI_EHG_E_E!U23+TI_EHG_CHP_E!U23+TI_EHG_H_E!U23</f>
        <v>150.50148959999996</v>
      </c>
      <c r="V23" s="8">
        <f>TI_EHG_E_E!V23+TI_EHG_CHP_E!V23+TI_EHG_H_E!V23</f>
        <v>91.580377679999984</v>
      </c>
      <c r="W23" s="8">
        <f>TI_EHG_E_E!W23+TI_EHG_CHP_E!W23+TI_EHG_H_E!W23</f>
        <v>67.955321279999964</v>
      </c>
      <c r="X23" s="8">
        <f>TI_EHG_E_E!X23+TI_EHG_CHP_E!X23+TI_EHG_H_E!X23</f>
        <v>21.095843999999996</v>
      </c>
      <c r="Y23" s="8">
        <f>TI_EHG_E_E!Y23+TI_EHG_CHP_E!Y23+TI_EHG_H_E!Y23</f>
        <v>24.948791999999997</v>
      </c>
      <c r="Z23" s="8">
        <f>TI_EHG_E_E!Z23+TI_EHG_CHP_E!Z23+TI_EHG_H_E!Z23</f>
        <v>14.481743759999997</v>
      </c>
    </row>
    <row r="24" spans="1:26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  <c r="Y24" s="8">
        <f>TI_EHG_E_E!Y24+TI_EHG_CHP_E!Y24+TI_EHG_H_E!Y24</f>
        <v>0</v>
      </c>
      <c r="Z24" s="8">
        <f>TI_EHG_E_E!Z24+TI_EHG_CHP_E!Z24+TI_EHG_H_E!Z24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TI_EHG_E_E!C25+TI_EHG_CHP_E!C25+TI_EHG_H_E!C25</f>
        <v>9449.1978701999979</v>
      </c>
      <c r="D25" s="27">
        <f>TI_EHG_E_E!D25+TI_EHG_CHP_E!D25+TI_EHG_H_E!D25</f>
        <v>9081.28083324</v>
      </c>
      <c r="E25" s="27">
        <f>TI_EHG_E_E!E25+TI_EHG_CHP_E!E25+TI_EHG_H_E!E25</f>
        <v>8840.2820279400021</v>
      </c>
      <c r="F25" s="27">
        <f>TI_EHG_E_E!F25+TI_EHG_CHP_E!F25+TI_EHG_H_E!F25</f>
        <v>10674.662816399999</v>
      </c>
      <c r="G25" s="27">
        <f>TI_EHG_E_E!G25+TI_EHG_CHP_E!G25+TI_EHG_H_E!G25</f>
        <v>10521.179360377402</v>
      </c>
      <c r="H25" s="27">
        <f>TI_EHG_E_E!H25+TI_EHG_CHP_E!H25+TI_EHG_H_E!H25</f>
        <v>10293.10723665638</v>
      </c>
      <c r="I25" s="27">
        <f>TI_EHG_E_E!I25+TI_EHG_CHP_E!I25+TI_EHG_H_E!I25</f>
        <v>9521.6728924006002</v>
      </c>
      <c r="J25" s="27">
        <f>TI_EHG_E_E!J25+TI_EHG_CHP_E!J25+TI_EHG_H_E!J25</f>
        <v>12352.753166679691</v>
      </c>
      <c r="K25" s="27">
        <f>TI_EHG_E_E!K25+TI_EHG_CHP_E!K25+TI_EHG_H_E!K25</f>
        <v>10429.453804945135</v>
      </c>
      <c r="L25" s="27">
        <f>TI_EHG_E_E!L25+TI_EHG_CHP_E!L25+TI_EHG_H_E!L25</f>
        <v>8384.4812480945238</v>
      </c>
      <c r="M25" s="27">
        <f>TI_EHG_E_E!M25+TI_EHG_CHP_E!M25+TI_EHG_H_E!M25</f>
        <v>12233.91379881315</v>
      </c>
      <c r="N25" s="27">
        <f>TI_EHG_E_E!N25+TI_EHG_CHP_E!N25+TI_EHG_H_E!N25</f>
        <v>12180.234416790474</v>
      </c>
      <c r="O25" s="27">
        <f>TI_EHG_E_E!O25+TI_EHG_CHP_E!O25+TI_EHG_H_E!O25</f>
        <v>10681.975728742636</v>
      </c>
      <c r="P25" s="27">
        <f>TI_EHG_E_E!P25+TI_EHG_CHP_E!P25+TI_EHG_H_E!P25</f>
        <v>12564.751351992956</v>
      </c>
      <c r="Q25" s="27">
        <f>TI_EHG_E_E!Q25+TI_EHG_CHP_E!Q25+TI_EHG_H_E!Q25</f>
        <v>11793.60083334318</v>
      </c>
      <c r="R25" s="27">
        <f>TI_EHG_E_E!R25+TI_EHG_CHP_E!R25+TI_EHG_H_E!R25</f>
        <v>8850.1482072148283</v>
      </c>
      <c r="S25" s="27">
        <f>TI_EHG_E_E!S25+TI_EHG_CHP_E!S25+TI_EHG_H_E!S25</f>
        <v>10337.051234617058</v>
      </c>
      <c r="T25" s="27">
        <f>TI_EHG_E_E!T25+TI_EHG_CHP_E!T25+TI_EHG_H_E!T25</f>
        <v>10934.591212607973</v>
      </c>
      <c r="U25" s="27">
        <f>TI_EHG_E_E!U25+TI_EHG_CHP_E!U25+TI_EHG_H_E!U25</f>
        <v>10065.934943684901</v>
      </c>
      <c r="V25" s="27">
        <f>TI_EHG_E_E!V25+TI_EHG_CHP_E!V25+TI_EHG_H_E!V25</f>
        <v>4608.3410758400069</v>
      </c>
      <c r="W25" s="27">
        <f>TI_EHG_E_E!W25+TI_EHG_CHP_E!W25+TI_EHG_H_E!W25</f>
        <v>2410.5117863315049</v>
      </c>
      <c r="X25" s="27">
        <f>TI_EHG_E_E!X25+TI_EHG_CHP_E!X25+TI_EHG_H_E!X25</f>
        <v>3656.4500194459188</v>
      </c>
      <c r="Y25" s="27">
        <f>TI_EHG_E_E!Y25+TI_EHG_CHP_E!Y25+TI_EHG_H_E!Y25</f>
        <v>5136.2212608206664</v>
      </c>
      <c r="Z25" s="27">
        <f>TI_EHG_E_E!Z25+TI_EHG_CHP_E!Z25+TI_EHG_H_E!Z25</f>
        <v>2073.5792916106502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418.94597520000002</v>
      </c>
      <c r="D26" s="27">
        <f t="shared" ref="D26:X26" si="21">SUM(D27,D33)</f>
        <v>360.13169807999998</v>
      </c>
      <c r="E26" s="27">
        <f t="shared" si="21"/>
        <v>358.29201095999997</v>
      </c>
      <c r="F26" s="27">
        <f t="shared" si="21"/>
        <v>301.62564000000003</v>
      </c>
      <c r="G26" s="27">
        <f t="shared" si="21"/>
        <v>255.65730192000004</v>
      </c>
      <c r="H26" s="27">
        <f t="shared" si="21"/>
        <v>258.11370576000002</v>
      </c>
      <c r="I26" s="27">
        <f t="shared" si="21"/>
        <v>227.3855652</v>
      </c>
      <c r="J26" s="27">
        <f t="shared" si="21"/>
        <v>175.14864576000002</v>
      </c>
      <c r="K26" s="27">
        <f t="shared" si="21"/>
        <v>203.17347288000002</v>
      </c>
      <c r="L26" s="27">
        <f t="shared" si="21"/>
        <v>187.50132288000006</v>
      </c>
      <c r="M26" s="27">
        <f t="shared" si="21"/>
        <v>199.73082384000006</v>
      </c>
      <c r="N26" s="27">
        <f t="shared" si="21"/>
        <v>142.67454696000001</v>
      </c>
      <c r="O26" s="27">
        <f t="shared" si="21"/>
        <v>154.91576808000005</v>
      </c>
      <c r="P26" s="27">
        <f t="shared" si="21"/>
        <v>118.38939912000001</v>
      </c>
      <c r="Q26" s="27">
        <f t="shared" si="21"/>
        <v>75.890669040000006</v>
      </c>
      <c r="R26" s="27">
        <f t="shared" si="21"/>
        <v>112.31811216</v>
      </c>
      <c r="S26" s="27">
        <f t="shared" si="21"/>
        <v>182.13721560000005</v>
      </c>
      <c r="T26" s="27">
        <f t="shared" si="21"/>
        <v>167.26313376000002</v>
      </c>
      <c r="U26" s="27">
        <f t="shared" si="21"/>
        <v>124.15696848000002</v>
      </c>
      <c r="V26" s="27">
        <f t="shared" si="21"/>
        <v>42.223433760000006</v>
      </c>
      <c r="W26" s="27">
        <f t="shared" si="21"/>
        <v>32.806516320000007</v>
      </c>
      <c r="X26" s="27">
        <f t="shared" si="21"/>
        <v>44.297908560000003</v>
      </c>
      <c r="Y26" s="27">
        <f t="shared" ref="Y26:Z26" si="22">SUM(Y27,Y33)</f>
        <v>90.145055520000028</v>
      </c>
      <c r="Z26" s="27">
        <f t="shared" si="22"/>
        <v>83.527355520000015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  <c r="Y28" s="8">
        <f>TI_EHG_E_E!Y28+TI_EHG_CHP_E!Y28+TI_EHG_H_E!Y28</f>
        <v>0</v>
      </c>
      <c r="Z28" s="8">
        <f>TI_EHG_E_E!Z28+TI_EHG_CHP_E!Z28+TI_EHG_H_E!Z28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  <c r="Y29" s="8">
        <f>TI_EHG_E_E!Y29+TI_EHG_CHP_E!Y29+TI_EHG_H_E!Y29</f>
        <v>0</v>
      </c>
      <c r="Z29" s="8">
        <f>TI_EHG_E_E!Z29+TI_EHG_CHP_E!Z29+TI_EHG_H_E!Z29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  <c r="Y30" s="8">
        <f>TI_EHG_E_E!Y30+TI_EHG_CHP_E!Y30+TI_EHG_H_E!Y30</f>
        <v>0</v>
      </c>
      <c r="Z30" s="8">
        <f>TI_EHG_E_E!Z30+TI_EHG_CHP_E!Z30+TI_EHG_H_E!Z30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  <c r="Y31" s="8">
        <f>TI_EHG_E_E!Y31+TI_EHG_CHP_E!Y31+TI_EHG_H_E!Y31</f>
        <v>0</v>
      </c>
      <c r="Z31" s="8">
        <f>TI_EHG_E_E!Z31+TI_EHG_CHP_E!Z31+TI_EHG_H_E!Z31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  <c r="Y32" s="8">
        <f>TI_EHG_E_E!Y32+TI_EHG_CHP_E!Y32+TI_EHG_H_E!Y32</f>
        <v>0</v>
      </c>
      <c r="Z32" s="8">
        <f>TI_EHG_E_E!Z32+TI_EHG_CHP_E!Z32+TI_EHG_H_E!Z32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418.94597520000002</v>
      </c>
      <c r="D33" s="19">
        <f t="shared" ref="D33:X33" si="27">SUM(D34:D50)</f>
        <v>360.13169807999998</v>
      </c>
      <c r="E33" s="19">
        <f t="shared" si="27"/>
        <v>358.29201095999997</v>
      </c>
      <c r="F33" s="19">
        <f t="shared" si="27"/>
        <v>301.62564000000003</v>
      </c>
      <c r="G33" s="19">
        <f t="shared" si="27"/>
        <v>255.65730192000004</v>
      </c>
      <c r="H33" s="19">
        <f t="shared" si="27"/>
        <v>258.11370576000002</v>
      </c>
      <c r="I33" s="19">
        <f t="shared" si="27"/>
        <v>227.3855652</v>
      </c>
      <c r="J33" s="19">
        <f t="shared" si="27"/>
        <v>175.14864576000002</v>
      </c>
      <c r="K33" s="19">
        <f t="shared" si="27"/>
        <v>203.17347288000002</v>
      </c>
      <c r="L33" s="19">
        <f t="shared" si="27"/>
        <v>187.50132288000006</v>
      </c>
      <c r="M33" s="19">
        <f t="shared" si="27"/>
        <v>199.73082384000006</v>
      </c>
      <c r="N33" s="19">
        <f t="shared" si="27"/>
        <v>142.67454696000001</v>
      </c>
      <c r="O33" s="19">
        <f t="shared" si="27"/>
        <v>154.91576808000005</v>
      </c>
      <c r="P33" s="19">
        <f t="shared" si="27"/>
        <v>118.38939912000001</v>
      </c>
      <c r="Q33" s="19">
        <f t="shared" si="27"/>
        <v>75.890669040000006</v>
      </c>
      <c r="R33" s="19">
        <f t="shared" si="27"/>
        <v>112.31811216</v>
      </c>
      <c r="S33" s="19">
        <f t="shared" si="27"/>
        <v>182.13721560000005</v>
      </c>
      <c r="T33" s="19">
        <f t="shared" si="27"/>
        <v>167.26313376000002</v>
      </c>
      <c r="U33" s="19">
        <f t="shared" si="27"/>
        <v>124.15696848000002</v>
      </c>
      <c r="V33" s="19">
        <f t="shared" si="27"/>
        <v>42.223433760000006</v>
      </c>
      <c r="W33" s="19">
        <f t="shared" si="27"/>
        <v>32.806516320000007</v>
      </c>
      <c r="X33" s="19">
        <f t="shared" si="27"/>
        <v>44.297908560000003</v>
      </c>
      <c r="Y33" s="19">
        <f t="shared" ref="Y33:Z33" si="28">SUM(Y34:Y50)</f>
        <v>90.145055520000028</v>
      </c>
      <c r="Z33" s="19">
        <f t="shared" si="28"/>
        <v>83.527355520000015</v>
      </c>
    </row>
    <row r="34" spans="1:26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0</v>
      </c>
      <c r="K34" s="8">
        <f>TI_EHG_E_E!K34+TI_EHG_CHP_E!K34+TI_EHG_H_E!K34</f>
        <v>0</v>
      </c>
      <c r="L34" s="8">
        <f>TI_EHG_E_E!L34+TI_EHG_CHP_E!L34+TI_EHG_H_E!L34</f>
        <v>0</v>
      </c>
      <c r="M34" s="8">
        <f>TI_EHG_E_E!M34+TI_EHG_CHP_E!M34+TI_EHG_H_E!M34</f>
        <v>0</v>
      </c>
      <c r="N34" s="8">
        <f>TI_EHG_E_E!N34+TI_EHG_CHP_E!N34+TI_EHG_H_E!N34</f>
        <v>0</v>
      </c>
      <c r="O34" s="8">
        <f>TI_EHG_E_E!O34+TI_EHG_CHP_E!O34+TI_EHG_H_E!O34</f>
        <v>0</v>
      </c>
      <c r="P34" s="8">
        <f>TI_EHG_E_E!P34+TI_EHG_CHP_E!P34+TI_EHG_H_E!P34</f>
        <v>0</v>
      </c>
      <c r="Q34" s="8">
        <f>TI_EHG_E_E!Q34+TI_EHG_CHP_E!Q34+TI_EHG_H_E!Q34</f>
        <v>0</v>
      </c>
      <c r="R34" s="8">
        <f>TI_EHG_E_E!R34+TI_EHG_CHP_E!R34+TI_EHG_H_E!R34</f>
        <v>0</v>
      </c>
      <c r="S34" s="8">
        <f>TI_EHG_E_E!S34+TI_EHG_CHP_E!S34+TI_EHG_H_E!S34</f>
        <v>0</v>
      </c>
      <c r="T34" s="8">
        <f>TI_EHG_E_E!T34+TI_EHG_CHP_E!T34+TI_EHG_H_E!T34</f>
        <v>0</v>
      </c>
      <c r="U34" s="8">
        <f>TI_EHG_E_E!U34+TI_EHG_CHP_E!U34+TI_EHG_H_E!U34</f>
        <v>0</v>
      </c>
      <c r="V34" s="8">
        <f>TI_EHG_E_E!V34+TI_EHG_CHP_E!V34+TI_EHG_H_E!V34</f>
        <v>0</v>
      </c>
      <c r="W34" s="8">
        <f>TI_EHG_E_E!W34+TI_EHG_CHP_E!W34+TI_EHG_H_E!W34</f>
        <v>0</v>
      </c>
      <c r="X34" s="8">
        <f>TI_EHG_E_E!X34+TI_EHG_CHP_E!X34+TI_EHG_H_E!X34</f>
        <v>0</v>
      </c>
      <c r="Y34" s="8">
        <f>TI_EHG_E_E!Y34+TI_EHG_CHP_E!Y34+TI_EHG_H_E!Y34</f>
        <v>0</v>
      </c>
      <c r="Z34" s="8">
        <f>TI_EHG_E_E!Z34+TI_EHG_CHP_E!Z34+TI_EHG_H_E!Z34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  <c r="Y35" s="8">
        <f>TI_EHG_E_E!Y35+TI_EHG_CHP_E!Y35+TI_EHG_H_E!Y35</f>
        <v>0</v>
      </c>
      <c r="Z35" s="8">
        <f>TI_EHG_E_E!Z35+TI_EHG_CHP_E!Z35+TI_EHG_H_E!Z35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  <c r="Y36" s="8">
        <f>TI_EHG_E_E!Y36+TI_EHG_CHP_E!Y36+TI_EHG_H_E!Y36</f>
        <v>0</v>
      </c>
      <c r="Z36" s="8">
        <f>TI_EHG_E_E!Z36+TI_EHG_CHP_E!Z36+TI_EHG_H_E!Z36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  <c r="Y37" s="8">
        <f>TI_EHG_E_E!Y37+TI_EHG_CHP_E!Y37+TI_EHG_H_E!Y37</f>
        <v>0</v>
      </c>
      <c r="Z37" s="8">
        <f>TI_EHG_E_E!Z37+TI_EHG_CHP_E!Z37+TI_EHG_H_E!Z37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  <c r="Y38" s="8">
        <f>TI_EHG_E_E!Y38+TI_EHG_CHP_E!Y38+TI_EHG_H_E!Y38</f>
        <v>0</v>
      </c>
      <c r="Z38" s="8">
        <f>TI_EHG_E_E!Z38+TI_EHG_CHP_E!Z38+TI_EHG_H_E!Z38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  <c r="Y39" s="8">
        <f>TI_EHG_E_E!Y39+TI_EHG_CHP_E!Y39+TI_EHG_H_E!Y39</f>
        <v>0</v>
      </c>
      <c r="Z39" s="8">
        <f>TI_EHG_E_E!Z39+TI_EHG_CHP_E!Z39+TI_EHG_H_E!Z39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  <c r="Y40" s="8">
        <f>TI_EHG_E_E!Y40+TI_EHG_CHP_E!Y40+TI_EHG_H_E!Y40</f>
        <v>0</v>
      </c>
      <c r="Z40" s="8">
        <f>TI_EHG_E_E!Z40+TI_EHG_CHP_E!Z40+TI_EHG_H_E!Z40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  <c r="Y41" s="8">
        <f>TI_EHG_E_E!Y41+TI_EHG_CHP_E!Y41+TI_EHG_H_E!Y41</f>
        <v>0</v>
      </c>
      <c r="Z41" s="8">
        <f>TI_EHG_E_E!Z41+TI_EHG_CHP_E!Z41+TI_EHG_H_E!Z41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  <c r="Y42" s="8">
        <f>TI_EHG_E_E!Y42+TI_EHG_CHP_E!Y42+TI_EHG_H_E!Y42</f>
        <v>0</v>
      </c>
      <c r="Z42" s="8">
        <f>TI_EHG_E_E!Z42+TI_EHG_CHP_E!Z42+TI_EHG_H_E!Z42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TI_EHG_E_E!C43+TI_EHG_CHP_E!C43+TI_EHG_H_E!C43</f>
        <v>53.285310000000003</v>
      </c>
      <c r="D43" s="8">
        <f>TI_EHG_E_E!D43+TI_EHG_CHP_E!D43+TI_EHG_H_E!D43</f>
        <v>31.3443</v>
      </c>
      <c r="E43" s="8">
        <f>TI_EHG_E_E!E43+TI_EHG_CHP_E!E43+TI_EHG_H_E!E43</f>
        <v>94.032900000000012</v>
      </c>
      <c r="F43" s="8">
        <f>TI_EHG_E_E!F43+TI_EHG_CHP_E!F43+TI_EHG_H_E!F43</f>
        <v>25.07544</v>
      </c>
      <c r="G43" s="8">
        <f>TI_EHG_E_E!G43+TI_EHG_CHP_E!G43+TI_EHG_H_E!G43</f>
        <v>31.344300000000004</v>
      </c>
      <c r="H43" s="8">
        <f>TI_EHG_E_E!H43+TI_EHG_CHP_E!H43+TI_EHG_H_E!H43</f>
        <v>0</v>
      </c>
      <c r="I43" s="8">
        <f>TI_EHG_E_E!I43+TI_EHG_CHP_E!I43+TI_EHG_H_E!I43</f>
        <v>0</v>
      </c>
      <c r="J43" s="8">
        <f>TI_EHG_E_E!J43+TI_EHG_CHP_E!J43+TI_EHG_H_E!J43</f>
        <v>0</v>
      </c>
      <c r="K43" s="8">
        <f>TI_EHG_E_E!K43+TI_EHG_CHP_E!K43+TI_EHG_H_E!K43</f>
        <v>18.80658</v>
      </c>
      <c r="L43" s="8">
        <f>TI_EHG_E_E!L43+TI_EHG_CHP_E!L43+TI_EHG_H_E!L43</f>
        <v>3.1344300000000005</v>
      </c>
      <c r="M43" s="8">
        <f>TI_EHG_E_E!M43+TI_EHG_CHP_E!M43+TI_EHG_H_E!M43</f>
        <v>0</v>
      </c>
      <c r="N43" s="8">
        <f>TI_EHG_E_E!N43+TI_EHG_CHP_E!N43+TI_EHG_H_E!N43</f>
        <v>0</v>
      </c>
      <c r="O43" s="8">
        <f>TI_EHG_E_E!O43+TI_EHG_CHP_E!O43+TI_EHG_H_E!O43</f>
        <v>3.1344300000000005</v>
      </c>
      <c r="P43" s="8">
        <f>TI_EHG_E_E!P43+TI_EHG_CHP_E!P43+TI_EHG_H_E!P43</f>
        <v>0</v>
      </c>
      <c r="Q43" s="8">
        <f>TI_EHG_E_E!Q43+TI_EHG_CHP_E!Q43+TI_EHG_H_E!Q43</f>
        <v>0</v>
      </c>
      <c r="R43" s="8">
        <f>TI_EHG_E_E!R43+TI_EHG_CHP_E!R43+TI_EHG_H_E!R43</f>
        <v>0</v>
      </c>
      <c r="S43" s="8">
        <f>TI_EHG_E_E!S43+TI_EHG_CHP_E!S43+TI_EHG_H_E!S43</f>
        <v>0</v>
      </c>
      <c r="T43" s="8">
        <f>TI_EHG_E_E!T43+TI_EHG_CHP_E!T43+TI_EHG_H_E!T43</f>
        <v>0</v>
      </c>
      <c r="U43" s="8">
        <f>TI_EHG_E_E!U43+TI_EHG_CHP_E!U43+TI_EHG_H_E!U43</f>
        <v>0</v>
      </c>
      <c r="V43" s="8">
        <f>TI_EHG_E_E!V43+TI_EHG_CHP_E!V43+TI_EHG_H_E!V43</f>
        <v>0</v>
      </c>
      <c r="W43" s="8">
        <f>TI_EHG_E_E!W43+TI_EHG_CHP_E!W43+TI_EHG_H_E!W43</f>
        <v>0</v>
      </c>
      <c r="X43" s="8">
        <f>TI_EHG_E_E!X43+TI_EHG_CHP_E!X43+TI_EHG_H_E!X43</f>
        <v>0</v>
      </c>
      <c r="Y43" s="8">
        <f>TI_EHG_E_E!Y43+TI_EHG_CHP_E!Y43+TI_EHG_H_E!Y43</f>
        <v>0</v>
      </c>
      <c r="Z43" s="8">
        <f>TI_EHG_E_E!Z43+TI_EHG_CHP_E!Z43+TI_EHG_H_E!Z43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TI_EHG_E_E!C44+TI_EHG_CHP_E!C44+TI_EHG_H_E!C44</f>
        <v>365.66066520000004</v>
      </c>
      <c r="D44" s="8">
        <f>TI_EHG_E_E!D44+TI_EHG_CHP_E!D44+TI_EHG_H_E!D44</f>
        <v>328.78739808</v>
      </c>
      <c r="E44" s="8">
        <f>TI_EHG_E_E!E44+TI_EHG_CHP_E!E44+TI_EHG_H_E!E44</f>
        <v>264.25911095999999</v>
      </c>
      <c r="F44" s="8">
        <f>TI_EHG_E_E!F44+TI_EHG_CHP_E!F44+TI_EHG_H_E!F44</f>
        <v>276.55020000000002</v>
      </c>
      <c r="G44" s="8">
        <f>TI_EHG_E_E!G44+TI_EHG_CHP_E!G44+TI_EHG_H_E!G44</f>
        <v>224.31300192000003</v>
      </c>
      <c r="H44" s="8">
        <f>TI_EHG_E_E!H44+TI_EHG_CHP_E!H44+TI_EHG_H_E!H44</f>
        <v>258.11370576000002</v>
      </c>
      <c r="I44" s="8">
        <f>TI_EHG_E_E!I44+TI_EHG_CHP_E!I44+TI_EHG_H_E!I44</f>
        <v>227.3855652</v>
      </c>
      <c r="J44" s="8">
        <f>TI_EHG_E_E!J44+TI_EHG_CHP_E!J44+TI_EHG_H_E!J44</f>
        <v>175.14864576000002</v>
      </c>
      <c r="K44" s="8">
        <f>TI_EHG_E_E!K44+TI_EHG_CHP_E!K44+TI_EHG_H_E!K44</f>
        <v>184.36689288000002</v>
      </c>
      <c r="L44" s="8">
        <f>TI_EHG_E_E!L44+TI_EHG_CHP_E!L44+TI_EHG_H_E!L44</f>
        <v>184.36689288000005</v>
      </c>
      <c r="M44" s="8">
        <f>TI_EHG_E_E!M44+TI_EHG_CHP_E!M44+TI_EHG_H_E!M44</f>
        <v>199.73082384000006</v>
      </c>
      <c r="N44" s="8">
        <f>TI_EHG_E_E!N44+TI_EHG_CHP_E!N44+TI_EHG_H_E!N44</f>
        <v>142.67454696000001</v>
      </c>
      <c r="O44" s="8">
        <f>TI_EHG_E_E!O44+TI_EHG_CHP_E!O44+TI_EHG_H_E!O44</f>
        <v>151.78133808000004</v>
      </c>
      <c r="P44" s="8">
        <f>TI_EHG_E_E!P44+TI_EHG_CHP_E!P44+TI_EHG_H_E!P44</f>
        <v>118.38939912000001</v>
      </c>
      <c r="Q44" s="8">
        <f>TI_EHG_E_E!Q44+TI_EHG_CHP_E!Q44+TI_EHG_H_E!Q44</f>
        <v>75.890669040000006</v>
      </c>
      <c r="R44" s="8">
        <f>TI_EHG_E_E!R44+TI_EHG_CHP_E!R44+TI_EHG_H_E!R44</f>
        <v>112.31811216</v>
      </c>
      <c r="S44" s="8">
        <f>TI_EHG_E_E!S44+TI_EHG_CHP_E!S44+TI_EHG_H_E!S44</f>
        <v>182.13721560000005</v>
      </c>
      <c r="T44" s="8">
        <f>TI_EHG_E_E!T44+TI_EHG_CHP_E!T44+TI_EHG_H_E!T44</f>
        <v>167.26313376000002</v>
      </c>
      <c r="U44" s="8">
        <f>TI_EHG_E_E!U44+TI_EHG_CHP_E!U44+TI_EHG_H_E!U44</f>
        <v>124.15696848000002</v>
      </c>
      <c r="V44" s="8">
        <f>TI_EHG_E_E!V44+TI_EHG_CHP_E!V44+TI_EHG_H_E!V44</f>
        <v>42.223433760000006</v>
      </c>
      <c r="W44" s="8">
        <f>TI_EHG_E_E!W44+TI_EHG_CHP_E!W44+TI_EHG_H_E!W44</f>
        <v>32.806516320000007</v>
      </c>
      <c r="X44" s="8">
        <f>TI_EHG_E_E!X44+TI_EHG_CHP_E!X44+TI_EHG_H_E!X44</f>
        <v>44.297908560000003</v>
      </c>
      <c r="Y44" s="8">
        <f>TI_EHG_E_E!Y44+TI_EHG_CHP_E!Y44+TI_EHG_H_E!Y44</f>
        <v>90.145055520000028</v>
      </c>
      <c r="Z44" s="8">
        <f>TI_EHG_E_E!Z44+TI_EHG_CHP_E!Z44+TI_EHG_H_E!Z44</f>
        <v>83.527355520000015</v>
      </c>
    </row>
    <row r="45" spans="1:26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  <c r="Y45" s="8">
        <f>TI_EHG_E_E!Y45+TI_EHG_CHP_E!Y45+TI_EHG_H_E!Y45</f>
        <v>0</v>
      </c>
      <c r="Z45" s="8">
        <f>TI_EHG_E_E!Z45+TI_EHG_CHP_E!Z45+TI_EHG_H_E!Z45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  <c r="Y46" s="8">
        <f>TI_EHG_E_E!Y46+TI_EHG_CHP_E!Y46+TI_EHG_H_E!Y46</f>
        <v>0</v>
      </c>
      <c r="Z46" s="8">
        <f>TI_EHG_E_E!Z46+TI_EHG_CHP_E!Z46+TI_EHG_H_E!Z46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  <c r="Y47" s="8">
        <f>TI_EHG_E_E!Y47+TI_EHG_CHP_E!Y47+TI_EHG_H_E!Y47</f>
        <v>0</v>
      </c>
      <c r="Z47" s="8">
        <f>TI_EHG_E_E!Z47+TI_EHG_CHP_E!Z47+TI_EHG_H_E!Z47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  <c r="Y48" s="8">
        <f>TI_EHG_E_E!Y48+TI_EHG_CHP_E!Y48+TI_EHG_H_E!Y48</f>
        <v>0</v>
      </c>
      <c r="Z48" s="8">
        <f>TI_EHG_E_E!Z48+TI_EHG_CHP_E!Z48+TI_EHG_H_E!Z48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  <c r="Y49" s="8">
        <f>TI_EHG_E_E!Y49+TI_EHG_CHP_E!Y49+TI_EHG_H_E!Y49</f>
        <v>0</v>
      </c>
      <c r="Z49" s="8">
        <f>TI_EHG_E_E!Z49+TI_EHG_CHP_E!Z49+TI_EHG_H_E!Z49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  <c r="Y50" s="8">
        <f>TI_EHG_E_E!Y50+TI_EHG_CHP_E!Y50+TI_EHG_H_E!Y50</f>
        <v>0</v>
      </c>
      <c r="Z50" s="8">
        <f>TI_EHG_E_E!Z50+TI_EHG_CHP_E!Z50+TI_EHG_H_E!Z50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TI_EHG_E_E!C51+TI_EHG_CHP_E!C51+TI_EHG_H_E!C51</f>
        <v>884.63529000000017</v>
      </c>
      <c r="D51" s="27">
        <f>TI_EHG_E_E!D51+TI_EHG_CHP_E!D51+TI_EHG_H_E!D51</f>
        <v>895.49064000000021</v>
      </c>
      <c r="E51" s="27">
        <f>TI_EHG_E_E!E51+TI_EHG_CHP_E!E51+TI_EHG_H_E!E51</f>
        <v>895.49063999999976</v>
      </c>
      <c r="F51" s="27">
        <f>TI_EHG_E_E!F51+TI_EHG_CHP_E!F51+TI_EHG_H_E!F51</f>
        <v>788.90625</v>
      </c>
      <c r="G51" s="27">
        <f>TI_EHG_E_E!G51+TI_EHG_CHP_E!G51+TI_EHG_H_E!G51</f>
        <v>928.66256999999996</v>
      </c>
      <c r="H51" s="27">
        <f>TI_EHG_E_E!H51+TI_EHG_CHP_E!H51+TI_EHG_H_E!H51</f>
        <v>970.06436999999994</v>
      </c>
      <c r="I51" s="27">
        <f>TI_EHG_E_E!I51+TI_EHG_CHP_E!I51+TI_EHG_H_E!I51</f>
        <v>969.91290000000004</v>
      </c>
      <c r="J51" s="27">
        <f>TI_EHG_E_E!J51+TI_EHG_CHP_E!J51+TI_EHG_H_E!J51</f>
        <v>954.71540999999979</v>
      </c>
      <c r="K51" s="27">
        <f>TI_EHG_E_E!K51+TI_EHG_CHP_E!K51+TI_EHG_H_E!K51</f>
        <v>963.75311999999985</v>
      </c>
      <c r="L51" s="27">
        <f>TI_EHG_E_E!L51+TI_EHG_CHP_E!L51+TI_EHG_H_E!L51</f>
        <v>746.14121999999998</v>
      </c>
      <c r="M51" s="27">
        <f>TI_EHG_E_E!M51+TI_EHG_CHP_E!M51+TI_EHG_H_E!M51</f>
        <v>807.89049</v>
      </c>
      <c r="N51" s="27">
        <f>TI_EHG_E_E!N51+TI_EHG_CHP_E!N51+TI_EHG_H_E!N51</f>
        <v>677.87873999999988</v>
      </c>
      <c r="O51" s="27">
        <f>TI_EHG_E_E!O51+TI_EHG_CHP_E!O51+TI_EHG_H_E!O51</f>
        <v>722.56239000000005</v>
      </c>
      <c r="P51" s="27">
        <f>TI_EHG_E_E!P51+TI_EHG_CHP_E!P51+TI_EHG_H_E!P51</f>
        <v>536.65821000000005</v>
      </c>
      <c r="Q51" s="27">
        <f>TI_EHG_E_E!Q51+TI_EHG_CHP_E!Q51+TI_EHG_H_E!Q51</f>
        <v>482.73489000000012</v>
      </c>
      <c r="R51" s="27">
        <f>TI_EHG_E_E!R51+TI_EHG_CHP_E!R51+TI_EHG_H_E!R51</f>
        <v>382.81518000000005</v>
      </c>
      <c r="S51" s="27">
        <f>TI_EHG_E_E!S51+TI_EHG_CHP_E!S51+TI_EHG_H_E!S51</f>
        <v>351.15794999999997</v>
      </c>
      <c r="T51" s="27">
        <f>TI_EHG_E_E!T51+TI_EHG_CHP_E!T51+TI_EHG_H_E!T51</f>
        <v>378.16181964000015</v>
      </c>
      <c r="U51" s="27">
        <f>TI_EHG_E_E!U51+TI_EHG_CHP_E!U51+TI_EHG_H_E!U51</f>
        <v>341.3788333189965</v>
      </c>
      <c r="V51" s="27">
        <f>TI_EHG_E_E!V51+TI_EHG_CHP_E!V51+TI_EHG_H_E!V51</f>
        <v>286.25192756043117</v>
      </c>
      <c r="W51" s="27">
        <f>TI_EHG_E_E!W51+TI_EHG_CHP_E!W51+TI_EHG_H_E!W51</f>
        <v>218.09275772289087</v>
      </c>
      <c r="X51" s="27">
        <f>TI_EHG_E_E!X51+TI_EHG_CHP_E!X51+TI_EHG_H_E!X51</f>
        <v>266.92465762882654</v>
      </c>
      <c r="Y51" s="27">
        <f>TI_EHG_E_E!Y51+TI_EHG_CHP_E!Y51+TI_EHG_H_E!Y51</f>
        <v>260.28952526778278</v>
      </c>
      <c r="Z51" s="27">
        <f>TI_EHG_E_E!Z51+TI_EHG_CHP_E!Z51+TI_EHG_H_E!Z51</f>
        <v>213.13425530070148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178.17302663999999</v>
      </c>
      <c r="Q52" s="27">
        <f t="shared" si="30"/>
        <v>197.24669999999998</v>
      </c>
      <c r="R52" s="27">
        <f t="shared" si="30"/>
        <v>109.39813667999998</v>
      </c>
      <c r="S52" s="27">
        <f t="shared" si="30"/>
        <v>111.23861004000001</v>
      </c>
      <c r="T52" s="27">
        <f t="shared" si="30"/>
        <v>126.39989735999998</v>
      </c>
      <c r="U52" s="27">
        <f t="shared" si="30"/>
        <v>169.99276283999998</v>
      </c>
      <c r="V52" s="27">
        <f t="shared" si="30"/>
        <v>95.110543079999985</v>
      </c>
      <c r="W52" s="27">
        <f t="shared" si="30"/>
        <v>116.66803931999998</v>
      </c>
      <c r="X52" s="27">
        <f t="shared" si="30"/>
        <v>136.75914251999998</v>
      </c>
      <c r="Y52" s="27">
        <f t="shared" ref="Y52:Z52" si="31">SUM(Y53:Y54)</f>
        <v>132.98025888000001</v>
      </c>
      <c r="Z52" s="27">
        <f t="shared" si="31"/>
        <v>134.89377047999997</v>
      </c>
    </row>
    <row r="53" spans="1:26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0</v>
      </c>
      <c r="S53" s="8">
        <f>TI_EHG_E_E!S53+TI_EHG_CHP_E!S53+TI_EHG_H_E!S53</f>
        <v>2.5740000000000003</v>
      </c>
      <c r="T53" s="8">
        <f>TI_EHG_E_E!T53+TI_EHG_CHP_E!T53+TI_EHG_H_E!T53</f>
        <v>48.370093200000007</v>
      </c>
      <c r="U53" s="8">
        <f>TI_EHG_E_E!U53+TI_EHG_CHP_E!U53+TI_EHG_H_E!U53</f>
        <v>37.0280196</v>
      </c>
      <c r="V53" s="8">
        <f>TI_EHG_E_E!V53+TI_EHG_CHP_E!V53+TI_EHG_H_E!V53</f>
        <v>0</v>
      </c>
      <c r="W53" s="8">
        <f>TI_EHG_E_E!W53+TI_EHG_CHP_E!W53+TI_EHG_H_E!W53</f>
        <v>0</v>
      </c>
      <c r="X53" s="8">
        <f>TI_EHG_E_E!X53+TI_EHG_CHP_E!X53+TI_EHG_H_E!X53</f>
        <v>0</v>
      </c>
      <c r="Y53" s="8">
        <f>TI_EHG_E_E!Y53+TI_EHG_CHP_E!Y53+TI_EHG_H_E!Y53</f>
        <v>0</v>
      </c>
      <c r="Z53" s="8">
        <f>TI_EHG_E_E!Z53+TI_EHG_CHP_E!Z53+TI_EHG_H_E!Z53</f>
        <v>1.9135116000000005</v>
      </c>
    </row>
    <row r="54" spans="1:26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0</v>
      </c>
      <c r="P54" s="45">
        <f>TI_EHG_E_E!P54+TI_EHG_CHP_E!P54+TI_EHG_H_E!P54</f>
        <v>178.17302663999999</v>
      </c>
      <c r="Q54" s="45">
        <f>TI_EHG_E_E!Q54+TI_EHG_CHP_E!Q54+TI_EHG_H_E!Q54</f>
        <v>197.24669999999998</v>
      </c>
      <c r="R54" s="45">
        <f>TI_EHG_E_E!R54+TI_EHG_CHP_E!R54+TI_EHG_H_E!R54</f>
        <v>109.39813667999998</v>
      </c>
      <c r="S54" s="45">
        <f>TI_EHG_E_E!S54+TI_EHG_CHP_E!S54+TI_EHG_H_E!S54</f>
        <v>108.66461004000001</v>
      </c>
      <c r="T54" s="45">
        <f>TI_EHG_E_E!T54+TI_EHG_CHP_E!T54+TI_EHG_H_E!T54</f>
        <v>78.029804159999983</v>
      </c>
      <c r="U54" s="45">
        <f>TI_EHG_E_E!U54+TI_EHG_CHP_E!U54+TI_EHG_H_E!U54</f>
        <v>132.96474323999999</v>
      </c>
      <c r="V54" s="45">
        <f>TI_EHG_E_E!V54+TI_EHG_CHP_E!V54+TI_EHG_H_E!V54</f>
        <v>95.110543079999985</v>
      </c>
      <c r="W54" s="45">
        <f>TI_EHG_E_E!W54+TI_EHG_CHP_E!W54+TI_EHG_H_E!W54</f>
        <v>116.66803931999998</v>
      </c>
      <c r="X54" s="45">
        <f>TI_EHG_E_E!X54+TI_EHG_CHP_E!X54+TI_EHG_H_E!X54</f>
        <v>136.75914251999998</v>
      </c>
      <c r="Y54" s="45">
        <f>TI_EHG_E_E!Y54+TI_EHG_CHP_E!Y54+TI_EHG_H_E!Y54</f>
        <v>132.98025888000001</v>
      </c>
      <c r="Z54" s="45">
        <f>TI_EHG_E_E!Z54+TI_EHG_CHP_E!Z54+TI_EHG_H_E!Z54</f>
        <v>132.98025887999998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404.88562295999998</v>
      </c>
      <c r="D61" s="49">
        <f t="shared" si="32"/>
        <v>482.94097487999994</v>
      </c>
      <c r="E61" s="49">
        <f t="shared" si="32"/>
        <v>492.06222072000003</v>
      </c>
      <c r="F61" s="49">
        <f t="shared" si="32"/>
        <v>437.92968744000001</v>
      </c>
      <c r="G61" s="49">
        <f t="shared" si="32"/>
        <v>519.10028856000008</v>
      </c>
      <c r="H61" s="49">
        <f t="shared" si="32"/>
        <v>624.61386791999973</v>
      </c>
      <c r="I61" s="49">
        <f t="shared" si="32"/>
        <v>548.03531159999989</v>
      </c>
      <c r="J61" s="49">
        <f t="shared" si="32"/>
        <v>466.58264687999991</v>
      </c>
      <c r="K61" s="49">
        <f t="shared" si="32"/>
        <v>463.34142287999998</v>
      </c>
      <c r="L61" s="49">
        <f t="shared" si="32"/>
        <v>843.21028511999998</v>
      </c>
      <c r="M61" s="49">
        <f t="shared" si="32"/>
        <v>1258.9983302399999</v>
      </c>
      <c r="N61" s="49">
        <f t="shared" si="32"/>
        <v>1400.5980928799995</v>
      </c>
      <c r="O61" s="49">
        <f t="shared" si="32"/>
        <v>1579.2951081600002</v>
      </c>
      <c r="P61" s="49">
        <f t="shared" si="32"/>
        <v>1515.1749530399998</v>
      </c>
      <c r="Q61" s="49">
        <f t="shared" si="32"/>
        <v>1496.8758218399998</v>
      </c>
      <c r="R61" s="49">
        <f t="shared" si="32"/>
        <v>1754.2573142399999</v>
      </c>
      <c r="S61" s="49">
        <f t="shared" si="32"/>
        <v>2449.4664326399993</v>
      </c>
      <c r="T61" s="49">
        <f t="shared" si="32"/>
        <v>2629.6124486399999</v>
      </c>
      <c r="U61" s="49">
        <f t="shared" si="32"/>
        <v>3016.3984866529554</v>
      </c>
      <c r="V61" s="49">
        <f t="shared" si="32"/>
        <v>3156.6343788141253</v>
      </c>
      <c r="W61" s="49">
        <f t="shared" si="32"/>
        <v>3445.1034287154748</v>
      </c>
      <c r="X61" s="49">
        <f t="shared" si="32"/>
        <v>3468.5690721824249</v>
      </c>
      <c r="Y61" s="49">
        <f t="shared" ref="Y61:Z61" si="33">SUM(Y62:Y72)</f>
        <v>3373.7342346672917</v>
      </c>
      <c r="Z61" s="49">
        <f t="shared" si="33"/>
        <v>3798.7930078989957</v>
      </c>
    </row>
    <row r="62" spans="1:26" ht="11.25" customHeight="1" x14ac:dyDescent="0.2">
      <c r="A62" s="50" t="s">
        <v>92</v>
      </c>
      <c r="B62" s="51" t="s">
        <v>93</v>
      </c>
      <c r="C62" s="52">
        <f>TI_EHG_E_E!C62+TI_EHG_CHP_E!C62+TI_EHG_H_E!C62</f>
        <v>400.7360448</v>
      </c>
      <c r="D62" s="52">
        <f>TI_EHG_E_E!D62+TI_EHG_CHP_E!D62+TI_EHG_H_E!D62</f>
        <v>478.46373119999993</v>
      </c>
      <c r="E62" s="52">
        <f>TI_EHG_E_E!E62+TI_EHG_CHP_E!E62+TI_EHG_H_E!E62</f>
        <v>487.3119552</v>
      </c>
      <c r="F62" s="52">
        <f>TI_EHG_E_E!F62+TI_EHG_CHP_E!F62+TI_EHG_H_E!F62</f>
        <v>431.75986560000001</v>
      </c>
      <c r="G62" s="52">
        <f>TI_EHG_E_E!G62+TI_EHG_CHP_E!G62+TI_EHG_H_E!G62</f>
        <v>513.96791040000005</v>
      </c>
      <c r="H62" s="52">
        <f>TI_EHG_E_E!H62+TI_EHG_CHP_E!H62+TI_EHG_H_E!H62</f>
        <v>617.67982079999979</v>
      </c>
      <c r="I62" s="52">
        <f>TI_EHG_E_E!I62+TI_EHG_CHP_E!I62+TI_EHG_H_E!I62</f>
        <v>540.06382079999992</v>
      </c>
      <c r="J62" s="52">
        <f>TI_EHG_E_E!J62+TI_EHG_CHP_E!J62+TI_EHG_H_E!J62</f>
        <v>459.6484031999999</v>
      </c>
      <c r="K62" s="52">
        <f>TI_EHG_E_E!K62+TI_EHG_CHP_E!K62+TI_EHG_H_E!K62</f>
        <v>458.86417919999997</v>
      </c>
      <c r="L62" s="52">
        <f>TI_EHG_E_E!L62+TI_EHG_CHP_E!L62+TI_EHG_H_E!L62</f>
        <v>839.5519104</v>
      </c>
      <c r="M62" s="52">
        <f>TI_EHG_E_E!M62+TI_EHG_CHP_E!M62+TI_EHG_H_E!M62</f>
        <v>1252.7194175999998</v>
      </c>
      <c r="N62" s="52">
        <f>TI_EHG_E_E!N62+TI_EHG_CHP_E!N62+TI_EHG_H_E!N62</f>
        <v>1395.5203583999996</v>
      </c>
      <c r="O62" s="52">
        <f>TI_EHG_E_E!O62+TI_EHG_CHP_E!O62+TI_EHG_H_E!O62</f>
        <v>1574.2718208000001</v>
      </c>
      <c r="P62" s="52">
        <f>TI_EHG_E_E!P62+TI_EHG_CHP_E!P62+TI_EHG_H_E!P62</f>
        <v>1503.5997311999997</v>
      </c>
      <c r="Q62" s="52">
        <f>TI_EHG_E_E!Q62+TI_EHG_CHP_E!Q62+TI_EHG_H_E!Q62</f>
        <v>1485.7919999999999</v>
      </c>
      <c r="R62" s="52">
        <f>TI_EHG_E_E!R62+TI_EHG_CHP_E!R62+TI_EHG_H_E!R62</f>
        <v>1634.5276415999999</v>
      </c>
      <c r="S62" s="52">
        <f>TI_EHG_E_E!S62+TI_EHG_CHP_E!S62+TI_EHG_H_E!S62</f>
        <v>2319.4079999999994</v>
      </c>
      <c r="T62" s="52">
        <f>TI_EHG_E_E!T62+TI_EHG_CHP_E!T62+TI_EHG_H_E!T62</f>
        <v>2536.4021760000001</v>
      </c>
      <c r="U62" s="52">
        <f>TI_EHG_E_E!U62+TI_EHG_CHP_E!U62+TI_EHG_H_E!U62</f>
        <v>2938.0962239999999</v>
      </c>
      <c r="V62" s="52">
        <f>TI_EHG_E_E!V62+TI_EHG_CHP_E!V62+TI_EHG_H_E!V62</f>
        <v>3037.7539583999996</v>
      </c>
      <c r="W62" s="52">
        <f>TI_EHG_E_E!W62+TI_EHG_CHP_E!W62+TI_EHG_H_E!W62</f>
        <v>3297.2804927999996</v>
      </c>
      <c r="X62" s="52">
        <f>TI_EHG_E_E!X62+TI_EHG_CHP_E!X62+TI_EHG_H_E!X62</f>
        <v>3360.8961791999991</v>
      </c>
      <c r="Y62" s="52">
        <f>TI_EHG_E_E!Y62+TI_EHG_CHP_E!Y62+TI_EHG_H_E!Y62</f>
        <v>3272.1595200000002</v>
      </c>
      <c r="Z62" s="52">
        <f>TI_EHG_E_E!Z62+TI_EHG_CHP_E!Z62+TI_EHG_H_E!Z62</f>
        <v>3696.326323199999</v>
      </c>
    </row>
    <row r="63" spans="1:26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  <c r="Y63" s="52">
        <f>TI_EHG_E_E!Y63+TI_EHG_CHP_E!Y63+TI_EHG_H_E!Y63</f>
        <v>0</v>
      </c>
      <c r="Z63" s="52">
        <f>TI_EHG_E_E!Z63+TI_EHG_CHP_E!Z63+TI_EHG_H_E!Z63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TI_EHG_E_E!C64+TI_EHG_CHP_E!C64+TI_EHG_H_E!C64</f>
        <v>4.1495781599999999</v>
      </c>
      <c r="D64" s="52">
        <f>TI_EHG_E_E!D64+TI_EHG_CHP_E!D64+TI_EHG_H_E!D64</f>
        <v>4.4772436800000008</v>
      </c>
      <c r="E64" s="52">
        <f>TI_EHG_E_E!E64+TI_EHG_CHP_E!E64+TI_EHG_H_E!E64</f>
        <v>4.750265520000001</v>
      </c>
      <c r="F64" s="52">
        <f>TI_EHG_E_E!F64+TI_EHG_CHP_E!F64+TI_EHG_H_E!F64</f>
        <v>6.1698218399999991</v>
      </c>
      <c r="G64" s="52">
        <f>TI_EHG_E_E!G64+TI_EHG_CHP_E!G64+TI_EHG_H_E!G64</f>
        <v>5.13237816</v>
      </c>
      <c r="H64" s="52">
        <f>TI_EHG_E_E!H64+TI_EHG_CHP_E!H64+TI_EHG_H_E!H64</f>
        <v>6.9340471200000007</v>
      </c>
      <c r="I64" s="52">
        <f>TI_EHG_E_E!I64+TI_EHG_CHP_E!I64+TI_EHG_H_E!I64</f>
        <v>7.9714907999999998</v>
      </c>
      <c r="J64" s="52">
        <f>TI_EHG_E_E!J64+TI_EHG_CHP_E!J64+TI_EHG_H_E!J64</f>
        <v>6.9342436799999998</v>
      </c>
      <c r="K64" s="52">
        <f>TI_EHG_E_E!K64+TI_EHG_CHP_E!K64+TI_EHG_H_E!K64</f>
        <v>4.4772436800000008</v>
      </c>
      <c r="L64" s="52">
        <f>TI_EHG_E_E!L64+TI_EHG_CHP_E!L64+TI_EHG_H_E!L64</f>
        <v>3.6583747200000007</v>
      </c>
      <c r="M64" s="52">
        <f>TI_EHG_E_E!M64+TI_EHG_CHP_E!M64+TI_EHG_H_E!M64</f>
        <v>6.2789126399999997</v>
      </c>
      <c r="N64" s="52">
        <f>TI_EHG_E_E!N64+TI_EHG_CHP_E!N64+TI_EHG_H_E!N64</f>
        <v>5.077734480000001</v>
      </c>
      <c r="O64" s="52">
        <f>TI_EHG_E_E!O64+TI_EHG_CHP_E!O64+TI_EHG_H_E!O64</f>
        <v>5.0232873600000003</v>
      </c>
      <c r="P64" s="52">
        <f>TI_EHG_E_E!P64+TI_EHG_CHP_E!P64+TI_EHG_H_E!P64</f>
        <v>11.575221839999999</v>
      </c>
      <c r="Q64" s="52">
        <f>TI_EHG_E_E!Q64+TI_EHG_CHP_E!Q64+TI_EHG_H_E!Q64</f>
        <v>11.083821839999999</v>
      </c>
      <c r="R64" s="52">
        <f>TI_EHG_E_E!R64+TI_EHG_CHP_E!R64+TI_EHG_H_E!R64</f>
        <v>20.529512640000004</v>
      </c>
      <c r="S64" s="52">
        <f>TI_EHG_E_E!S64+TI_EHG_CHP_E!S64+TI_EHG_H_E!S64</f>
        <v>13.158512639999998</v>
      </c>
      <c r="T64" s="52">
        <f>TI_EHG_E_E!T64+TI_EHG_CHP_E!T64+TI_EHG_H_E!T64</f>
        <v>11.68431264</v>
      </c>
      <c r="U64" s="52">
        <f>TI_EHG_E_E!U64+TI_EHG_CHP_E!U64+TI_EHG_H_E!U64</f>
        <v>14.702502652955232</v>
      </c>
      <c r="V64" s="52">
        <f>TI_EHG_E_E!V64+TI_EHG_CHP_E!V64+TI_EHG_H_E!V64</f>
        <v>15.161180414125697</v>
      </c>
      <c r="W64" s="52">
        <f>TI_EHG_E_E!W64+TI_EHG_CHP_E!W64+TI_EHG_H_E!W64</f>
        <v>20.594975915475231</v>
      </c>
      <c r="X64" s="52">
        <f>TI_EHG_E_E!X64+TI_EHG_CHP_E!X64+TI_EHG_H_E!X64</f>
        <v>13.121772982425487</v>
      </c>
      <c r="Y64" s="52">
        <f>TI_EHG_E_E!Y64+TI_EHG_CHP_E!Y64+TI_EHG_H_E!Y64</f>
        <v>9.63611466729167</v>
      </c>
      <c r="Z64" s="52">
        <f>TI_EHG_E_E!Z64+TI_EHG_CHP_E!Z64+TI_EHG_H_E!Z64</f>
        <v>9.5917246989964315</v>
      </c>
    </row>
    <row r="65" spans="1:26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0</v>
      </c>
      <c r="Q65" s="52">
        <f>TI_EHG_E_E!Q65+TI_EHG_CHP_E!Q65+TI_EHG_H_E!Q65</f>
        <v>0</v>
      </c>
      <c r="R65" s="52">
        <f>TI_EHG_E_E!R65+TI_EHG_CHP_E!R65+TI_EHG_H_E!R65</f>
        <v>99.200160000000011</v>
      </c>
      <c r="S65" s="52">
        <f>TI_EHG_E_E!S65+TI_EHG_CHP_E!S65+TI_EHG_H_E!S65</f>
        <v>116.89991999999999</v>
      </c>
      <c r="T65" s="52">
        <f>TI_EHG_E_E!T65+TI_EHG_CHP_E!T65+TI_EHG_H_E!T65</f>
        <v>81.525960000000012</v>
      </c>
      <c r="U65" s="52">
        <f>TI_EHG_E_E!U65+TI_EHG_CHP_E!U65+TI_EHG_H_E!U65</f>
        <v>63.599759999999989</v>
      </c>
      <c r="V65" s="52">
        <f>TI_EHG_E_E!V65+TI_EHG_CHP_E!V65+TI_EHG_H_E!V65</f>
        <v>103.71923999999997</v>
      </c>
      <c r="W65" s="52">
        <f>TI_EHG_E_E!W65+TI_EHG_CHP_E!W65+TI_EHG_H_E!W65</f>
        <v>127.22795999999997</v>
      </c>
      <c r="X65" s="52">
        <f>TI_EHG_E_E!X65+TI_EHG_CHP_E!X65+TI_EHG_H_E!X65</f>
        <v>94.551119999999983</v>
      </c>
      <c r="Y65" s="52">
        <f>TI_EHG_E_E!Y65+TI_EHG_CHP_E!Y65+TI_EHG_H_E!Y65</f>
        <v>91.93859999999998</v>
      </c>
      <c r="Z65" s="52">
        <f>TI_EHG_E_E!Z65+TI_EHG_CHP_E!Z65+TI_EHG_H_E!Z65</f>
        <v>92.874959999999987</v>
      </c>
    </row>
    <row r="66" spans="1:26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  <c r="Y66" s="52">
        <f>TI_EHG_E_E!Y66+TI_EHG_CHP_E!Y66+TI_EHG_H_E!Y66</f>
        <v>0</v>
      </c>
      <c r="Z66" s="52">
        <f>TI_EHG_E_E!Z66+TI_EHG_CHP_E!Z66+TI_EHG_H_E!Z66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  <c r="Y67" s="52">
        <f>TI_EHG_E_E!Y67+TI_EHG_CHP_E!Y67+TI_EHG_H_E!Y67</f>
        <v>0</v>
      </c>
      <c r="Z67" s="52">
        <f>TI_EHG_E_E!Z67+TI_EHG_CHP_E!Z67+TI_EHG_H_E!Z67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  <c r="Y68" s="52">
        <f>TI_EHG_E_E!Y68+TI_EHG_CHP_E!Y68+TI_EHG_H_E!Y68</f>
        <v>0</v>
      </c>
      <c r="Z68" s="52">
        <f>TI_EHG_E_E!Z68+TI_EHG_CHP_E!Z68+TI_EHG_H_E!Z68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  <c r="Y69" s="52">
        <f>TI_EHG_E_E!Y69+TI_EHG_CHP_E!Y69+TI_EHG_H_E!Y69</f>
        <v>0</v>
      </c>
      <c r="Z69" s="52">
        <f>TI_EHG_E_E!Z69+TI_EHG_CHP_E!Z69+TI_EHG_H_E!Z69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  <c r="Y70" s="52">
        <f>TI_EHG_E_E!Y70+TI_EHG_CHP_E!Y70+TI_EHG_H_E!Y70</f>
        <v>0</v>
      </c>
      <c r="Z70" s="52">
        <f>TI_EHG_E_E!Z70+TI_EHG_CHP_E!Z70+TI_EHG_H_E!Z70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  <c r="Y71" s="52">
        <f>TI_EHG_E_E!Y71+TI_EHG_CHP_E!Y71+TI_EHG_H_E!Y71</f>
        <v>0</v>
      </c>
      <c r="Z71" s="52">
        <f>TI_EHG_E_E!Z71+TI_EHG_CHP_E!Z71+TI_EHG_H_E!Z71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  <c r="Y72" s="55">
        <f>TI_EHG_E_E!Y72+TI_EHG_CHP_E!Y72+TI_EHG_H_E!Y72</f>
        <v>0</v>
      </c>
      <c r="Z72" s="55">
        <f>TI_EHG_E_E!Z72+TI_EHG_CHP_E!Z72+TI_EHG_H_E!Z72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8039.4251435999986</v>
      </c>
      <c r="D2" s="21">
        <f t="shared" ref="D2:X2" si="0">SUM(D3,D17,D22,D25,D26,D51,D52)</f>
        <v>7714.8403084799993</v>
      </c>
      <c r="E2" s="21">
        <f t="shared" si="0"/>
        <v>7587.3593452471969</v>
      </c>
      <c r="F2" s="21">
        <f t="shared" si="0"/>
        <v>9448.6831948574436</v>
      </c>
      <c r="G2" s="21">
        <f t="shared" si="0"/>
        <v>8883.7184384109005</v>
      </c>
      <c r="H2" s="21">
        <f t="shared" si="0"/>
        <v>9332.4958859979524</v>
      </c>
      <c r="I2" s="21">
        <f t="shared" si="0"/>
        <v>8669.2713276488139</v>
      </c>
      <c r="J2" s="21">
        <f t="shared" si="0"/>
        <v>10935.918619049218</v>
      </c>
      <c r="K2" s="21">
        <f t="shared" si="0"/>
        <v>9666.7073173327117</v>
      </c>
      <c r="L2" s="21">
        <f t="shared" si="0"/>
        <v>7896.6437666625698</v>
      </c>
      <c r="M2" s="21">
        <f t="shared" si="0"/>
        <v>11685.537150122676</v>
      </c>
      <c r="N2" s="21">
        <f t="shared" si="0"/>
        <v>11789.783446876338</v>
      </c>
      <c r="O2" s="21">
        <f t="shared" si="0"/>
        <v>10339.571626631141</v>
      </c>
      <c r="P2" s="21">
        <f t="shared" si="0"/>
        <v>12124.292307838985</v>
      </c>
      <c r="Q2" s="21">
        <f t="shared" si="0"/>
        <v>11494.992654544718</v>
      </c>
      <c r="R2" s="21">
        <f t="shared" si="0"/>
        <v>8778.486428895234</v>
      </c>
      <c r="S2" s="21">
        <f t="shared" si="0"/>
        <v>10310.62091450703</v>
      </c>
      <c r="T2" s="21">
        <f t="shared" si="0"/>
        <v>11034.437969595683</v>
      </c>
      <c r="U2" s="21">
        <f t="shared" si="0"/>
        <v>10017.82431873206</v>
      </c>
      <c r="V2" s="21">
        <f t="shared" si="0"/>
        <v>4652.2241489704056</v>
      </c>
      <c r="W2" s="21">
        <f t="shared" si="0"/>
        <v>2578.844911525709</v>
      </c>
      <c r="X2" s="21">
        <f t="shared" si="0"/>
        <v>3670.574485579024</v>
      </c>
      <c r="Y2" s="21">
        <f t="shared" ref="Y2:Z2" si="1">SUM(Y3,Y17,Y22,Y25,Y26,Y51,Y52)</f>
        <v>5132.9384378522836</v>
      </c>
      <c r="Z2" s="21">
        <f t="shared" si="1"/>
        <v>2231.0013364547585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5.2053883878427012</v>
      </c>
      <c r="Q3" s="24">
        <f t="shared" si="2"/>
        <v>2.562561535357105</v>
      </c>
      <c r="R3" s="24">
        <f t="shared" si="2"/>
        <v>0</v>
      </c>
      <c r="S3" s="24">
        <f t="shared" si="2"/>
        <v>0</v>
      </c>
      <c r="T3" s="24">
        <f t="shared" si="2"/>
        <v>8.2904862980783438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5.2053883878427012</v>
      </c>
      <c r="Q4" s="19">
        <f t="shared" si="4"/>
        <v>2.562561535357105</v>
      </c>
      <c r="R4" s="19">
        <f t="shared" si="4"/>
        <v>0</v>
      </c>
      <c r="S4" s="19">
        <f t="shared" si="4"/>
        <v>0</v>
      </c>
      <c r="T4" s="19">
        <f t="shared" si="4"/>
        <v>8.2904862980783438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5.2053883878427012</v>
      </c>
      <c r="Q7" s="8">
        <v>2.562561535357105</v>
      </c>
      <c r="R7" s="8">
        <v>0</v>
      </c>
      <c r="S7" s="8">
        <v>0</v>
      </c>
      <c r="T7" s="8">
        <v>8.2904862980783438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47.956475520000005</v>
      </c>
      <c r="D17" s="27">
        <f t="shared" si="10"/>
        <v>54.461643839999994</v>
      </c>
      <c r="E17" s="27">
        <f t="shared" si="10"/>
        <v>55.477746719999992</v>
      </c>
      <c r="F17" s="27">
        <f t="shared" si="10"/>
        <v>60.674624640000005</v>
      </c>
      <c r="G17" s="27">
        <f t="shared" si="10"/>
        <v>62.936040959999993</v>
      </c>
      <c r="H17" s="27">
        <f t="shared" si="10"/>
        <v>74.406319199999999</v>
      </c>
      <c r="I17" s="27">
        <f t="shared" si="10"/>
        <v>85.727946239999994</v>
      </c>
      <c r="J17" s="27">
        <f t="shared" si="10"/>
        <v>68.734556639999994</v>
      </c>
      <c r="K17" s="27">
        <f t="shared" si="10"/>
        <v>122.48363375999999</v>
      </c>
      <c r="L17" s="27">
        <f t="shared" si="10"/>
        <v>143.17140527999999</v>
      </c>
      <c r="M17" s="27">
        <f t="shared" si="10"/>
        <v>125.19004464</v>
      </c>
      <c r="N17" s="27">
        <f t="shared" si="10"/>
        <v>138.64569552</v>
      </c>
      <c r="O17" s="27">
        <f t="shared" si="10"/>
        <v>164.21146415999999</v>
      </c>
      <c r="P17" s="27">
        <f t="shared" si="10"/>
        <v>92.082545280000005</v>
      </c>
      <c r="Q17" s="27">
        <f t="shared" si="10"/>
        <v>170.35715231999998</v>
      </c>
      <c r="R17" s="27">
        <f t="shared" si="10"/>
        <v>321.27999840000007</v>
      </c>
      <c r="S17" s="27">
        <f t="shared" si="10"/>
        <v>219.34603439999992</v>
      </c>
      <c r="T17" s="27">
        <f t="shared" si="10"/>
        <v>364.39539983999987</v>
      </c>
      <c r="U17" s="27">
        <f t="shared" si="10"/>
        <v>314.76859631999992</v>
      </c>
      <c r="V17" s="27">
        <f t="shared" si="10"/>
        <v>370.4074617600001</v>
      </c>
      <c r="W17" s="27">
        <f t="shared" si="10"/>
        <v>391.56947855999988</v>
      </c>
      <c r="X17" s="27">
        <f t="shared" si="10"/>
        <v>347.79921263999995</v>
      </c>
      <c r="Y17" s="27">
        <f t="shared" ref="Y17:Z17" si="11">SUM(Y18:Y21)</f>
        <v>329.29725311999994</v>
      </c>
      <c r="Z17" s="27">
        <f t="shared" si="11"/>
        <v>370.83391488000001</v>
      </c>
    </row>
    <row r="18" spans="1:26" ht="11.25" customHeight="1" x14ac:dyDescent="0.2">
      <c r="A18" s="29" t="s">
        <v>26</v>
      </c>
      <c r="B18" s="7" t="s">
        <v>27</v>
      </c>
      <c r="C18" s="8">
        <v>32.399887680000006</v>
      </c>
      <c r="D18" s="8">
        <v>35.870653439999991</v>
      </c>
      <c r="E18" s="8">
        <v>37.594208159999994</v>
      </c>
      <c r="F18" s="8">
        <v>40.034964960000003</v>
      </c>
      <c r="G18" s="8">
        <v>42.957799199999997</v>
      </c>
      <c r="H18" s="8">
        <v>50.194395360000009</v>
      </c>
      <c r="I18" s="8">
        <v>61.959098879999985</v>
      </c>
      <c r="J18" s="8">
        <v>51.432835679999997</v>
      </c>
      <c r="K18" s="8">
        <v>80.788890240000001</v>
      </c>
      <c r="L18" s="8">
        <v>91.198630079999973</v>
      </c>
      <c r="M18" s="8">
        <v>67.97227968</v>
      </c>
      <c r="N18" s="8">
        <v>75.943340640000002</v>
      </c>
      <c r="O18" s="8">
        <v>82.560876480000005</v>
      </c>
      <c r="P18" s="8">
        <v>46.799233920000006</v>
      </c>
      <c r="Q18" s="8">
        <v>74.628976319999992</v>
      </c>
      <c r="R18" s="8">
        <v>88.42252895999998</v>
      </c>
      <c r="S18" s="8">
        <v>28.648922399999993</v>
      </c>
      <c r="T18" s="8">
        <v>59.965894079999998</v>
      </c>
      <c r="U18" s="8">
        <v>75.489554879999986</v>
      </c>
      <c r="V18" s="8">
        <v>88.634956320000015</v>
      </c>
      <c r="W18" s="8">
        <v>78.236085599999981</v>
      </c>
      <c r="X18" s="8">
        <v>79.315804799999981</v>
      </c>
      <c r="Y18" s="8">
        <v>79.062618240000006</v>
      </c>
      <c r="Z18" s="8">
        <v>77.330272320000006</v>
      </c>
    </row>
    <row r="19" spans="1:26" ht="11.25" customHeight="1" x14ac:dyDescent="0.2">
      <c r="A19" s="29" t="s">
        <v>28</v>
      </c>
      <c r="B19" s="7" t="s">
        <v>29</v>
      </c>
      <c r="C19" s="8">
        <v>15.556587840000001</v>
      </c>
      <c r="D19" s="8">
        <v>18.590990400000003</v>
      </c>
      <c r="E19" s="8">
        <v>17.883538559999998</v>
      </c>
      <c r="F19" s="8">
        <v>20.639659680000001</v>
      </c>
      <c r="G19" s="8">
        <v>19.978241759999996</v>
      </c>
      <c r="H19" s="8">
        <v>24.211923839999994</v>
      </c>
      <c r="I19" s="8">
        <v>23.768847360000002</v>
      </c>
      <c r="J19" s="8">
        <v>17.301720960000001</v>
      </c>
      <c r="K19" s="8">
        <v>41.694743519999989</v>
      </c>
      <c r="L19" s="8">
        <v>51.972775200000008</v>
      </c>
      <c r="M19" s="8">
        <v>57.217764959999997</v>
      </c>
      <c r="N19" s="8">
        <v>62.702354879999994</v>
      </c>
      <c r="O19" s="8">
        <v>81.650587680000001</v>
      </c>
      <c r="P19" s="8">
        <v>45.283311359999992</v>
      </c>
      <c r="Q19" s="8">
        <v>95.728175999999991</v>
      </c>
      <c r="R19" s="8">
        <v>232.85746944000007</v>
      </c>
      <c r="S19" s="8">
        <v>190.69711199999992</v>
      </c>
      <c r="T19" s="8">
        <v>304.42950575999987</v>
      </c>
      <c r="U19" s="8">
        <v>239.27904143999993</v>
      </c>
      <c r="V19" s="8">
        <v>281.77250544000009</v>
      </c>
      <c r="W19" s="8">
        <v>313.33339295999991</v>
      </c>
      <c r="X19" s="8">
        <v>268.48340783999998</v>
      </c>
      <c r="Y19" s="8">
        <v>250.23463487999996</v>
      </c>
      <c r="Z19" s="8">
        <v>293.50364256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11.912108727194228</v>
      </c>
      <c r="F22" s="27">
        <f t="shared" si="12"/>
        <v>5.7715521974444304</v>
      </c>
      <c r="G22" s="27">
        <f t="shared" si="12"/>
        <v>1.9238529831799689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1.0987516845515382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3.1596319562480129</v>
      </c>
      <c r="P22" s="27">
        <f t="shared" si="12"/>
        <v>0</v>
      </c>
      <c r="Q22" s="27">
        <f t="shared" si="12"/>
        <v>0</v>
      </c>
      <c r="R22" s="27">
        <f t="shared" si="12"/>
        <v>3.214558538341862</v>
      </c>
      <c r="S22" s="27">
        <f t="shared" si="12"/>
        <v>3.2155630576101033</v>
      </c>
      <c r="T22" s="27">
        <f t="shared" si="12"/>
        <v>31.830691199999993</v>
      </c>
      <c r="U22" s="27">
        <f t="shared" si="12"/>
        <v>9.5064816000000008</v>
      </c>
      <c r="V22" s="27">
        <f t="shared" si="12"/>
        <v>1.1749584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3.5225863199999994</v>
      </c>
      <c r="Z22" s="27">
        <f t="shared" si="13"/>
        <v>3.434845919999999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11.912108727194228</v>
      </c>
      <c r="F23" s="8">
        <v>5.7715521974444304</v>
      </c>
      <c r="G23" s="8">
        <v>1.9238529831799689</v>
      </c>
      <c r="H23" s="8">
        <v>0</v>
      </c>
      <c r="I23" s="8">
        <v>0</v>
      </c>
      <c r="J23" s="8">
        <v>0</v>
      </c>
      <c r="K23" s="8">
        <v>1.0987516845515382</v>
      </c>
      <c r="L23" s="8">
        <v>0</v>
      </c>
      <c r="M23" s="8">
        <v>0</v>
      </c>
      <c r="N23" s="8">
        <v>0</v>
      </c>
      <c r="O23" s="8">
        <v>3.1596319562480129</v>
      </c>
      <c r="P23" s="8">
        <v>0</v>
      </c>
      <c r="Q23" s="8">
        <v>0</v>
      </c>
      <c r="R23" s="8">
        <v>3.214558538341862</v>
      </c>
      <c r="S23" s="8">
        <v>3.2155630576101033</v>
      </c>
      <c r="T23" s="8">
        <v>31.830691199999993</v>
      </c>
      <c r="U23" s="8">
        <v>9.5064816000000008</v>
      </c>
      <c r="V23" s="8">
        <v>1.1749584</v>
      </c>
      <c r="W23" s="8">
        <v>0</v>
      </c>
      <c r="X23" s="8">
        <v>0</v>
      </c>
      <c r="Y23" s="8">
        <v>3.5225863199999994</v>
      </c>
      <c r="Z23" s="8">
        <v>3.434845919999999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7963.7520599999989</v>
      </c>
      <c r="D25" s="27">
        <v>7626.0519165599999</v>
      </c>
      <c r="E25" s="27">
        <v>7483.0028869200023</v>
      </c>
      <c r="F25" s="27">
        <v>9356.0896499400005</v>
      </c>
      <c r="G25" s="27">
        <v>8787.7772525477212</v>
      </c>
      <c r="H25" s="27">
        <v>9233.1034687179526</v>
      </c>
      <c r="I25" s="27">
        <v>8562.0340452488144</v>
      </c>
      <c r="J25" s="27">
        <v>10839.529042409218</v>
      </c>
      <c r="K25" s="27">
        <v>9515.4699118881599</v>
      </c>
      <c r="L25" s="27">
        <v>7722.6829113825697</v>
      </c>
      <c r="M25" s="27">
        <v>11529.619243562676</v>
      </c>
      <c r="N25" s="27">
        <v>11626.852603516338</v>
      </c>
      <c r="O25" s="27">
        <v>10126.666017634892</v>
      </c>
      <c r="P25" s="27">
        <v>11960.220496251142</v>
      </c>
      <c r="Q25" s="27">
        <v>11288.681001729361</v>
      </c>
      <c r="R25" s="27">
        <v>8405.4218549168927</v>
      </c>
      <c r="S25" s="27">
        <v>9966.6344137694196</v>
      </c>
      <c r="T25" s="27">
        <v>10538.548927537606</v>
      </c>
      <c r="U25" s="27">
        <v>9631.0154588120604</v>
      </c>
      <c r="V25" s="27">
        <v>4259.3781531304057</v>
      </c>
      <c r="W25" s="27">
        <v>2171.175892405709</v>
      </c>
      <c r="X25" s="27">
        <v>3293.6654734990238</v>
      </c>
      <c r="Y25" s="27">
        <v>4770.067274412284</v>
      </c>
      <c r="Z25" s="27">
        <v>1833.4904274185978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27.716608080000004</v>
      </c>
      <c r="D26" s="27">
        <f t="shared" si="14"/>
        <v>24.582178080000002</v>
      </c>
      <c r="E26" s="27">
        <f t="shared" si="14"/>
        <v>18.436772880000003</v>
      </c>
      <c r="F26" s="27">
        <f t="shared" si="14"/>
        <v>24.582178080000002</v>
      </c>
      <c r="G26" s="27">
        <f t="shared" si="14"/>
        <v>30.727861920000006</v>
      </c>
      <c r="H26" s="27">
        <f t="shared" si="14"/>
        <v>24.582178080000002</v>
      </c>
      <c r="I26" s="27">
        <f t="shared" si="14"/>
        <v>21.509336160000004</v>
      </c>
      <c r="J26" s="27">
        <f t="shared" si="14"/>
        <v>27.65502</v>
      </c>
      <c r="K26" s="27">
        <f t="shared" si="14"/>
        <v>27.65502</v>
      </c>
      <c r="L26" s="27">
        <f t="shared" si="14"/>
        <v>30.789450000000002</v>
      </c>
      <c r="M26" s="27">
        <f t="shared" si="14"/>
        <v>30.727861920000006</v>
      </c>
      <c r="N26" s="27">
        <f t="shared" si="14"/>
        <v>24.285147840000004</v>
      </c>
      <c r="O26" s="27">
        <f t="shared" si="14"/>
        <v>45.534512880000008</v>
      </c>
      <c r="P26" s="27">
        <f t="shared" si="14"/>
        <v>66.783877920000009</v>
      </c>
      <c r="Q26" s="27">
        <f t="shared" si="14"/>
        <v>33.39193895999999</v>
      </c>
      <c r="R26" s="27">
        <f t="shared" si="14"/>
        <v>48.57001704000001</v>
      </c>
      <c r="S26" s="27">
        <f t="shared" si="14"/>
        <v>121.42490328000004</v>
      </c>
      <c r="T26" s="27">
        <f t="shared" si="14"/>
        <v>91.372464720000025</v>
      </c>
      <c r="U26" s="27">
        <f t="shared" si="14"/>
        <v>62.533782000000009</v>
      </c>
      <c r="V26" s="27">
        <f t="shared" si="14"/>
        <v>21.263575680000002</v>
      </c>
      <c r="W26" s="27">
        <f t="shared" si="14"/>
        <v>16.099540560000005</v>
      </c>
      <c r="X26" s="27">
        <f t="shared" si="14"/>
        <v>29.109799440000003</v>
      </c>
      <c r="Y26" s="27">
        <f t="shared" ref="Y26:Z26" si="15">SUM(Y27,Y33)</f>
        <v>30.051324000000001</v>
      </c>
      <c r="Z26" s="27">
        <f t="shared" si="15"/>
        <v>21.397880160000003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27.716608080000004</v>
      </c>
      <c r="D33" s="19">
        <f t="shared" si="18"/>
        <v>24.582178080000002</v>
      </c>
      <c r="E33" s="19">
        <f t="shared" si="18"/>
        <v>18.436772880000003</v>
      </c>
      <c r="F33" s="19">
        <f t="shared" si="18"/>
        <v>24.582178080000002</v>
      </c>
      <c r="G33" s="19">
        <f t="shared" si="18"/>
        <v>30.727861920000006</v>
      </c>
      <c r="H33" s="19">
        <f t="shared" si="18"/>
        <v>24.582178080000002</v>
      </c>
      <c r="I33" s="19">
        <f t="shared" si="18"/>
        <v>21.509336160000004</v>
      </c>
      <c r="J33" s="19">
        <f t="shared" si="18"/>
        <v>27.65502</v>
      </c>
      <c r="K33" s="19">
        <f t="shared" si="18"/>
        <v>27.65502</v>
      </c>
      <c r="L33" s="19">
        <f t="shared" si="18"/>
        <v>30.789450000000002</v>
      </c>
      <c r="M33" s="19">
        <f t="shared" si="18"/>
        <v>30.727861920000006</v>
      </c>
      <c r="N33" s="19">
        <f t="shared" si="18"/>
        <v>24.285147840000004</v>
      </c>
      <c r="O33" s="19">
        <f t="shared" si="18"/>
        <v>45.534512880000008</v>
      </c>
      <c r="P33" s="19">
        <f t="shared" si="18"/>
        <v>66.783877920000009</v>
      </c>
      <c r="Q33" s="19">
        <f t="shared" si="18"/>
        <v>33.39193895999999</v>
      </c>
      <c r="R33" s="19">
        <f t="shared" si="18"/>
        <v>48.57001704000001</v>
      </c>
      <c r="S33" s="19">
        <f t="shared" si="18"/>
        <v>121.42490328000004</v>
      </c>
      <c r="T33" s="19">
        <f t="shared" si="18"/>
        <v>91.372464720000025</v>
      </c>
      <c r="U33" s="19">
        <f t="shared" si="18"/>
        <v>62.533782000000009</v>
      </c>
      <c r="V33" s="19">
        <f t="shared" si="18"/>
        <v>21.263575680000002</v>
      </c>
      <c r="W33" s="19">
        <f t="shared" si="18"/>
        <v>16.099540560000005</v>
      </c>
      <c r="X33" s="19">
        <f t="shared" si="18"/>
        <v>29.109799440000003</v>
      </c>
      <c r="Y33" s="19">
        <f t="shared" ref="Y33:Z33" si="19">SUM(Y34:Y50)</f>
        <v>30.051324000000001</v>
      </c>
      <c r="Z33" s="19">
        <f t="shared" si="19"/>
        <v>21.397880160000003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3.1344300000000005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3.1344300000000005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24.582178080000002</v>
      </c>
      <c r="D44" s="8">
        <v>24.582178080000002</v>
      </c>
      <c r="E44" s="8">
        <v>18.436772880000003</v>
      </c>
      <c r="F44" s="8">
        <v>24.582178080000002</v>
      </c>
      <c r="G44" s="8">
        <v>30.727861920000006</v>
      </c>
      <c r="H44" s="8">
        <v>24.582178080000002</v>
      </c>
      <c r="I44" s="8">
        <v>21.509336160000004</v>
      </c>
      <c r="J44" s="8">
        <v>27.65502</v>
      </c>
      <c r="K44" s="8">
        <v>27.65502</v>
      </c>
      <c r="L44" s="8">
        <v>27.65502</v>
      </c>
      <c r="M44" s="8">
        <v>30.727861920000006</v>
      </c>
      <c r="N44" s="8">
        <v>24.285147840000004</v>
      </c>
      <c r="O44" s="8">
        <v>45.534512880000008</v>
      </c>
      <c r="P44" s="8">
        <v>66.783877920000009</v>
      </c>
      <c r="Q44" s="8">
        <v>33.39193895999999</v>
      </c>
      <c r="R44" s="8">
        <v>48.57001704000001</v>
      </c>
      <c r="S44" s="8">
        <v>121.42490328000004</v>
      </c>
      <c r="T44" s="8">
        <v>91.372464720000025</v>
      </c>
      <c r="U44" s="8">
        <v>62.533782000000009</v>
      </c>
      <c r="V44" s="8">
        <v>21.263575680000002</v>
      </c>
      <c r="W44" s="8">
        <v>16.099540560000005</v>
      </c>
      <c r="X44" s="8">
        <v>29.109799440000003</v>
      </c>
      <c r="Y44" s="8">
        <v>30.051324000000001</v>
      </c>
      <c r="Z44" s="8">
        <v>21.397880160000003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9.7445700000000013</v>
      </c>
      <c r="E51" s="27">
        <v>18.529830000000004</v>
      </c>
      <c r="F51" s="27">
        <v>1.5651900000000003</v>
      </c>
      <c r="G51" s="27">
        <v>0.35342999999999997</v>
      </c>
      <c r="H51" s="27">
        <v>0.40392000000000011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1.8442680761604828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0.22417920000000002</v>
      </c>
      <c r="D61" s="49">
        <f t="shared" si="22"/>
        <v>1.0079999999999998</v>
      </c>
      <c r="E61" s="49">
        <f t="shared" si="22"/>
        <v>1.3438655999999998</v>
      </c>
      <c r="F61" s="49">
        <f t="shared" si="22"/>
        <v>5.7121344000000018</v>
      </c>
      <c r="G61" s="49">
        <f t="shared" si="22"/>
        <v>0.67213439999999969</v>
      </c>
      <c r="H61" s="49">
        <f t="shared" si="22"/>
        <v>1.7918208</v>
      </c>
      <c r="I61" s="49">
        <f t="shared" si="22"/>
        <v>1.2321792</v>
      </c>
      <c r="J61" s="49">
        <f t="shared" si="22"/>
        <v>2.1280895999999996</v>
      </c>
      <c r="K61" s="49">
        <f t="shared" si="22"/>
        <v>2.3522688</v>
      </c>
      <c r="L61" s="49">
        <f t="shared" si="22"/>
        <v>56.000044799999991</v>
      </c>
      <c r="M61" s="49">
        <f t="shared" si="22"/>
        <v>145.93582080000002</v>
      </c>
      <c r="N61" s="49">
        <f t="shared" si="22"/>
        <v>175.16782079999996</v>
      </c>
      <c r="O61" s="49">
        <f t="shared" si="22"/>
        <v>201.6</v>
      </c>
      <c r="P61" s="49">
        <f t="shared" si="22"/>
        <v>16.800134400000001</v>
      </c>
      <c r="Q61" s="49">
        <f t="shared" si="22"/>
        <v>35.055820799999999</v>
      </c>
      <c r="R61" s="49">
        <f t="shared" si="22"/>
        <v>39.7599552</v>
      </c>
      <c r="S61" s="49">
        <f t="shared" si="22"/>
        <v>102.52800000000001</v>
      </c>
      <c r="T61" s="49">
        <f t="shared" si="22"/>
        <v>157.97053439999996</v>
      </c>
      <c r="U61" s="49">
        <f t="shared" si="22"/>
        <v>340.68765599999995</v>
      </c>
      <c r="V61" s="49">
        <f t="shared" si="22"/>
        <v>297.09614879999998</v>
      </c>
      <c r="W61" s="49">
        <f t="shared" si="22"/>
        <v>446.95453017599993</v>
      </c>
      <c r="X61" s="49">
        <f t="shared" si="22"/>
        <v>691.44985439999971</v>
      </c>
      <c r="Y61" s="49">
        <f t="shared" ref="Y61:Z61" si="23">SUM(Y62:Y72)</f>
        <v>653.15884319999986</v>
      </c>
      <c r="Z61" s="49">
        <f t="shared" si="23"/>
        <v>418.01093958448541</v>
      </c>
    </row>
    <row r="62" spans="1:26" ht="11.25" customHeight="1" x14ac:dyDescent="0.2">
      <c r="A62" s="50" t="s">
        <v>92</v>
      </c>
      <c r="B62" s="51" t="s">
        <v>93</v>
      </c>
      <c r="C62" s="52">
        <v>0.22417920000000002</v>
      </c>
      <c r="D62" s="52">
        <v>1.0079999999999998</v>
      </c>
      <c r="E62" s="52">
        <v>1.3438655999999998</v>
      </c>
      <c r="F62" s="52">
        <v>5.7121344000000018</v>
      </c>
      <c r="G62" s="52">
        <v>0.67213439999999969</v>
      </c>
      <c r="H62" s="52">
        <v>1.7918208</v>
      </c>
      <c r="I62" s="52">
        <v>1.2321792</v>
      </c>
      <c r="J62" s="52">
        <v>2.1280895999999996</v>
      </c>
      <c r="K62" s="52">
        <v>2.3522688</v>
      </c>
      <c r="L62" s="52">
        <v>56.000044799999991</v>
      </c>
      <c r="M62" s="52">
        <v>145.93582080000002</v>
      </c>
      <c r="N62" s="52">
        <v>175.16782079999996</v>
      </c>
      <c r="O62" s="52">
        <v>201.6</v>
      </c>
      <c r="P62" s="52">
        <v>16.800134400000001</v>
      </c>
      <c r="Q62" s="52">
        <v>35.055820799999999</v>
      </c>
      <c r="R62" s="52">
        <v>39.7599552</v>
      </c>
      <c r="S62" s="52">
        <v>66.528000000000006</v>
      </c>
      <c r="T62" s="52">
        <v>157.97053439999996</v>
      </c>
      <c r="U62" s="52">
        <v>310.68777599999993</v>
      </c>
      <c r="V62" s="52">
        <v>280.0562688</v>
      </c>
      <c r="W62" s="52">
        <v>403.72645017599996</v>
      </c>
      <c r="X62" s="52">
        <v>672.00013439999975</v>
      </c>
      <c r="Y62" s="52">
        <v>637.02616319999981</v>
      </c>
      <c r="Z62" s="52">
        <v>401.83093439999988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7.0005184485519331E-2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36</v>
      </c>
      <c r="T65" s="52">
        <v>0</v>
      </c>
      <c r="U65" s="52">
        <v>29.999879999999994</v>
      </c>
      <c r="V65" s="52">
        <v>17.039879999999997</v>
      </c>
      <c r="W65" s="52">
        <v>43.228079999999984</v>
      </c>
      <c r="X65" s="52">
        <v>19.449719999999996</v>
      </c>
      <c r="Y65" s="52">
        <v>16.132680000000001</v>
      </c>
      <c r="Z65" s="52">
        <v>16.109999999999996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1938.5521060304231</v>
      </c>
      <c r="D2" s="21">
        <f t="shared" ref="D2:X2" si="0">SUM(D3,D17,D22,D25,D26,D51,D52)</f>
        <v>1942.2763556935699</v>
      </c>
      <c r="E2" s="21">
        <f t="shared" si="0"/>
        <v>1742.2676660690249</v>
      </c>
      <c r="F2" s="21">
        <f t="shared" si="0"/>
        <v>1396.8883624911782</v>
      </c>
      <c r="G2" s="21">
        <f t="shared" si="0"/>
        <v>2147.8458508614967</v>
      </c>
      <c r="H2" s="21">
        <f t="shared" si="0"/>
        <v>1537.8832512503598</v>
      </c>
      <c r="I2" s="21">
        <f t="shared" si="0"/>
        <v>1404.7337997068985</v>
      </c>
      <c r="J2" s="21">
        <f t="shared" si="0"/>
        <v>1882.9325793154885</v>
      </c>
      <c r="K2" s="21">
        <f t="shared" si="0"/>
        <v>1233.0465564236258</v>
      </c>
      <c r="L2" s="21">
        <f t="shared" si="0"/>
        <v>1020.0593165305647</v>
      </c>
      <c r="M2" s="21">
        <f t="shared" si="0"/>
        <v>1117.967638164756</v>
      </c>
      <c r="N2" s="21">
        <f t="shared" si="0"/>
        <v>875.39384438152513</v>
      </c>
      <c r="O2" s="21">
        <f t="shared" si="0"/>
        <v>812.53138656756141</v>
      </c>
      <c r="P2" s="21">
        <f t="shared" si="0"/>
        <v>960.32906653068255</v>
      </c>
      <c r="Q2" s="21">
        <f t="shared" si="0"/>
        <v>820.17138613047189</v>
      </c>
      <c r="R2" s="21">
        <f t="shared" si="0"/>
        <v>783.32438044749108</v>
      </c>
      <c r="S2" s="21">
        <f t="shared" si="0"/>
        <v>808.51323245546087</v>
      </c>
      <c r="T2" s="21">
        <f t="shared" si="0"/>
        <v>797.6004774703672</v>
      </c>
      <c r="U2" s="21">
        <f t="shared" si="0"/>
        <v>885.86658156382668</v>
      </c>
      <c r="V2" s="21">
        <f t="shared" si="0"/>
        <v>639.65986117394596</v>
      </c>
      <c r="W2" s="21">
        <f t="shared" si="0"/>
        <v>503.84340629766268</v>
      </c>
      <c r="X2" s="21">
        <f t="shared" si="0"/>
        <v>631.0734563630499</v>
      </c>
      <c r="Y2" s="21">
        <f t="shared" ref="Y2:Z2" si="1">SUM(Y3,Y17,Y22,Y25,Y26,Y51,Y52)</f>
        <v>639.45517168905781</v>
      </c>
      <c r="Z2" s="21">
        <f t="shared" si="1"/>
        <v>499.95015275155708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2.562561535357105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2.562561535357105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2.562561535357105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54.060924959999987</v>
      </c>
      <c r="D17" s="27">
        <f t="shared" si="10"/>
        <v>64.576478879999996</v>
      </c>
      <c r="E17" s="27">
        <f t="shared" si="10"/>
        <v>86.839953120000004</v>
      </c>
      <c r="F17" s="27">
        <f t="shared" si="10"/>
        <v>91.42768079999999</v>
      </c>
      <c r="G17" s="27">
        <f t="shared" si="10"/>
        <v>103.35078575999998</v>
      </c>
      <c r="H17" s="27">
        <f t="shared" si="10"/>
        <v>116.86333968</v>
      </c>
      <c r="I17" s="27">
        <f t="shared" si="10"/>
        <v>128.26664496000001</v>
      </c>
      <c r="J17" s="27">
        <f t="shared" si="10"/>
        <v>154.4477976</v>
      </c>
      <c r="K17" s="27">
        <f t="shared" si="10"/>
        <v>93.183523199999968</v>
      </c>
      <c r="L17" s="27">
        <f t="shared" si="10"/>
        <v>72.429737760000009</v>
      </c>
      <c r="M17" s="27">
        <f t="shared" si="10"/>
        <v>91.44078768</v>
      </c>
      <c r="N17" s="27">
        <f t="shared" si="10"/>
        <v>77.274168479999986</v>
      </c>
      <c r="O17" s="27">
        <f t="shared" si="10"/>
        <v>73.389257279999995</v>
      </c>
      <c r="P17" s="27">
        <f t="shared" si="10"/>
        <v>102.87318384</v>
      </c>
      <c r="Q17" s="27">
        <f t="shared" si="10"/>
        <v>78.658702559999995</v>
      </c>
      <c r="R17" s="27">
        <f t="shared" si="10"/>
        <v>152.50813919999999</v>
      </c>
      <c r="S17" s="27">
        <f t="shared" si="10"/>
        <v>191.24680175999998</v>
      </c>
      <c r="T17" s="27">
        <f t="shared" si="10"/>
        <v>144.80065439999998</v>
      </c>
      <c r="U17" s="27">
        <f t="shared" si="10"/>
        <v>196.96236047999997</v>
      </c>
      <c r="V17" s="27">
        <f t="shared" si="10"/>
        <v>144.94642848000001</v>
      </c>
      <c r="W17" s="27">
        <f t="shared" si="10"/>
        <v>124.76918592</v>
      </c>
      <c r="X17" s="27">
        <f t="shared" si="10"/>
        <v>110.82218688</v>
      </c>
      <c r="Y17" s="27">
        <f t="shared" ref="Y17:Z17" si="11">SUM(Y18:Y21)</f>
        <v>104.92664832000001</v>
      </c>
      <c r="Z17" s="27">
        <f t="shared" si="11"/>
        <v>118.16187983999998</v>
      </c>
    </row>
    <row r="18" spans="1:26" ht="11.25" customHeight="1" x14ac:dyDescent="0.2">
      <c r="A18" s="29" t="s">
        <v>26</v>
      </c>
      <c r="B18" s="7" t="s">
        <v>27</v>
      </c>
      <c r="C18" s="8">
        <v>36.524079359999988</v>
      </c>
      <c r="D18" s="8">
        <v>42.532624800000001</v>
      </c>
      <c r="E18" s="8">
        <v>58.846854239999992</v>
      </c>
      <c r="F18" s="8">
        <v>60.326812799999999</v>
      </c>
      <c r="G18" s="8">
        <v>70.543306079999994</v>
      </c>
      <c r="H18" s="8">
        <v>78.835805280000002</v>
      </c>
      <c r="I18" s="8">
        <v>92.703523679999989</v>
      </c>
      <c r="J18" s="8">
        <v>115.57055376</v>
      </c>
      <c r="K18" s="8">
        <v>61.462795679999985</v>
      </c>
      <c r="L18" s="8">
        <v>46.136856960000003</v>
      </c>
      <c r="M18" s="8">
        <v>49.648062239999994</v>
      </c>
      <c r="N18" s="8">
        <v>42.327070559999996</v>
      </c>
      <c r="O18" s="8">
        <v>36.898104960000005</v>
      </c>
      <c r="P18" s="8">
        <v>52.28350416</v>
      </c>
      <c r="Q18" s="8">
        <v>34.458307200000007</v>
      </c>
      <c r="R18" s="8">
        <v>41.973184799999991</v>
      </c>
      <c r="S18" s="8">
        <v>24.97883616</v>
      </c>
      <c r="T18" s="8">
        <v>23.82878736</v>
      </c>
      <c r="U18" s="8">
        <v>47.236556159999999</v>
      </c>
      <c r="V18" s="8">
        <v>34.684320960000001</v>
      </c>
      <c r="W18" s="8">
        <v>24.929125920000001</v>
      </c>
      <c r="X18" s="8">
        <v>25.273101599999997</v>
      </c>
      <c r="Y18" s="8">
        <v>25.1923824</v>
      </c>
      <c r="Z18" s="8">
        <v>24.640295039999994</v>
      </c>
    </row>
    <row r="19" spans="1:26" ht="11.25" customHeight="1" x14ac:dyDescent="0.2">
      <c r="A19" s="29" t="s">
        <v>28</v>
      </c>
      <c r="B19" s="7" t="s">
        <v>29</v>
      </c>
      <c r="C19" s="8">
        <v>17.536845599999999</v>
      </c>
      <c r="D19" s="8">
        <v>22.043854079999996</v>
      </c>
      <c r="E19" s="8">
        <v>27.993098880000009</v>
      </c>
      <c r="F19" s="8">
        <v>31.100867999999995</v>
      </c>
      <c r="G19" s="8">
        <v>32.807479679999993</v>
      </c>
      <c r="H19" s="8">
        <v>38.027534399999993</v>
      </c>
      <c r="I19" s="8">
        <v>35.563121280000004</v>
      </c>
      <c r="J19" s="8">
        <v>38.877243839999998</v>
      </c>
      <c r="K19" s="8">
        <v>31.72072751999999</v>
      </c>
      <c r="L19" s="8">
        <v>26.292880800000002</v>
      </c>
      <c r="M19" s="8">
        <v>41.792725439999998</v>
      </c>
      <c r="N19" s="8">
        <v>34.947097919999997</v>
      </c>
      <c r="O19" s="8">
        <v>36.491152319999991</v>
      </c>
      <c r="P19" s="8">
        <v>50.589679680000003</v>
      </c>
      <c r="Q19" s="8">
        <v>44.200395359999987</v>
      </c>
      <c r="R19" s="8">
        <v>110.5349544</v>
      </c>
      <c r="S19" s="8">
        <v>166.2679656</v>
      </c>
      <c r="T19" s="8">
        <v>120.97186703999999</v>
      </c>
      <c r="U19" s="8">
        <v>149.72580431999998</v>
      </c>
      <c r="V19" s="8">
        <v>110.26210752</v>
      </c>
      <c r="W19" s="8">
        <v>99.840059999999994</v>
      </c>
      <c r="X19" s="8">
        <v>85.54908528</v>
      </c>
      <c r="Y19" s="8">
        <v>79.734265920000013</v>
      </c>
      <c r="Z19" s="8">
        <v>93.521584799999985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29.429685910423121</v>
      </c>
      <c r="D22" s="27">
        <f t="shared" si="12"/>
        <v>31.361798273569981</v>
      </c>
      <c r="E22" s="27">
        <f t="shared" si="12"/>
        <v>14.660910929025111</v>
      </c>
      <c r="F22" s="27">
        <f t="shared" si="12"/>
        <v>23.085829631178502</v>
      </c>
      <c r="G22" s="27">
        <f t="shared" si="12"/>
        <v>17.314297689576918</v>
      </c>
      <c r="H22" s="27">
        <f t="shared" si="12"/>
        <v>13.647525641148082</v>
      </c>
      <c r="I22" s="27">
        <f t="shared" si="12"/>
        <v>11.527798914981284</v>
      </c>
      <c r="J22" s="27">
        <f t="shared" si="12"/>
        <v>16.213886670000001</v>
      </c>
      <c r="K22" s="27">
        <f t="shared" si="12"/>
        <v>12.086268530066921</v>
      </c>
      <c r="L22" s="27">
        <f t="shared" si="12"/>
        <v>90.037928309555184</v>
      </c>
      <c r="M22" s="27">
        <f t="shared" si="12"/>
        <v>145.68276822458824</v>
      </c>
      <c r="N22" s="27">
        <f t="shared" si="12"/>
        <v>108.55498936797277</v>
      </c>
      <c r="O22" s="27">
        <f t="shared" si="12"/>
        <v>126.3902074729412</v>
      </c>
      <c r="P22" s="27">
        <f t="shared" si="12"/>
        <v>92.117997450036185</v>
      </c>
      <c r="Q22" s="27">
        <f t="shared" si="12"/>
        <v>69.094816221295048</v>
      </c>
      <c r="R22" s="27">
        <f t="shared" si="12"/>
        <v>72.866354829556315</v>
      </c>
      <c r="S22" s="27">
        <f t="shared" si="12"/>
        <v>106.11774564782287</v>
      </c>
      <c r="T22" s="27">
        <f t="shared" si="12"/>
        <v>101.47367999999999</v>
      </c>
      <c r="U22" s="27">
        <f t="shared" si="12"/>
        <v>49.134623999999988</v>
      </c>
      <c r="V22" s="27">
        <f t="shared" si="12"/>
        <v>28.85591015999999</v>
      </c>
      <c r="W22" s="27">
        <f t="shared" si="12"/>
        <v>7.4770079999999979</v>
      </c>
      <c r="X22" s="27">
        <f t="shared" si="12"/>
        <v>0.80110799999999971</v>
      </c>
      <c r="Y22" s="27">
        <f t="shared" ref="Y22:Z22" si="13">SUM(Y23:Y24)</f>
        <v>7.8943471199999982</v>
      </c>
      <c r="Z22" s="27">
        <f t="shared" si="13"/>
        <v>9.0792239999999982E-2</v>
      </c>
    </row>
    <row r="23" spans="1:26" ht="11.25" customHeight="1" x14ac:dyDescent="0.2">
      <c r="A23" s="29" t="s">
        <v>36</v>
      </c>
      <c r="B23" s="7" t="s">
        <v>37</v>
      </c>
      <c r="C23" s="8">
        <v>29.429685910423121</v>
      </c>
      <c r="D23" s="8">
        <v>31.361798273569981</v>
      </c>
      <c r="E23" s="8">
        <v>14.660910929025111</v>
      </c>
      <c r="F23" s="8">
        <v>23.085829631178502</v>
      </c>
      <c r="G23" s="8">
        <v>17.314297689576918</v>
      </c>
      <c r="H23" s="8">
        <v>13.647525641148082</v>
      </c>
      <c r="I23" s="8">
        <v>11.527798914981284</v>
      </c>
      <c r="J23" s="8">
        <v>16.213886670000001</v>
      </c>
      <c r="K23" s="8">
        <v>12.086268530066921</v>
      </c>
      <c r="L23" s="8">
        <v>90.037928309555184</v>
      </c>
      <c r="M23" s="8">
        <v>145.68276822458824</v>
      </c>
      <c r="N23" s="8">
        <v>108.55498936797277</v>
      </c>
      <c r="O23" s="8">
        <v>126.3902074729412</v>
      </c>
      <c r="P23" s="8">
        <v>92.117997450036185</v>
      </c>
      <c r="Q23" s="8">
        <v>69.094816221295048</v>
      </c>
      <c r="R23" s="8">
        <v>72.866354829556315</v>
      </c>
      <c r="S23" s="8">
        <v>106.11774564782287</v>
      </c>
      <c r="T23" s="8">
        <v>101.47367999999999</v>
      </c>
      <c r="U23" s="8">
        <v>49.134623999999988</v>
      </c>
      <c r="V23" s="8">
        <v>28.85591015999999</v>
      </c>
      <c r="W23" s="8">
        <v>7.4770079999999979</v>
      </c>
      <c r="X23" s="8">
        <v>0.80110799999999971</v>
      </c>
      <c r="Y23" s="8">
        <v>7.8943471199999982</v>
      </c>
      <c r="Z23" s="8">
        <v>9.0792239999999982E-2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1438.8433580400001</v>
      </c>
      <c r="D25" s="27">
        <v>1440.3259694999997</v>
      </c>
      <c r="E25" s="27">
        <v>1292.0537949</v>
      </c>
      <c r="F25" s="27">
        <v>932.90449493999995</v>
      </c>
      <c r="G25" s="27">
        <v>1697.6900754919197</v>
      </c>
      <c r="H25" s="27">
        <v>1049.6143420892117</v>
      </c>
      <c r="I25" s="27">
        <v>915.65658391191732</v>
      </c>
      <c r="J25" s="27">
        <v>1484.6255812054885</v>
      </c>
      <c r="K25" s="27">
        <v>876.35770893355891</v>
      </c>
      <c r="L25" s="27">
        <v>647.7693066210096</v>
      </c>
      <c r="M25" s="27">
        <v>684.3006084201678</v>
      </c>
      <c r="N25" s="27">
        <v>533.74644237355244</v>
      </c>
      <c r="O25" s="27">
        <v>535.43924485462026</v>
      </c>
      <c r="P25" s="27">
        <v>600.45950776064637</v>
      </c>
      <c r="Q25" s="27">
        <v>504.91983161381984</v>
      </c>
      <c r="R25" s="27">
        <v>444.7263522979348</v>
      </c>
      <c r="S25" s="27">
        <v>370.41682084763812</v>
      </c>
      <c r="T25" s="27">
        <v>396.04228507036731</v>
      </c>
      <c r="U25" s="27">
        <v>434.91948487284048</v>
      </c>
      <c r="V25" s="27">
        <v>348.96292270960129</v>
      </c>
      <c r="W25" s="27">
        <v>239.33589392579606</v>
      </c>
      <c r="X25" s="27">
        <v>362.78454594689509</v>
      </c>
      <c r="Y25" s="27">
        <v>366.15398640838254</v>
      </c>
      <c r="Z25" s="27">
        <v>240.08886419205226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9.2182471200000009</v>
      </c>
      <c r="D26" s="27">
        <f t="shared" si="14"/>
        <v>12.291089040000001</v>
      </c>
      <c r="E26" s="27">
        <f t="shared" si="14"/>
        <v>9.2182471200000009</v>
      </c>
      <c r="F26" s="27">
        <f t="shared" si="14"/>
        <v>9.2182471200000009</v>
      </c>
      <c r="G26" s="27">
        <f t="shared" si="14"/>
        <v>3.0728419200000006</v>
      </c>
      <c r="H26" s="27">
        <f t="shared" si="14"/>
        <v>6.1456838400000002</v>
      </c>
      <c r="I26" s="27">
        <f t="shared" si="14"/>
        <v>3.0728419200000006</v>
      </c>
      <c r="J26" s="27">
        <f t="shared" si="14"/>
        <v>6.1456838400000011</v>
      </c>
      <c r="K26" s="27">
        <f t="shared" si="14"/>
        <v>9.2185257600000003</v>
      </c>
      <c r="L26" s="27">
        <f t="shared" si="14"/>
        <v>6.1456838400000011</v>
      </c>
      <c r="M26" s="27">
        <f t="shared" si="14"/>
        <v>6.1456838400000011</v>
      </c>
      <c r="N26" s="27">
        <f t="shared" si="14"/>
        <v>3.0355041600000003</v>
      </c>
      <c r="O26" s="27">
        <f t="shared" si="14"/>
        <v>6.0712869600000001</v>
      </c>
      <c r="P26" s="27">
        <f t="shared" si="14"/>
        <v>3.0355041600000003</v>
      </c>
      <c r="Q26" s="27">
        <f t="shared" si="14"/>
        <v>3.0355041600000003</v>
      </c>
      <c r="R26" s="27">
        <f t="shared" si="14"/>
        <v>3.0355041600000003</v>
      </c>
      <c r="S26" s="27">
        <f t="shared" si="14"/>
        <v>3.0355041600000003</v>
      </c>
      <c r="T26" s="27">
        <f t="shared" si="14"/>
        <v>3.0355041600000003</v>
      </c>
      <c r="U26" s="27">
        <f t="shared" si="14"/>
        <v>3.9463783200000004</v>
      </c>
      <c r="V26" s="27">
        <f t="shared" si="14"/>
        <v>2.7340156800000002</v>
      </c>
      <c r="W26" s="27">
        <f t="shared" si="14"/>
        <v>2.4300194400000001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9.2182471200000009</v>
      </c>
      <c r="D33" s="19">
        <f t="shared" si="18"/>
        <v>12.291089040000001</v>
      </c>
      <c r="E33" s="19">
        <f t="shared" si="18"/>
        <v>9.2182471200000009</v>
      </c>
      <c r="F33" s="19">
        <f t="shared" si="18"/>
        <v>9.2182471200000009</v>
      </c>
      <c r="G33" s="19">
        <f t="shared" si="18"/>
        <v>3.0728419200000006</v>
      </c>
      <c r="H33" s="19">
        <f t="shared" si="18"/>
        <v>6.1456838400000002</v>
      </c>
      <c r="I33" s="19">
        <f t="shared" si="18"/>
        <v>3.0728419200000006</v>
      </c>
      <c r="J33" s="19">
        <f t="shared" si="18"/>
        <v>6.1456838400000011</v>
      </c>
      <c r="K33" s="19">
        <f t="shared" si="18"/>
        <v>9.2185257600000003</v>
      </c>
      <c r="L33" s="19">
        <f t="shared" si="18"/>
        <v>6.1456838400000011</v>
      </c>
      <c r="M33" s="19">
        <f t="shared" si="18"/>
        <v>6.1456838400000011</v>
      </c>
      <c r="N33" s="19">
        <f t="shared" si="18"/>
        <v>3.0355041600000003</v>
      </c>
      <c r="O33" s="19">
        <f t="shared" si="18"/>
        <v>6.0712869600000001</v>
      </c>
      <c r="P33" s="19">
        <f t="shared" si="18"/>
        <v>3.0355041600000003</v>
      </c>
      <c r="Q33" s="19">
        <f t="shared" si="18"/>
        <v>3.0355041600000003</v>
      </c>
      <c r="R33" s="19">
        <f t="shared" si="18"/>
        <v>3.0355041600000003</v>
      </c>
      <c r="S33" s="19">
        <f t="shared" si="18"/>
        <v>3.0355041600000003</v>
      </c>
      <c r="T33" s="19">
        <f t="shared" si="18"/>
        <v>3.0355041600000003</v>
      </c>
      <c r="U33" s="19">
        <f t="shared" si="18"/>
        <v>3.9463783200000004</v>
      </c>
      <c r="V33" s="19">
        <f t="shared" si="18"/>
        <v>2.7340156800000002</v>
      </c>
      <c r="W33" s="19">
        <f t="shared" si="18"/>
        <v>2.4300194400000001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9.2182471200000009</v>
      </c>
      <c r="D44" s="8">
        <v>12.291089040000001</v>
      </c>
      <c r="E44" s="8">
        <v>9.2182471200000009</v>
      </c>
      <c r="F44" s="8">
        <v>9.2182471200000009</v>
      </c>
      <c r="G44" s="8">
        <v>3.0728419200000006</v>
      </c>
      <c r="H44" s="8">
        <v>6.1456838400000002</v>
      </c>
      <c r="I44" s="8">
        <v>3.0728419200000006</v>
      </c>
      <c r="J44" s="8">
        <v>6.1456838400000011</v>
      </c>
      <c r="K44" s="8">
        <v>9.2185257600000003</v>
      </c>
      <c r="L44" s="8">
        <v>6.1456838400000011</v>
      </c>
      <c r="M44" s="8">
        <v>6.1456838400000011</v>
      </c>
      <c r="N44" s="8">
        <v>3.0355041600000003</v>
      </c>
      <c r="O44" s="8">
        <v>6.0712869600000001</v>
      </c>
      <c r="P44" s="8">
        <v>3.0355041600000003</v>
      </c>
      <c r="Q44" s="8">
        <v>3.0355041600000003</v>
      </c>
      <c r="R44" s="8">
        <v>3.0355041600000003</v>
      </c>
      <c r="S44" s="8">
        <v>3.0355041600000003</v>
      </c>
      <c r="T44" s="8">
        <v>3.0355041600000003</v>
      </c>
      <c r="U44" s="8">
        <v>3.9463783200000004</v>
      </c>
      <c r="V44" s="8">
        <v>2.7340156800000002</v>
      </c>
      <c r="W44" s="8">
        <v>2.4300194400000001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406.99989000000005</v>
      </c>
      <c r="D51" s="27">
        <v>393.72102000000018</v>
      </c>
      <c r="E51" s="27">
        <v>339.49475999999993</v>
      </c>
      <c r="F51" s="27">
        <v>340.25211000000002</v>
      </c>
      <c r="G51" s="27">
        <v>326.41784999999999</v>
      </c>
      <c r="H51" s="27">
        <v>351.61236000000002</v>
      </c>
      <c r="I51" s="27">
        <v>346.20992999999993</v>
      </c>
      <c r="J51" s="27">
        <v>221.49963000000002</v>
      </c>
      <c r="K51" s="27">
        <v>242.20053000000001</v>
      </c>
      <c r="L51" s="27">
        <v>203.67666000000003</v>
      </c>
      <c r="M51" s="27">
        <v>190.39778999999999</v>
      </c>
      <c r="N51" s="27">
        <v>152.78274000000002</v>
      </c>
      <c r="O51" s="27">
        <v>71.24139000000001</v>
      </c>
      <c r="P51" s="27">
        <v>39.331710000000015</v>
      </c>
      <c r="Q51" s="27">
        <v>28.476359999999996</v>
      </c>
      <c r="R51" s="27">
        <v>26.557740000000003</v>
      </c>
      <c r="S51" s="27">
        <v>29.031750000000006</v>
      </c>
      <c r="T51" s="27">
        <v>25.848456479999999</v>
      </c>
      <c r="U51" s="27">
        <v>30.910971050986248</v>
      </c>
      <c r="V51" s="27">
        <v>19.050041064344747</v>
      </c>
      <c r="W51" s="27">
        <v>13.163259691866585</v>
      </c>
      <c r="X51" s="27">
        <v>19.906473016154834</v>
      </c>
      <c r="Y51" s="27">
        <v>27.499930960675332</v>
      </c>
      <c r="Z51" s="27">
        <v>8.8158657595049057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122.51116331999999</v>
      </c>
      <c r="Q52" s="27">
        <f t="shared" si="20"/>
        <v>133.42361004</v>
      </c>
      <c r="R52" s="27">
        <f t="shared" si="20"/>
        <v>83.630289959999985</v>
      </c>
      <c r="S52" s="27">
        <f t="shared" si="20"/>
        <v>108.66461004000001</v>
      </c>
      <c r="T52" s="27">
        <f t="shared" si="20"/>
        <v>126.39989735999998</v>
      </c>
      <c r="U52" s="27">
        <f t="shared" si="20"/>
        <v>169.99276283999998</v>
      </c>
      <c r="V52" s="27">
        <f t="shared" si="20"/>
        <v>95.110543079999985</v>
      </c>
      <c r="W52" s="27">
        <f t="shared" si="20"/>
        <v>116.66803931999998</v>
      </c>
      <c r="X52" s="27">
        <f t="shared" si="20"/>
        <v>136.75914251999998</v>
      </c>
      <c r="Y52" s="27">
        <f t="shared" ref="Y52:Z52" si="21">SUM(Y53:Y54)</f>
        <v>132.98025888000001</v>
      </c>
      <c r="Z52" s="27">
        <f t="shared" si="21"/>
        <v>132.79275071999999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48.370093200000007</v>
      </c>
      <c r="U53" s="8">
        <v>37.0280196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122.51116331999999</v>
      </c>
      <c r="Q54" s="45">
        <v>133.42361004</v>
      </c>
      <c r="R54" s="45">
        <v>83.630289959999985</v>
      </c>
      <c r="S54" s="45">
        <v>108.66461004000001</v>
      </c>
      <c r="T54" s="45">
        <v>78.029804159999983</v>
      </c>
      <c r="U54" s="45">
        <v>132.96474323999999</v>
      </c>
      <c r="V54" s="45">
        <v>95.110543079999985</v>
      </c>
      <c r="W54" s="45">
        <v>116.66803931999998</v>
      </c>
      <c r="X54" s="45">
        <v>136.75914251999998</v>
      </c>
      <c r="Y54" s="45">
        <v>132.98025888000001</v>
      </c>
      <c r="Z54" s="45">
        <v>132.79275071999999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9.5199551999999983</v>
      </c>
      <c r="D61" s="49">
        <f t="shared" si="22"/>
        <v>11.423865599999999</v>
      </c>
      <c r="E61" s="49">
        <f t="shared" si="22"/>
        <v>14.336179199999997</v>
      </c>
      <c r="F61" s="49">
        <f t="shared" si="22"/>
        <v>14.849664479999998</v>
      </c>
      <c r="G61" s="49">
        <f t="shared" si="22"/>
        <v>19.636444799999996</v>
      </c>
      <c r="H61" s="49">
        <f t="shared" si="22"/>
        <v>26.824024079999997</v>
      </c>
      <c r="I61" s="49">
        <f t="shared" si="22"/>
        <v>24.222779279999997</v>
      </c>
      <c r="J61" s="49">
        <f t="shared" si="22"/>
        <v>28.214333279999998</v>
      </c>
      <c r="K61" s="49">
        <f t="shared" si="22"/>
        <v>20.269378080000003</v>
      </c>
      <c r="L61" s="49">
        <f t="shared" si="22"/>
        <v>324.76522175999997</v>
      </c>
      <c r="M61" s="49">
        <f t="shared" si="22"/>
        <v>681.98057927999969</v>
      </c>
      <c r="N61" s="49">
        <f t="shared" si="22"/>
        <v>659.15804807999984</v>
      </c>
      <c r="O61" s="49">
        <f t="shared" si="22"/>
        <v>920.95901856000012</v>
      </c>
      <c r="P61" s="49">
        <f t="shared" si="22"/>
        <v>1014.2159529599996</v>
      </c>
      <c r="Q61" s="49">
        <f t="shared" si="22"/>
        <v>1088.6528217599998</v>
      </c>
      <c r="R61" s="49">
        <f t="shared" si="22"/>
        <v>1226.35813824</v>
      </c>
      <c r="S61" s="49">
        <f t="shared" si="22"/>
        <v>1290.6777211199999</v>
      </c>
      <c r="T61" s="49">
        <f t="shared" si="22"/>
        <v>1386.36218304</v>
      </c>
      <c r="U61" s="49">
        <f t="shared" si="22"/>
        <v>1861.7962511811791</v>
      </c>
      <c r="V61" s="49">
        <f t="shared" si="22"/>
        <v>2246.0956712824022</v>
      </c>
      <c r="W61" s="49">
        <f t="shared" si="22"/>
        <v>2322.1403487074235</v>
      </c>
      <c r="X61" s="49">
        <f t="shared" si="22"/>
        <v>2139.1618513806407</v>
      </c>
      <c r="Y61" s="49">
        <f t="shared" ref="Y61:Z61" si="23">SUM(Y62:Y72)</f>
        <v>2008.9977614710008</v>
      </c>
      <c r="Z61" s="49">
        <f t="shared" si="23"/>
        <v>2400.1572654563101</v>
      </c>
    </row>
    <row r="62" spans="1:26" ht="11.25" customHeight="1" x14ac:dyDescent="0.2">
      <c r="A62" s="50" t="s">
        <v>92</v>
      </c>
      <c r="B62" s="51" t="s">
        <v>93</v>
      </c>
      <c r="C62" s="52">
        <v>9.5199551999999983</v>
      </c>
      <c r="D62" s="52">
        <v>11.423865599999999</v>
      </c>
      <c r="E62" s="52">
        <v>14.336179199999997</v>
      </c>
      <c r="F62" s="52">
        <v>10.863820799999999</v>
      </c>
      <c r="G62" s="52">
        <v>16.688044799999997</v>
      </c>
      <c r="H62" s="52">
        <v>20.272089599999997</v>
      </c>
      <c r="I62" s="52">
        <v>16.688044799999997</v>
      </c>
      <c r="J62" s="52">
        <v>21.280089599999997</v>
      </c>
      <c r="K62" s="52">
        <v>15.7921344</v>
      </c>
      <c r="L62" s="52">
        <v>321.21613439999999</v>
      </c>
      <c r="M62" s="52">
        <v>675.92004479999969</v>
      </c>
      <c r="N62" s="52">
        <v>654.08031359999984</v>
      </c>
      <c r="O62" s="52">
        <v>915.93573120000008</v>
      </c>
      <c r="P62" s="52">
        <v>1003.2958655999996</v>
      </c>
      <c r="Q62" s="52">
        <v>1078.2241343999999</v>
      </c>
      <c r="R62" s="52">
        <v>1107.1198655999999</v>
      </c>
      <c r="S62" s="52">
        <v>1197.0560447999999</v>
      </c>
      <c r="T62" s="52">
        <v>1293.1519104000001</v>
      </c>
      <c r="U62" s="52">
        <v>1814.8483583999998</v>
      </c>
      <c r="V62" s="52">
        <v>2146.8383999999996</v>
      </c>
      <c r="W62" s="52">
        <v>2220.9938634239998</v>
      </c>
      <c r="X62" s="52">
        <v>2056.3199999999997</v>
      </c>
      <c r="Y62" s="52">
        <v>1929.2329728000002</v>
      </c>
      <c r="Z62" s="52">
        <v>2322.6221087999993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3.985843679999999</v>
      </c>
      <c r="G64" s="52">
        <v>2.9483999999999999</v>
      </c>
      <c r="H64" s="52">
        <v>6.5519344800000008</v>
      </c>
      <c r="I64" s="52">
        <v>7.53473448</v>
      </c>
      <c r="J64" s="52">
        <v>6.9342436799999998</v>
      </c>
      <c r="K64" s="52">
        <v>4.4772436800000008</v>
      </c>
      <c r="L64" s="52">
        <v>3.5490873600000006</v>
      </c>
      <c r="M64" s="52">
        <v>6.0605344799999994</v>
      </c>
      <c r="N64" s="52">
        <v>5.077734480000001</v>
      </c>
      <c r="O64" s="52">
        <v>5.0232873600000003</v>
      </c>
      <c r="P64" s="52">
        <v>10.92008736</v>
      </c>
      <c r="Q64" s="52">
        <v>10.42868736</v>
      </c>
      <c r="R64" s="52">
        <v>20.038112640000005</v>
      </c>
      <c r="S64" s="52">
        <v>12.721756319999997</v>
      </c>
      <c r="T64" s="52">
        <v>11.68431264</v>
      </c>
      <c r="U64" s="52">
        <v>13.348012781179166</v>
      </c>
      <c r="V64" s="52">
        <v>12.577911282402441</v>
      </c>
      <c r="W64" s="52">
        <v>17.14660528342397</v>
      </c>
      <c r="X64" s="52">
        <v>7.740451380640752</v>
      </c>
      <c r="Y64" s="52">
        <v>3.9588686710004786</v>
      </c>
      <c r="Z64" s="52">
        <v>1.8361566563107339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99.200160000000011</v>
      </c>
      <c r="S65" s="52">
        <v>80.899919999999995</v>
      </c>
      <c r="T65" s="52">
        <v>81.525960000000012</v>
      </c>
      <c r="U65" s="52">
        <v>33.599879999999992</v>
      </c>
      <c r="V65" s="52">
        <v>86.679359999999974</v>
      </c>
      <c r="W65" s="52">
        <v>83.999879999999976</v>
      </c>
      <c r="X65" s="52">
        <v>75.101399999999984</v>
      </c>
      <c r="Y65" s="52">
        <v>75.805919999999972</v>
      </c>
      <c r="Z65" s="52">
        <v>75.698999999999984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1021.8893136043071</v>
      </c>
      <c r="D2" s="21">
        <f t="shared" ref="D2:X2" si="0">SUM(D3,D17,D22,D25,D26,D51,D52)</f>
        <v>932.33198537136582</v>
      </c>
      <c r="E2" s="21">
        <f t="shared" si="0"/>
        <v>1074.7283740156258</v>
      </c>
      <c r="F2" s="21">
        <f t="shared" si="0"/>
        <v>1241.1423558622487</v>
      </c>
      <c r="G2" s="21">
        <f t="shared" si="0"/>
        <v>997.80689343236179</v>
      </c>
      <c r="H2" s="21">
        <f t="shared" si="0"/>
        <v>970.85439202060775</v>
      </c>
      <c r="I2" s="21">
        <f t="shared" si="0"/>
        <v>1012.6251302388936</v>
      </c>
      <c r="J2" s="21">
        <f t="shared" si="0"/>
        <v>1061.9494784482104</v>
      </c>
      <c r="K2" s="21">
        <f t="shared" si="0"/>
        <v>1084.6211863645049</v>
      </c>
      <c r="L2" s="21">
        <f t="shared" si="0"/>
        <v>823.26513877632556</v>
      </c>
      <c r="M2" s="21">
        <f t="shared" si="0"/>
        <v>912.57868807979128</v>
      </c>
      <c r="N2" s="21">
        <f t="shared" si="0"/>
        <v>731.41758088739471</v>
      </c>
      <c r="O2" s="21">
        <f t="shared" si="0"/>
        <v>858.44093258624389</v>
      </c>
      <c r="P2" s="21">
        <f t="shared" si="0"/>
        <v>727.75751098977685</v>
      </c>
      <c r="Q2" s="21">
        <f t="shared" si="0"/>
        <v>661.4473772606724</v>
      </c>
      <c r="R2" s="21">
        <f t="shared" si="0"/>
        <v>514.16717263450778</v>
      </c>
      <c r="S2" s="21">
        <f t="shared" si="0"/>
        <v>418.54810443740479</v>
      </c>
      <c r="T2" s="21">
        <f t="shared" si="0"/>
        <v>488.30764684474752</v>
      </c>
      <c r="U2" s="21">
        <f t="shared" si="0"/>
        <v>486.08998338801024</v>
      </c>
      <c r="V2" s="21">
        <f t="shared" si="0"/>
        <v>373.81453385608643</v>
      </c>
      <c r="W2" s="21">
        <f t="shared" si="0"/>
        <v>285.42893771102422</v>
      </c>
      <c r="X2" s="21">
        <f t="shared" si="0"/>
        <v>287.6031225326717</v>
      </c>
      <c r="Y2" s="21">
        <f t="shared" ref="Y2:Z2" si="1">SUM(Y3,Y17,Y22,Y25,Y26,Y51,Y52)</f>
        <v>311.24586886710745</v>
      </c>
      <c r="Z2" s="21">
        <f t="shared" si="1"/>
        <v>283.1007167450361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28.103126470680223</v>
      </c>
      <c r="D3" s="24">
        <f t="shared" si="2"/>
        <v>15.379645362033788</v>
      </c>
      <c r="E3" s="24">
        <f t="shared" si="2"/>
        <v>15.586203410265604</v>
      </c>
      <c r="F3" s="24">
        <f t="shared" si="2"/>
        <v>12.806034470726955</v>
      </c>
      <c r="G3" s="24">
        <f t="shared" si="2"/>
        <v>10.395717101276503</v>
      </c>
      <c r="H3" s="24">
        <f t="shared" si="2"/>
        <v>10.39573414272134</v>
      </c>
      <c r="I3" s="24">
        <f t="shared" si="2"/>
        <v>10.395628762210672</v>
      </c>
      <c r="J3" s="24">
        <f t="shared" si="2"/>
        <v>7.7967001332260502</v>
      </c>
      <c r="K3" s="24">
        <f t="shared" si="2"/>
        <v>5.3172492838737044</v>
      </c>
      <c r="L3" s="24">
        <f t="shared" si="2"/>
        <v>5.1988261537027629</v>
      </c>
      <c r="M3" s="24">
        <f t="shared" si="2"/>
        <v>5.198629381125615</v>
      </c>
      <c r="N3" s="24">
        <f t="shared" si="2"/>
        <v>2.6076250021849963</v>
      </c>
      <c r="O3" s="24">
        <f t="shared" si="2"/>
        <v>2.6055082957271374</v>
      </c>
      <c r="P3" s="24">
        <f t="shared" si="2"/>
        <v>7.8079100236394128</v>
      </c>
      <c r="Q3" s="24">
        <f t="shared" si="2"/>
        <v>5.1251230707142099</v>
      </c>
      <c r="R3" s="24">
        <f t="shared" si="2"/>
        <v>7.6720327385222635</v>
      </c>
      <c r="S3" s="24">
        <f t="shared" si="2"/>
        <v>0</v>
      </c>
      <c r="T3" s="24">
        <f t="shared" si="2"/>
        <v>8.1039469647473403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28.103126470680223</v>
      </c>
      <c r="D4" s="19">
        <f t="shared" si="4"/>
        <v>15.379645362033788</v>
      </c>
      <c r="E4" s="19">
        <f t="shared" si="4"/>
        <v>15.586203410265604</v>
      </c>
      <c r="F4" s="19">
        <f t="shared" si="4"/>
        <v>12.806034470726955</v>
      </c>
      <c r="G4" s="19">
        <f t="shared" si="4"/>
        <v>10.395717101276503</v>
      </c>
      <c r="H4" s="19">
        <f t="shared" si="4"/>
        <v>10.39573414272134</v>
      </c>
      <c r="I4" s="19">
        <f t="shared" si="4"/>
        <v>10.395628762210672</v>
      </c>
      <c r="J4" s="19">
        <f t="shared" si="4"/>
        <v>7.7967001332260502</v>
      </c>
      <c r="K4" s="19">
        <f t="shared" si="4"/>
        <v>5.3172492838737044</v>
      </c>
      <c r="L4" s="19">
        <f t="shared" si="4"/>
        <v>5.1988261537027629</v>
      </c>
      <c r="M4" s="19">
        <f t="shared" si="4"/>
        <v>5.198629381125615</v>
      </c>
      <c r="N4" s="19">
        <f t="shared" si="4"/>
        <v>2.6076250021849963</v>
      </c>
      <c r="O4" s="19">
        <f t="shared" si="4"/>
        <v>2.6055082957271374</v>
      </c>
      <c r="P4" s="19">
        <f t="shared" si="4"/>
        <v>7.8079100236394128</v>
      </c>
      <c r="Q4" s="19">
        <f t="shared" si="4"/>
        <v>5.1251230707142099</v>
      </c>
      <c r="R4" s="19">
        <f t="shared" si="4"/>
        <v>7.6720327385222635</v>
      </c>
      <c r="S4" s="19">
        <f t="shared" si="4"/>
        <v>0</v>
      </c>
      <c r="T4" s="19">
        <f t="shared" si="4"/>
        <v>8.1039469647473403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28.103126470680223</v>
      </c>
      <c r="D7" s="8">
        <v>15.379645362033788</v>
      </c>
      <c r="E7" s="8">
        <v>15.586203410265604</v>
      </c>
      <c r="F7" s="8">
        <v>12.806034470726955</v>
      </c>
      <c r="G7" s="8">
        <v>10.395717101276503</v>
      </c>
      <c r="H7" s="8">
        <v>10.39573414272134</v>
      </c>
      <c r="I7" s="8">
        <v>10.395628762210672</v>
      </c>
      <c r="J7" s="8">
        <v>7.7967001332260502</v>
      </c>
      <c r="K7" s="8">
        <v>5.3172492838737044</v>
      </c>
      <c r="L7" s="8">
        <v>5.1988261537027629</v>
      </c>
      <c r="M7" s="8">
        <v>5.198629381125615</v>
      </c>
      <c r="N7" s="8">
        <v>2.6076250021849963</v>
      </c>
      <c r="O7" s="8">
        <v>2.6055082957271374</v>
      </c>
      <c r="P7" s="8">
        <v>7.8079100236394128</v>
      </c>
      <c r="Q7" s="8">
        <v>5.1251230707142099</v>
      </c>
      <c r="R7" s="8">
        <v>7.6720327385222635</v>
      </c>
      <c r="S7" s="8">
        <v>0</v>
      </c>
      <c r="T7" s="8">
        <v>8.1039469647473403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26.442810719999997</v>
      </c>
      <c r="D17" s="27">
        <f t="shared" si="10"/>
        <v>28.810680479999995</v>
      </c>
      <c r="E17" s="27">
        <f t="shared" si="10"/>
        <v>13.320106559999997</v>
      </c>
      <c r="F17" s="27">
        <f t="shared" si="10"/>
        <v>3.2067100800000006</v>
      </c>
      <c r="G17" s="27">
        <f t="shared" si="10"/>
        <v>19.841258879999998</v>
      </c>
      <c r="H17" s="27">
        <f t="shared" si="10"/>
        <v>5.2032715199999995</v>
      </c>
      <c r="I17" s="27">
        <f t="shared" si="10"/>
        <v>5.8969771200000007</v>
      </c>
      <c r="J17" s="27">
        <f t="shared" si="10"/>
        <v>0</v>
      </c>
      <c r="K17" s="27">
        <f t="shared" si="10"/>
        <v>0</v>
      </c>
      <c r="L17" s="27">
        <f t="shared" si="10"/>
        <v>27.107425439999997</v>
      </c>
      <c r="M17" s="27">
        <f t="shared" si="10"/>
        <v>27.10742544</v>
      </c>
      <c r="N17" s="27">
        <f t="shared" si="10"/>
        <v>26.219514240000002</v>
      </c>
      <c r="O17" s="27">
        <f t="shared" si="10"/>
        <v>29.724645599999999</v>
      </c>
      <c r="P17" s="27">
        <f t="shared" si="10"/>
        <v>62.229548159999993</v>
      </c>
      <c r="Q17" s="27">
        <f t="shared" si="10"/>
        <v>41.531067360000009</v>
      </c>
      <c r="R17" s="27">
        <f t="shared" si="10"/>
        <v>13.39395264</v>
      </c>
      <c r="S17" s="27">
        <f t="shared" si="10"/>
        <v>14.733251999999998</v>
      </c>
      <c r="T17" s="27">
        <f t="shared" si="10"/>
        <v>14.44569984</v>
      </c>
      <c r="U17" s="27">
        <f t="shared" si="10"/>
        <v>26.084928959999999</v>
      </c>
      <c r="V17" s="27">
        <f t="shared" si="10"/>
        <v>26.837295839999992</v>
      </c>
      <c r="W17" s="27">
        <f t="shared" si="10"/>
        <v>5.74417008</v>
      </c>
      <c r="X17" s="27">
        <f t="shared" si="10"/>
        <v>5.1020927999999985</v>
      </c>
      <c r="Y17" s="27">
        <f t="shared" ref="Y17:Z17" si="11">SUM(Y18:Y21)</f>
        <v>4.8306844800000004</v>
      </c>
      <c r="Z17" s="27">
        <f t="shared" si="11"/>
        <v>5.4399945600000006</v>
      </c>
    </row>
    <row r="18" spans="1:26" ht="11.25" customHeight="1" x14ac:dyDescent="0.2">
      <c r="A18" s="29" t="s">
        <v>26</v>
      </c>
      <c r="B18" s="7" t="s">
        <v>27</v>
      </c>
      <c r="C18" s="8">
        <v>17.864997119999998</v>
      </c>
      <c r="D18" s="8">
        <v>18.975885119999994</v>
      </c>
      <c r="E18" s="8">
        <v>9.0263246399999986</v>
      </c>
      <c r="F18" s="8">
        <v>2.1158020800000004</v>
      </c>
      <c r="G18" s="8">
        <v>13.542923519999999</v>
      </c>
      <c r="H18" s="8">
        <v>3.5100864000000001</v>
      </c>
      <c r="I18" s="8">
        <v>4.2619737600000009</v>
      </c>
      <c r="J18" s="8">
        <v>0</v>
      </c>
      <c r="K18" s="8">
        <v>0</v>
      </c>
      <c r="L18" s="8">
        <v>17.267195519999998</v>
      </c>
      <c r="M18" s="8">
        <v>14.7180672</v>
      </c>
      <c r="N18" s="8">
        <v>14.361783839999999</v>
      </c>
      <c r="O18" s="8">
        <v>14.94472032</v>
      </c>
      <c r="P18" s="8">
        <v>31.627061280000007</v>
      </c>
      <c r="Q18" s="8">
        <v>18.193628159999999</v>
      </c>
      <c r="R18" s="8">
        <v>3.6862300799999996</v>
      </c>
      <c r="S18" s="8">
        <v>1.9243137599999993</v>
      </c>
      <c r="T18" s="8">
        <v>2.3773003200000002</v>
      </c>
      <c r="U18" s="8">
        <v>6.2558179199999984</v>
      </c>
      <c r="V18" s="8">
        <v>6.421891679999999</v>
      </c>
      <c r="W18" s="8">
        <v>1.1476511999999999</v>
      </c>
      <c r="X18" s="8">
        <v>1.1634753600000001</v>
      </c>
      <c r="Y18" s="8">
        <v>1.15979904</v>
      </c>
      <c r="Z18" s="8">
        <v>1.13438448</v>
      </c>
    </row>
    <row r="19" spans="1:26" ht="11.25" customHeight="1" x14ac:dyDescent="0.2">
      <c r="A19" s="29" t="s">
        <v>28</v>
      </c>
      <c r="B19" s="7" t="s">
        <v>29</v>
      </c>
      <c r="C19" s="8">
        <v>8.5778135999999989</v>
      </c>
      <c r="D19" s="8">
        <v>9.8347953599999993</v>
      </c>
      <c r="E19" s="8">
        <v>4.2937819199999989</v>
      </c>
      <c r="F19" s="8">
        <v>1.090908</v>
      </c>
      <c r="G19" s="8">
        <v>6.2983353600000003</v>
      </c>
      <c r="H19" s="8">
        <v>1.6931851199999999</v>
      </c>
      <c r="I19" s="8">
        <v>1.6350033599999998</v>
      </c>
      <c r="J19" s="8">
        <v>0</v>
      </c>
      <c r="K19" s="8">
        <v>0</v>
      </c>
      <c r="L19" s="8">
        <v>9.8402299199999987</v>
      </c>
      <c r="M19" s="8">
        <v>12.389358239999998</v>
      </c>
      <c r="N19" s="8">
        <v>11.857730400000001</v>
      </c>
      <c r="O19" s="8">
        <v>14.779925279999999</v>
      </c>
      <c r="P19" s="8">
        <v>30.60248687999999</v>
      </c>
      <c r="Q19" s="8">
        <v>23.337439200000009</v>
      </c>
      <c r="R19" s="8">
        <v>9.7077225600000006</v>
      </c>
      <c r="S19" s="8">
        <v>12.80893824</v>
      </c>
      <c r="T19" s="8">
        <v>12.06839952</v>
      </c>
      <c r="U19" s="8">
        <v>19.829111040000001</v>
      </c>
      <c r="V19" s="8">
        <v>20.415404159999994</v>
      </c>
      <c r="W19" s="8">
        <v>4.5965188799999996</v>
      </c>
      <c r="X19" s="8">
        <v>3.9386174399999985</v>
      </c>
      <c r="Y19" s="8">
        <v>3.6708854400000002</v>
      </c>
      <c r="Z19" s="8">
        <v>4.3056100800000001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61.094404253626841</v>
      </c>
      <c r="D22" s="27">
        <f t="shared" si="12"/>
        <v>57.955231389332099</v>
      </c>
      <c r="E22" s="27">
        <f t="shared" si="12"/>
        <v>112.49367696536039</v>
      </c>
      <c r="F22" s="27">
        <f t="shared" si="12"/>
        <v>124.5467749915216</v>
      </c>
      <c r="G22" s="27">
        <f t="shared" si="12"/>
        <v>108.1099970333243</v>
      </c>
      <c r="H22" s="27">
        <f t="shared" si="12"/>
        <v>99.432026668669508</v>
      </c>
      <c r="I22" s="27">
        <f t="shared" si="12"/>
        <v>125.84390399681483</v>
      </c>
      <c r="J22" s="27">
        <f t="shared" si="12"/>
        <v>150.99051333</v>
      </c>
      <c r="K22" s="27">
        <f t="shared" si="12"/>
        <v>153.82523583721533</v>
      </c>
      <c r="L22" s="27">
        <f t="shared" si="12"/>
        <v>83.899108051679477</v>
      </c>
      <c r="M22" s="27">
        <f t="shared" si="12"/>
        <v>79.928708348359592</v>
      </c>
      <c r="N22" s="27">
        <f t="shared" si="12"/>
        <v>42.505175784626445</v>
      </c>
      <c r="O22" s="27">
        <f t="shared" si="12"/>
        <v>51.60934419739268</v>
      </c>
      <c r="P22" s="27">
        <f t="shared" si="12"/>
        <v>52.090324464970415</v>
      </c>
      <c r="Q22" s="27">
        <f t="shared" si="12"/>
        <v>57.246340949958146</v>
      </c>
      <c r="R22" s="27">
        <f t="shared" si="12"/>
        <v>50.36330957598549</v>
      </c>
      <c r="S22" s="27">
        <f t="shared" si="12"/>
        <v>21.437844277404832</v>
      </c>
      <c r="T22" s="27">
        <f t="shared" si="12"/>
        <v>40.589471999999994</v>
      </c>
      <c r="U22" s="27">
        <f t="shared" si="12"/>
        <v>91.860383999999968</v>
      </c>
      <c r="V22" s="27">
        <f t="shared" si="12"/>
        <v>61.549509119999996</v>
      </c>
      <c r="W22" s="27">
        <f t="shared" si="12"/>
        <v>60.478313279999973</v>
      </c>
      <c r="X22" s="27">
        <f t="shared" si="12"/>
        <v>20.294735999999997</v>
      </c>
      <c r="Y22" s="27">
        <f t="shared" ref="Y22:Z22" si="13">SUM(Y23:Y24)</f>
        <v>13.531858559999998</v>
      </c>
      <c r="Z22" s="27">
        <f t="shared" si="13"/>
        <v>10.956105599999999</v>
      </c>
    </row>
    <row r="23" spans="1:26" ht="11.25" customHeight="1" x14ac:dyDescent="0.2">
      <c r="A23" s="29" t="s">
        <v>36</v>
      </c>
      <c r="B23" s="7" t="s">
        <v>37</v>
      </c>
      <c r="C23" s="8">
        <v>61.094404253626841</v>
      </c>
      <c r="D23" s="8">
        <v>57.955231389332099</v>
      </c>
      <c r="E23" s="8">
        <v>112.49367696536039</v>
      </c>
      <c r="F23" s="8">
        <v>124.5467749915216</v>
      </c>
      <c r="G23" s="8">
        <v>108.1099970333243</v>
      </c>
      <c r="H23" s="8">
        <v>99.432026668669508</v>
      </c>
      <c r="I23" s="8">
        <v>125.84390399681483</v>
      </c>
      <c r="J23" s="8">
        <v>150.99051333</v>
      </c>
      <c r="K23" s="8">
        <v>153.82523583721533</v>
      </c>
      <c r="L23" s="8">
        <v>83.899108051679477</v>
      </c>
      <c r="M23" s="8">
        <v>79.928708348359592</v>
      </c>
      <c r="N23" s="8">
        <v>42.505175784626445</v>
      </c>
      <c r="O23" s="8">
        <v>51.60934419739268</v>
      </c>
      <c r="P23" s="8">
        <v>52.090324464970415</v>
      </c>
      <c r="Q23" s="8">
        <v>57.246340949958146</v>
      </c>
      <c r="R23" s="8">
        <v>50.36330957598549</v>
      </c>
      <c r="S23" s="8">
        <v>21.437844277404832</v>
      </c>
      <c r="T23" s="8">
        <v>40.589471999999994</v>
      </c>
      <c r="U23" s="8">
        <v>91.860383999999968</v>
      </c>
      <c r="V23" s="8">
        <v>61.549509119999996</v>
      </c>
      <c r="W23" s="8">
        <v>60.478313279999973</v>
      </c>
      <c r="X23" s="8">
        <v>20.294735999999997</v>
      </c>
      <c r="Y23" s="8">
        <v>13.531858559999998</v>
      </c>
      <c r="Z23" s="8">
        <v>10.956105599999999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46.602452159999999</v>
      </c>
      <c r="D25" s="27">
        <v>14.902947180000004</v>
      </c>
      <c r="E25" s="27">
        <v>65.225346120000012</v>
      </c>
      <c r="F25" s="27">
        <v>385.66867151999998</v>
      </c>
      <c r="G25" s="27">
        <v>35.712032337761045</v>
      </c>
      <c r="H25" s="27">
        <v>10.389425849216998</v>
      </c>
      <c r="I25" s="27">
        <v>43.982263239868026</v>
      </c>
      <c r="J25" s="27">
        <v>28.598543064984458</v>
      </c>
      <c r="K25" s="27">
        <v>37.626184123415889</v>
      </c>
      <c r="L25" s="27">
        <v>14.029030090943285</v>
      </c>
      <c r="M25" s="27">
        <v>19.993946830306033</v>
      </c>
      <c r="N25" s="27">
        <v>19.635370900583361</v>
      </c>
      <c r="O25" s="27">
        <v>19.870466253124011</v>
      </c>
      <c r="P25" s="27">
        <v>4.071347981166948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382.01112000000001</v>
      </c>
      <c r="D26" s="27">
        <f t="shared" si="14"/>
        <v>323.25843096</v>
      </c>
      <c r="E26" s="27">
        <f t="shared" si="14"/>
        <v>330.63699096000005</v>
      </c>
      <c r="F26" s="27">
        <f t="shared" si="14"/>
        <v>267.82521480000003</v>
      </c>
      <c r="G26" s="27">
        <f t="shared" si="14"/>
        <v>221.85659808000003</v>
      </c>
      <c r="H26" s="27">
        <f t="shared" si="14"/>
        <v>227.38584384000004</v>
      </c>
      <c r="I26" s="27">
        <f t="shared" si="14"/>
        <v>202.80338712</v>
      </c>
      <c r="J26" s="27">
        <f t="shared" si="14"/>
        <v>141.34794192000001</v>
      </c>
      <c r="K26" s="27">
        <f t="shared" si="14"/>
        <v>166.29992712000001</v>
      </c>
      <c r="L26" s="27">
        <f t="shared" si="14"/>
        <v>150.56618904000004</v>
      </c>
      <c r="M26" s="27">
        <f t="shared" si="14"/>
        <v>162.85727808000004</v>
      </c>
      <c r="N26" s="27">
        <f t="shared" si="14"/>
        <v>115.35389496000001</v>
      </c>
      <c r="O26" s="27">
        <f t="shared" si="14"/>
        <v>103.30996824000003</v>
      </c>
      <c r="P26" s="27">
        <f t="shared" si="14"/>
        <v>48.570017040000003</v>
      </c>
      <c r="Q26" s="27">
        <f t="shared" si="14"/>
        <v>39.463225920000014</v>
      </c>
      <c r="R26" s="27">
        <f t="shared" si="14"/>
        <v>60.712590959999993</v>
      </c>
      <c r="S26" s="27">
        <f t="shared" si="14"/>
        <v>57.67680816</v>
      </c>
      <c r="T26" s="27">
        <f t="shared" si="14"/>
        <v>72.85516487999999</v>
      </c>
      <c r="U26" s="27">
        <f t="shared" si="14"/>
        <v>57.67680816</v>
      </c>
      <c r="V26" s="27">
        <f t="shared" si="14"/>
        <v>18.225842400000001</v>
      </c>
      <c r="W26" s="27">
        <f t="shared" si="14"/>
        <v>14.276956320000002</v>
      </c>
      <c r="X26" s="27">
        <f t="shared" si="14"/>
        <v>15.188109120000002</v>
      </c>
      <c r="Y26" s="27">
        <f t="shared" ref="Y26:Z26" si="15">SUM(Y27,Y33)</f>
        <v>60.09373152000002</v>
      </c>
      <c r="Z26" s="27">
        <f t="shared" si="15"/>
        <v>62.129475360000015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382.01112000000001</v>
      </c>
      <c r="D33" s="19">
        <f t="shared" si="18"/>
        <v>323.25843096</v>
      </c>
      <c r="E33" s="19">
        <f t="shared" si="18"/>
        <v>330.63699096000005</v>
      </c>
      <c r="F33" s="19">
        <f t="shared" si="18"/>
        <v>267.82521480000003</v>
      </c>
      <c r="G33" s="19">
        <f t="shared" si="18"/>
        <v>221.85659808000003</v>
      </c>
      <c r="H33" s="19">
        <f t="shared" si="18"/>
        <v>227.38584384000004</v>
      </c>
      <c r="I33" s="19">
        <f t="shared" si="18"/>
        <v>202.80338712</v>
      </c>
      <c r="J33" s="19">
        <f t="shared" si="18"/>
        <v>141.34794192000001</v>
      </c>
      <c r="K33" s="19">
        <f t="shared" si="18"/>
        <v>166.29992712000001</v>
      </c>
      <c r="L33" s="19">
        <f t="shared" si="18"/>
        <v>150.56618904000004</v>
      </c>
      <c r="M33" s="19">
        <f t="shared" si="18"/>
        <v>162.85727808000004</v>
      </c>
      <c r="N33" s="19">
        <f t="shared" si="18"/>
        <v>115.35389496000001</v>
      </c>
      <c r="O33" s="19">
        <f t="shared" si="18"/>
        <v>103.30996824000003</v>
      </c>
      <c r="P33" s="19">
        <f t="shared" si="18"/>
        <v>48.570017040000003</v>
      </c>
      <c r="Q33" s="19">
        <f t="shared" si="18"/>
        <v>39.463225920000014</v>
      </c>
      <c r="R33" s="19">
        <f t="shared" si="18"/>
        <v>60.712590959999993</v>
      </c>
      <c r="S33" s="19">
        <f t="shared" si="18"/>
        <v>57.67680816</v>
      </c>
      <c r="T33" s="19">
        <f t="shared" si="18"/>
        <v>72.85516487999999</v>
      </c>
      <c r="U33" s="19">
        <f t="shared" si="18"/>
        <v>57.67680816</v>
      </c>
      <c r="V33" s="19">
        <f t="shared" si="18"/>
        <v>18.225842400000001</v>
      </c>
      <c r="W33" s="19">
        <f t="shared" si="18"/>
        <v>14.276956320000002</v>
      </c>
      <c r="X33" s="19">
        <f t="shared" si="18"/>
        <v>15.188109120000002</v>
      </c>
      <c r="Y33" s="19">
        <f t="shared" ref="Y33:Z33" si="19">SUM(Y34:Y50)</f>
        <v>60.09373152000002</v>
      </c>
      <c r="Z33" s="19">
        <f t="shared" si="19"/>
        <v>62.129475360000015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50.150880000000001</v>
      </c>
      <c r="D43" s="8">
        <v>31.3443</v>
      </c>
      <c r="E43" s="8">
        <v>94.032900000000012</v>
      </c>
      <c r="F43" s="8">
        <v>25.07544</v>
      </c>
      <c r="G43" s="8">
        <v>31.344300000000004</v>
      </c>
      <c r="H43" s="8">
        <v>0</v>
      </c>
      <c r="I43" s="8">
        <v>0</v>
      </c>
      <c r="J43" s="8">
        <v>0</v>
      </c>
      <c r="K43" s="8">
        <v>18.80658</v>
      </c>
      <c r="L43" s="8">
        <v>0</v>
      </c>
      <c r="M43" s="8">
        <v>0</v>
      </c>
      <c r="N43" s="8">
        <v>0</v>
      </c>
      <c r="O43" s="8">
        <v>3.1344300000000005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331.86024000000003</v>
      </c>
      <c r="D44" s="8">
        <v>291.91413096000002</v>
      </c>
      <c r="E44" s="8">
        <v>236.60409096000001</v>
      </c>
      <c r="F44" s="8">
        <v>242.74977480000001</v>
      </c>
      <c r="G44" s="8">
        <v>190.51229808000002</v>
      </c>
      <c r="H44" s="8">
        <v>227.38584384000004</v>
      </c>
      <c r="I44" s="8">
        <v>202.80338712</v>
      </c>
      <c r="J44" s="8">
        <v>141.34794192000001</v>
      </c>
      <c r="K44" s="8">
        <v>147.49334712000001</v>
      </c>
      <c r="L44" s="8">
        <v>150.56618904000004</v>
      </c>
      <c r="M44" s="8">
        <v>162.85727808000004</v>
      </c>
      <c r="N44" s="8">
        <v>115.35389496000001</v>
      </c>
      <c r="O44" s="8">
        <v>100.17553824000004</v>
      </c>
      <c r="P44" s="8">
        <v>48.570017040000003</v>
      </c>
      <c r="Q44" s="8">
        <v>39.463225920000014</v>
      </c>
      <c r="R44" s="8">
        <v>60.712590959999993</v>
      </c>
      <c r="S44" s="8">
        <v>57.67680816</v>
      </c>
      <c r="T44" s="8">
        <v>72.85516487999999</v>
      </c>
      <c r="U44" s="8">
        <v>57.67680816</v>
      </c>
      <c r="V44" s="8">
        <v>18.225842400000001</v>
      </c>
      <c r="W44" s="8">
        <v>14.276956320000002</v>
      </c>
      <c r="X44" s="8">
        <v>15.188109120000002</v>
      </c>
      <c r="Y44" s="8">
        <v>60.09373152000002</v>
      </c>
      <c r="Z44" s="8">
        <v>62.129475360000015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477.63540000000006</v>
      </c>
      <c r="D51" s="27">
        <v>492.02504999999996</v>
      </c>
      <c r="E51" s="27">
        <v>537.46604999999988</v>
      </c>
      <c r="F51" s="27">
        <v>447.08895000000007</v>
      </c>
      <c r="G51" s="27">
        <v>601.89128999999991</v>
      </c>
      <c r="H51" s="27">
        <v>618.04808999999989</v>
      </c>
      <c r="I51" s="27">
        <v>623.70297000000005</v>
      </c>
      <c r="J51" s="27">
        <v>733.21577999999977</v>
      </c>
      <c r="K51" s="27">
        <v>721.5525899999999</v>
      </c>
      <c r="L51" s="27">
        <v>542.46456000000001</v>
      </c>
      <c r="M51" s="27">
        <v>617.49270000000001</v>
      </c>
      <c r="N51" s="27">
        <v>525.09599999999989</v>
      </c>
      <c r="O51" s="27">
        <v>651.32100000000003</v>
      </c>
      <c r="P51" s="27">
        <v>497.32650000000007</v>
      </c>
      <c r="Q51" s="27">
        <v>454.25853000000012</v>
      </c>
      <c r="R51" s="27">
        <v>356.25744000000003</v>
      </c>
      <c r="S51" s="27">
        <v>322.12619999999998</v>
      </c>
      <c r="T51" s="27">
        <v>352.31336316000016</v>
      </c>
      <c r="U51" s="27">
        <v>310.46786226801026</v>
      </c>
      <c r="V51" s="27">
        <v>267.20188649608644</v>
      </c>
      <c r="W51" s="27">
        <v>204.92949803102428</v>
      </c>
      <c r="X51" s="27">
        <v>247.01818461267172</v>
      </c>
      <c r="Y51" s="27">
        <v>232.78959430710742</v>
      </c>
      <c r="Z51" s="27">
        <v>202.47412146503609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55.661863320000009</v>
      </c>
      <c r="Q52" s="27">
        <f t="shared" si="20"/>
        <v>63.82308995999999</v>
      </c>
      <c r="R52" s="27">
        <f t="shared" si="20"/>
        <v>25.767846719999998</v>
      </c>
      <c r="S52" s="27">
        <f t="shared" si="20"/>
        <v>2.5740000000000003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2.1010197600000007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2.5740000000000003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1.9135116000000005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55.661863320000009</v>
      </c>
      <c r="Q54" s="45">
        <v>63.82308995999999</v>
      </c>
      <c r="R54" s="45">
        <v>25.767846719999998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0.18750815999999998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395.14148855999997</v>
      </c>
      <c r="D61" s="49">
        <f t="shared" si="22"/>
        <v>470.50910927999996</v>
      </c>
      <c r="E61" s="49">
        <f t="shared" si="22"/>
        <v>476.38217592000001</v>
      </c>
      <c r="F61" s="49">
        <f t="shared" si="22"/>
        <v>417.36788855999998</v>
      </c>
      <c r="G61" s="49">
        <f t="shared" si="22"/>
        <v>498.79170936000003</v>
      </c>
      <c r="H61" s="49">
        <f t="shared" si="22"/>
        <v>595.99802303999968</v>
      </c>
      <c r="I61" s="49">
        <f t="shared" si="22"/>
        <v>522.58035311999993</v>
      </c>
      <c r="J61" s="49">
        <f t="shared" si="22"/>
        <v>436.2402239999999</v>
      </c>
      <c r="K61" s="49">
        <f t="shared" si="22"/>
        <v>440.71977599999997</v>
      </c>
      <c r="L61" s="49">
        <f t="shared" si="22"/>
        <v>462.44501855999999</v>
      </c>
      <c r="M61" s="49">
        <f t="shared" si="22"/>
        <v>431.08193016000001</v>
      </c>
      <c r="N61" s="49">
        <f t="shared" si="22"/>
        <v>566.27222399999971</v>
      </c>
      <c r="O61" s="49">
        <f t="shared" si="22"/>
        <v>456.73608960000001</v>
      </c>
      <c r="P61" s="49">
        <f t="shared" si="22"/>
        <v>484.15886568000002</v>
      </c>
      <c r="Q61" s="49">
        <f t="shared" si="22"/>
        <v>373.16717927999997</v>
      </c>
      <c r="R61" s="49">
        <f t="shared" si="22"/>
        <v>488.13922080000003</v>
      </c>
      <c r="S61" s="49">
        <f t="shared" si="22"/>
        <v>1056.2607115199999</v>
      </c>
      <c r="T61" s="49">
        <f t="shared" si="22"/>
        <v>1085.2797312</v>
      </c>
      <c r="U61" s="49">
        <f t="shared" si="22"/>
        <v>813.91457947177605</v>
      </c>
      <c r="V61" s="49">
        <f t="shared" si="22"/>
        <v>613.44255873172335</v>
      </c>
      <c r="W61" s="49">
        <f t="shared" si="22"/>
        <v>676.00854983205124</v>
      </c>
      <c r="X61" s="49">
        <f t="shared" si="22"/>
        <v>637.9573664017845</v>
      </c>
      <c r="Y61" s="49">
        <f t="shared" ref="Y61:Z61" si="23">SUM(Y62:Y72)</f>
        <v>711.57762999629131</v>
      </c>
      <c r="Z61" s="49">
        <f t="shared" si="23"/>
        <v>980.62480285820027</v>
      </c>
    </row>
    <row r="62" spans="1:26" ht="11.25" customHeight="1" x14ac:dyDescent="0.2">
      <c r="A62" s="50" t="s">
        <v>92</v>
      </c>
      <c r="B62" s="51" t="s">
        <v>93</v>
      </c>
      <c r="C62" s="52">
        <v>390.99191039999999</v>
      </c>
      <c r="D62" s="52">
        <v>466.03186559999995</v>
      </c>
      <c r="E62" s="52">
        <v>471.63191039999998</v>
      </c>
      <c r="F62" s="52">
        <v>415.1839104</v>
      </c>
      <c r="G62" s="52">
        <v>496.60773120000005</v>
      </c>
      <c r="H62" s="52">
        <v>595.61591039999973</v>
      </c>
      <c r="I62" s="52">
        <v>522.14359679999995</v>
      </c>
      <c r="J62" s="52">
        <v>436.2402239999999</v>
      </c>
      <c r="K62" s="52">
        <v>440.71977599999997</v>
      </c>
      <c r="L62" s="52">
        <v>462.3357312</v>
      </c>
      <c r="M62" s="52">
        <v>430.86355200000003</v>
      </c>
      <c r="N62" s="52">
        <v>566.27222399999971</v>
      </c>
      <c r="O62" s="52">
        <v>456.73608960000001</v>
      </c>
      <c r="P62" s="52">
        <v>483.5037312</v>
      </c>
      <c r="Q62" s="52">
        <v>372.51204479999996</v>
      </c>
      <c r="R62" s="52">
        <v>487.64782080000003</v>
      </c>
      <c r="S62" s="52">
        <v>1055.8239551999998</v>
      </c>
      <c r="T62" s="52">
        <v>1085.2797312</v>
      </c>
      <c r="U62" s="52">
        <v>812.56008959999997</v>
      </c>
      <c r="V62" s="52">
        <v>610.85928960000012</v>
      </c>
      <c r="W62" s="52">
        <v>672.56017919999999</v>
      </c>
      <c r="X62" s="52">
        <v>632.57604479999975</v>
      </c>
      <c r="Y62" s="52">
        <v>705.90038400000014</v>
      </c>
      <c r="Z62" s="52">
        <v>971.87328000000002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4.1495781599999999</v>
      </c>
      <c r="D64" s="52">
        <v>4.4772436800000008</v>
      </c>
      <c r="E64" s="52">
        <v>4.750265520000001</v>
      </c>
      <c r="F64" s="52">
        <v>2.1839781600000001</v>
      </c>
      <c r="G64" s="52">
        <v>2.1839781600000001</v>
      </c>
      <c r="H64" s="52">
        <v>0.38211263999999989</v>
      </c>
      <c r="I64" s="52">
        <v>0.4367563200000002</v>
      </c>
      <c r="J64" s="52">
        <v>0</v>
      </c>
      <c r="K64" s="52">
        <v>0</v>
      </c>
      <c r="L64" s="52">
        <v>0.10928736000000003</v>
      </c>
      <c r="M64" s="52">
        <v>0.21837816000000002</v>
      </c>
      <c r="N64" s="52">
        <v>0</v>
      </c>
      <c r="O64" s="52">
        <v>0</v>
      </c>
      <c r="P64" s="52">
        <v>0.65513447999999996</v>
      </c>
      <c r="Q64" s="52">
        <v>0.65513447999999996</v>
      </c>
      <c r="R64" s="52">
        <v>0.49139999999999995</v>
      </c>
      <c r="S64" s="52">
        <v>0.4367563200000002</v>
      </c>
      <c r="T64" s="52">
        <v>0</v>
      </c>
      <c r="U64" s="52">
        <v>1.3544898717760654</v>
      </c>
      <c r="V64" s="52">
        <v>2.5832691317232555</v>
      </c>
      <c r="W64" s="52">
        <v>3.4483706320512626</v>
      </c>
      <c r="X64" s="52">
        <v>5.3813216017847356</v>
      </c>
      <c r="Y64" s="52">
        <v>5.6772459962911919</v>
      </c>
      <c r="Z64" s="52">
        <v>7.6855628582001776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1.06596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48.697711920000003</v>
      </c>
      <c r="D2" s="21">
        <f t="shared" ref="D2:X2" si="0">SUM(D3,D17,D22,D25,D26,D51,D52)</f>
        <v>53.188323840000002</v>
      </c>
      <c r="E2" s="21">
        <f t="shared" si="0"/>
        <v>85.55416058524446</v>
      </c>
      <c r="F2" s="21">
        <f t="shared" si="0"/>
        <v>81.477076948535242</v>
      </c>
      <c r="G2" s="21">
        <f t="shared" si="0"/>
        <v>115.34767683275687</v>
      </c>
      <c r="H2" s="21">
        <f t="shared" si="0"/>
        <v>120.51150808886329</v>
      </c>
      <c r="I2" s="21">
        <f t="shared" si="0"/>
        <v>82.943819764581662</v>
      </c>
      <c r="J2" s="21">
        <f t="shared" si="0"/>
        <v>163.69020828000001</v>
      </c>
      <c r="K2" s="21">
        <f t="shared" si="0"/>
        <v>100.94125908744309</v>
      </c>
      <c r="L2" s="21">
        <f t="shared" si="0"/>
        <v>84.571644027692614</v>
      </c>
      <c r="M2" s="21">
        <f t="shared" si="0"/>
        <v>89.772409523051508</v>
      </c>
      <c r="N2" s="21">
        <f t="shared" si="0"/>
        <v>151.9538821975932</v>
      </c>
      <c r="O2" s="21">
        <f t="shared" si="0"/>
        <v>98.456001119999996</v>
      </c>
      <c r="P2" s="21">
        <f t="shared" si="0"/>
        <v>105.4548938629456</v>
      </c>
      <c r="Q2" s="21">
        <f t="shared" si="0"/>
        <v>92.388854880000025</v>
      </c>
      <c r="R2" s="21">
        <f t="shared" si="0"/>
        <v>95.562011519999999</v>
      </c>
      <c r="S2" s="21">
        <f t="shared" si="0"/>
        <v>146.39070918128391</v>
      </c>
      <c r="T2" s="21">
        <f t="shared" si="0"/>
        <v>78.463189079999992</v>
      </c>
      <c r="U2" s="21">
        <f t="shared" si="0"/>
        <v>111.38981652000001</v>
      </c>
      <c r="V2" s="21">
        <f t="shared" si="0"/>
        <v>137.59704732</v>
      </c>
      <c r="W2" s="21">
        <f t="shared" si="0"/>
        <v>121.96580184000001</v>
      </c>
      <c r="X2" s="21">
        <f t="shared" si="0"/>
        <v>91.349995319999991</v>
      </c>
      <c r="Y2" s="21">
        <f t="shared" ref="Y2:Z2" si="1">SUM(Y3,Y17,Y22,Y25,Y26,Y51,Y52)</f>
        <v>66.266180519999992</v>
      </c>
      <c r="Z2" s="21">
        <f t="shared" si="1"/>
        <v>30.749595960000001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  <c r="Y5" s="8">
        <f>NRG_CM_E!Y5+NRG_OIL_NG_E!Y5+NRG_PF_E!Y5+NRG_CO_E!Y5+NRG_BKBPB_E!Y5+NRG_GW_E!Y5+NRG_BF_E!Y5+NRG_PR_E!Y5+NRG_NI_E!Y5+NRG_CL_E!Y5+NRG_LNG_E!Y5+NRG_BIOG_E!Y5+NRG_GTL_E!Y5+NRG_CPP_E!Y5+NRG_NSP_E!Y5</f>
        <v>0</v>
      </c>
      <c r="Z5" s="8">
        <f>NRG_CM_E!Z5+NRG_OIL_NG_E!Z5+NRG_PF_E!Z5+NRG_CO_E!Z5+NRG_BKBPB_E!Z5+NRG_GW_E!Z5+NRG_BF_E!Z5+NRG_PR_E!Z5+NRG_NI_E!Z5+NRG_CL_E!Z5+NRG_LNG_E!Z5+NRG_BIOG_E!Z5+NRG_GTL_E!Z5+NRG_CPP_E!Z5+NRG_NSP_E!Z5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  <c r="Y6" s="8">
        <f>NRG_CM_E!Y6+NRG_OIL_NG_E!Y6+NRG_PF_E!Y6+NRG_CO_E!Y6+NRG_BKBPB_E!Y6+NRG_GW_E!Y6+NRG_BF_E!Y6+NRG_PR_E!Y6+NRG_NI_E!Y6+NRG_CL_E!Y6+NRG_LNG_E!Y6+NRG_BIOG_E!Y6+NRG_GTL_E!Y6+NRG_CPP_E!Y6+NRG_NSP_E!Y6</f>
        <v>0</v>
      </c>
      <c r="Z6" s="8">
        <f>NRG_CM_E!Z6+NRG_OIL_NG_E!Z6+NRG_PF_E!Z6+NRG_CO_E!Z6+NRG_BKBPB_E!Z6+NRG_GW_E!Z6+NRG_BF_E!Z6+NRG_PR_E!Z6+NRG_NI_E!Z6+NRG_CL_E!Z6+NRG_LNG_E!Z6+NRG_BIOG_E!Z6+NRG_GTL_E!Z6+NRG_CPP_E!Z6+NRG_NSP_E!Z6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  <c r="Y7" s="8">
        <f>NRG_CM_E!Y7+NRG_OIL_NG_E!Y7+NRG_PF_E!Y7+NRG_CO_E!Y7+NRG_BKBPB_E!Y7+NRG_GW_E!Y7+NRG_BF_E!Y7+NRG_PR_E!Y7+NRG_NI_E!Y7+NRG_CL_E!Y7+NRG_LNG_E!Y7+NRG_BIOG_E!Y7+NRG_GTL_E!Y7+NRG_CPP_E!Y7+NRG_NSP_E!Y7</f>
        <v>0</v>
      </c>
      <c r="Z7" s="8">
        <f>NRG_CM_E!Z7+NRG_OIL_NG_E!Z7+NRG_PF_E!Z7+NRG_CO_E!Z7+NRG_BKBPB_E!Z7+NRG_GW_E!Z7+NRG_BF_E!Z7+NRG_PR_E!Z7+NRG_NI_E!Z7+NRG_CL_E!Z7+NRG_LNG_E!Z7+NRG_BIOG_E!Z7+NRG_GTL_E!Z7+NRG_CPP_E!Z7+NRG_NSP_E!Z7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  <c r="Y9" s="8">
        <f>NRG_CM_E!Y9+NRG_OIL_NG_E!Y9+NRG_PF_E!Y9+NRG_CO_E!Y9+NRG_BKBPB_E!Y9+NRG_GW_E!Y9+NRG_BF_E!Y9+NRG_PR_E!Y9+NRG_NI_E!Y9+NRG_CL_E!Y9+NRG_LNG_E!Y9+NRG_BIOG_E!Y9+NRG_GTL_E!Y9+NRG_CPP_E!Y9+NRG_NSP_E!Y9</f>
        <v>0</v>
      </c>
      <c r="Z9" s="8">
        <f>NRG_CM_E!Z9+NRG_OIL_NG_E!Z9+NRG_PF_E!Z9+NRG_CO_E!Z9+NRG_BKBPB_E!Z9+NRG_GW_E!Z9+NRG_BF_E!Z9+NRG_PR_E!Z9+NRG_NI_E!Z9+NRG_CL_E!Z9+NRG_LNG_E!Z9+NRG_BIOG_E!Z9+NRG_GTL_E!Z9+NRG_CPP_E!Z9+NRG_NSP_E!Z9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  <c r="Y10" s="8">
        <f>NRG_CM_E!Y10+NRG_OIL_NG_E!Y10+NRG_PF_E!Y10+NRG_CO_E!Y10+NRG_BKBPB_E!Y10+NRG_GW_E!Y10+NRG_BF_E!Y10+NRG_PR_E!Y10+NRG_NI_E!Y10+NRG_CL_E!Y10+NRG_LNG_E!Y10+NRG_BIOG_E!Y10+NRG_GTL_E!Y10+NRG_CPP_E!Y10+NRG_NSP_E!Y10</f>
        <v>0</v>
      </c>
      <c r="Z10" s="8">
        <f>NRG_CM_E!Z10+NRG_OIL_NG_E!Z10+NRG_PF_E!Z10+NRG_CO_E!Z10+NRG_BKBPB_E!Z10+NRG_GW_E!Z10+NRG_BF_E!Z10+NRG_PR_E!Z10+NRG_NI_E!Z10+NRG_CL_E!Z10+NRG_LNG_E!Z10+NRG_BIOG_E!Z10+NRG_GTL_E!Z10+NRG_CPP_E!Z10+NRG_NSP_E!Z10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  <c r="Y12" s="8">
        <f>NRG_CM_E!Y12+NRG_OIL_NG_E!Y12+NRG_PF_E!Y12+NRG_CO_E!Y12+NRG_BKBPB_E!Y12+NRG_GW_E!Y12+NRG_BF_E!Y12+NRG_PR_E!Y12+NRG_NI_E!Y12+NRG_CL_E!Y12+NRG_LNG_E!Y12+NRG_BIOG_E!Y12+NRG_GTL_E!Y12+NRG_CPP_E!Y12+NRG_NSP_E!Y12</f>
        <v>0</v>
      </c>
      <c r="Z12" s="8">
        <f>NRG_CM_E!Z12+NRG_OIL_NG_E!Z12+NRG_PF_E!Z12+NRG_CO_E!Z12+NRG_BKBPB_E!Z12+NRG_GW_E!Z12+NRG_BF_E!Z12+NRG_PR_E!Z12+NRG_NI_E!Z12+NRG_CL_E!Z12+NRG_LNG_E!Z12+NRG_BIOG_E!Z12+NRG_GTL_E!Z12+NRG_CPP_E!Z12+NRG_NSP_E!Z12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  <c r="Y13" s="8">
        <f>NRG_CM_E!Y13+NRG_OIL_NG_E!Y13+NRG_PF_E!Y13+NRG_CO_E!Y13+NRG_BKBPB_E!Y13+NRG_GW_E!Y13+NRG_BF_E!Y13+NRG_PR_E!Y13+NRG_NI_E!Y13+NRG_CL_E!Y13+NRG_LNG_E!Y13+NRG_BIOG_E!Y13+NRG_GTL_E!Y13+NRG_CPP_E!Y13+NRG_NSP_E!Y13</f>
        <v>0</v>
      </c>
      <c r="Z13" s="8">
        <f>NRG_CM_E!Z13+NRG_OIL_NG_E!Z13+NRG_PF_E!Z13+NRG_CO_E!Z13+NRG_BKBPB_E!Z13+NRG_GW_E!Z13+NRG_BF_E!Z13+NRG_PR_E!Z13+NRG_NI_E!Z13+NRG_CL_E!Z13+NRG_LNG_E!Z13+NRG_BIOG_E!Z13+NRG_GTL_E!Z13+NRG_CPP_E!Z13+NRG_NSP_E!Z13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  <c r="Y14" s="8">
        <f>NRG_CM_E!Y14+NRG_OIL_NG_E!Y14+NRG_PF_E!Y14+NRG_CO_E!Y14+NRG_BKBPB_E!Y14+NRG_GW_E!Y14+NRG_BF_E!Y14+NRG_PR_E!Y14+NRG_NI_E!Y14+NRG_CL_E!Y14+NRG_LNG_E!Y14+NRG_BIOG_E!Y14+NRG_GTL_E!Y14+NRG_CPP_E!Y14+NRG_NSP_E!Y14</f>
        <v>0</v>
      </c>
      <c r="Z14" s="8">
        <f>NRG_CM_E!Z14+NRG_OIL_NG_E!Z14+NRG_PF_E!Z14+NRG_CO_E!Z14+NRG_BKBPB_E!Z14+NRG_GW_E!Z14+NRG_BF_E!Z14+NRG_PR_E!Z14+NRG_NI_E!Z14+NRG_CL_E!Z14+NRG_LNG_E!Z14+NRG_BIOG_E!Z14+NRG_GTL_E!Z14+NRG_CPP_E!Z14+NRG_NSP_E!Z14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  <c r="Y15" s="8">
        <f>NRG_CM_E!Y15+NRG_OIL_NG_E!Y15+NRG_PF_E!Y15+NRG_CO_E!Y15+NRG_BKBPB_E!Y15+NRG_GW_E!Y15+NRG_BF_E!Y15+NRG_PR_E!Y15+NRG_NI_E!Y15+NRG_CL_E!Y15+NRG_LNG_E!Y15+NRG_BIOG_E!Y15+NRG_GTL_E!Y15+NRG_CPP_E!Y15+NRG_NSP_E!Y15</f>
        <v>0</v>
      </c>
      <c r="Z15" s="8">
        <f>NRG_CM_E!Z15+NRG_OIL_NG_E!Z15+NRG_PF_E!Z15+NRG_CO_E!Z15+NRG_BKBPB_E!Z15+NRG_GW_E!Z15+NRG_BF_E!Z15+NRG_PR_E!Z15+NRG_NI_E!Z15+NRG_CL_E!Z15+NRG_LNG_E!Z15+NRG_BIOG_E!Z15+NRG_GTL_E!Z15+NRG_CPP_E!Z15+NRG_NSP_E!Z15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  <c r="Y16" s="8">
        <f>NRG_CM_E!Y16+NRG_OIL_NG_E!Y16+NRG_PF_E!Y16+NRG_CO_E!Y16+NRG_BKBPB_E!Y16+NRG_GW_E!Y16+NRG_BF_E!Y16+NRG_PR_E!Y16+NRG_NI_E!Y16+NRG_CL_E!Y16+NRG_LNG_E!Y16+NRG_BIOG_E!Y16+NRG_GTL_E!Y16+NRG_CPP_E!Y16+NRG_NSP_E!Y16</f>
        <v>0</v>
      </c>
      <c r="Z16" s="8">
        <f>NRG_CM_E!Z16+NRG_OIL_NG_E!Z16+NRG_PF_E!Z16+NRG_CO_E!Z16+NRG_BKBPB_E!Z16+NRG_GW_E!Z16+NRG_BF_E!Z16+NRG_PR_E!Z16+NRG_NI_E!Z16+NRG_CL_E!Z16+NRG_LNG_E!Z16+NRG_BIOG_E!Z16+NRG_GTL_E!Z16+NRG_CPP_E!Z16+NRG_NSP_E!Z16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11.032796159999998</v>
      </c>
      <c r="N17" s="27">
        <f t="shared" si="15"/>
        <v>25.374599999999994</v>
      </c>
      <c r="O17" s="27">
        <f t="shared" si="15"/>
        <v>17.942039999999999</v>
      </c>
      <c r="P17" s="27">
        <f t="shared" si="15"/>
        <v>21.778199999999988</v>
      </c>
      <c r="Q17" s="27">
        <f t="shared" si="15"/>
        <v>21.724493759999994</v>
      </c>
      <c r="R17" s="27">
        <f t="shared" si="15"/>
        <v>24.537837599999992</v>
      </c>
      <c r="S17" s="27">
        <f t="shared" si="15"/>
        <v>20.45999952</v>
      </c>
      <c r="T17" s="27">
        <f t="shared" si="15"/>
        <v>27.415437119999989</v>
      </c>
      <c r="U17" s="27">
        <f t="shared" si="15"/>
        <v>26.913219839999993</v>
      </c>
      <c r="V17" s="27">
        <f t="shared" si="15"/>
        <v>32.017550400000005</v>
      </c>
      <c r="W17" s="27">
        <f t="shared" si="15"/>
        <v>25.64009424</v>
      </c>
      <c r="X17" s="27">
        <f t="shared" si="15"/>
        <v>25.884010079999996</v>
      </c>
      <c r="Y17" s="27">
        <f t="shared" ref="Y17:Z17" si="16">SUM(Y18:Y21)</f>
        <v>20.618400960000006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  <c r="Y18" s="8">
        <f>NRG_CM_E!Y18+NRG_OIL_NG_E!Y18+NRG_PF_E!Y18+NRG_CO_E!Y18+NRG_BKBPB_E!Y18+NRG_GW_E!Y18+NRG_BF_E!Y18+NRG_PR_E!Y18+NRG_NI_E!Y18+NRG_CL_E!Y18+NRG_LNG_E!Y18+NRG_BIOG_E!Y18+NRG_GTL_E!Y18+NRG_CPP_E!Y18+NRG_NSP_E!Y18</f>
        <v>0</v>
      </c>
      <c r="Z18" s="8">
        <f>NRG_CM_E!Z18+NRG_OIL_NG_E!Z18+NRG_PF_E!Z18+NRG_CO_E!Z18+NRG_BKBPB_E!Z18+NRG_GW_E!Z18+NRG_BF_E!Z18+NRG_PR_E!Z18+NRG_NI_E!Z18+NRG_CL_E!Z18+NRG_LNG_E!Z18+NRG_BIOG_E!Z18+NRG_GTL_E!Z18+NRG_CPP_E!Z18+NRG_NSP_E!Z18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11.032796159999998</v>
      </c>
      <c r="N19" s="8">
        <f>NRG_CM_E!N19+NRG_OIL_NG_E!N19+NRG_PF_E!N19+NRG_CO_E!N19+NRG_BKBPB_E!N19+NRG_GW_E!N19+NRG_BF_E!N19+NRG_PR_E!N19+NRG_NI_E!N19+NRG_CL_E!N19+NRG_LNG_E!N19+NRG_BIOG_E!N19+NRG_GTL_E!N19+NRG_CPP_E!N19+NRG_NSP_E!N19</f>
        <v>25.374599999999994</v>
      </c>
      <c r="O19" s="8">
        <f>NRG_CM_E!O19+NRG_OIL_NG_E!O19+NRG_PF_E!O19+NRG_CO_E!O19+NRG_BKBPB_E!O19+NRG_GW_E!O19+NRG_BF_E!O19+NRG_PR_E!O19+NRG_NI_E!O19+NRG_CL_E!O19+NRG_LNG_E!O19+NRG_BIOG_E!O19+NRG_GTL_E!O19+NRG_CPP_E!O19+NRG_NSP_E!O19</f>
        <v>17.942039999999999</v>
      </c>
      <c r="P19" s="8">
        <f>NRG_CM_E!P19+NRG_OIL_NG_E!P19+NRG_PF_E!P19+NRG_CO_E!P19+NRG_BKBPB_E!P19+NRG_GW_E!P19+NRG_BF_E!P19+NRG_PR_E!P19+NRG_NI_E!P19+NRG_CL_E!P19+NRG_LNG_E!P19+NRG_BIOG_E!P19+NRG_GTL_E!P19+NRG_CPP_E!P19+NRG_NSP_E!P19</f>
        <v>21.778199999999988</v>
      </c>
      <c r="Q19" s="8">
        <f>NRG_CM_E!Q19+NRG_OIL_NG_E!Q19+NRG_PF_E!Q19+NRG_CO_E!Q19+NRG_BKBPB_E!Q19+NRG_GW_E!Q19+NRG_BF_E!Q19+NRG_PR_E!Q19+NRG_NI_E!Q19+NRG_CL_E!Q19+NRG_LNG_E!Q19+NRG_BIOG_E!Q19+NRG_GTL_E!Q19+NRG_CPP_E!Q19+NRG_NSP_E!Q19</f>
        <v>21.724493759999994</v>
      </c>
      <c r="R19" s="8">
        <f>NRG_CM_E!R19+NRG_OIL_NG_E!R19+NRG_PF_E!R19+NRG_CO_E!R19+NRG_BKBPB_E!R19+NRG_GW_E!R19+NRG_BF_E!R19+NRG_PR_E!R19+NRG_NI_E!R19+NRG_CL_E!R19+NRG_LNG_E!R19+NRG_BIOG_E!R19+NRG_GTL_E!R19+NRG_CPP_E!R19+NRG_NSP_E!R19</f>
        <v>24.537837599999992</v>
      </c>
      <c r="S19" s="8">
        <f>NRG_CM_E!S19+NRG_OIL_NG_E!S19+NRG_PF_E!S19+NRG_CO_E!S19+NRG_BKBPB_E!S19+NRG_GW_E!S19+NRG_BF_E!S19+NRG_PR_E!S19+NRG_NI_E!S19+NRG_CL_E!S19+NRG_LNG_E!S19+NRG_BIOG_E!S19+NRG_GTL_E!S19+NRG_CPP_E!S19+NRG_NSP_E!S19</f>
        <v>20.45999952</v>
      </c>
      <c r="T19" s="8">
        <f>NRG_CM_E!T19+NRG_OIL_NG_E!T19+NRG_PF_E!T19+NRG_CO_E!T19+NRG_BKBPB_E!T19+NRG_GW_E!T19+NRG_BF_E!T19+NRG_PR_E!T19+NRG_NI_E!T19+NRG_CL_E!T19+NRG_LNG_E!T19+NRG_BIOG_E!T19+NRG_GTL_E!T19+NRG_CPP_E!T19+NRG_NSP_E!T19</f>
        <v>27.415437119999989</v>
      </c>
      <c r="U19" s="8">
        <f>NRG_CM_E!U19+NRG_OIL_NG_E!U19+NRG_PF_E!U19+NRG_CO_E!U19+NRG_BKBPB_E!U19+NRG_GW_E!U19+NRG_BF_E!U19+NRG_PR_E!U19+NRG_NI_E!U19+NRG_CL_E!U19+NRG_LNG_E!U19+NRG_BIOG_E!U19+NRG_GTL_E!U19+NRG_CPP_E!U19+NRG_NSP_E!U19</f>
        <v>26.913219839999993</v>
      </c>
      <c r="V19" s="8">
        <f>NRG_CM_E!V19+NRG_OIL_NG_E!V19+NRG_PF_E!V19+NRG_CO_E!V19+NRG_BKBPB_E!V19+NRG_GW_E!V19+NRG_BF_E!V19+NRG_PR_E!V19+NRG_NI_E!V19+NRG_CL_E!V19+NRG_LNG_E!V19+NRG_BIOG_E!V19+NRG_GTL_E!V19+NRG_CPP_E!V19+NRG_NSP_E!V19</f>
        <v>32.017550400000005</v>
      </c>
      <c r="W19" s="8">
        <f>NRG_CM_E!W19+NRG_OIL_NG_E!W19+NRG_PF_E!W19+NRG_CO_E!W19+NRG_BKBPB_E!W19+NRG_GW_E!W19+NRG_BF_E!W19+NRG_PR_E!W19+NRG_NI_E!W19+NRG_CL_E!W19+NRG_LNG_E!W19+NRG_BIOG_E!W19+NRG_GTL_E!W19+NRG_CPP_E!W19+NRG_NSP_E!W19</f>
        <v>25.64009424</v>
      </c>
      <c r="X19" s="8">
        <f>NRG_CM_E!X19+NRG_OIL_NG_E!X19+NRG_PF_E!X19+NRG_CO_E!X19+NRG_BKBPB_E!X19+NRG_GW_E!X19+NRG_BF_E!X19+NRG_PR_E!X19+NRG_NI_E!X19+NRG_CL_E!X19+NRG_LNG_E!X19+NRG_BIOG_E!X19+NRG_GTL_E!X19+NRG_CPP_E!X19+NRG_NSP_E!X19</f>
        <v>25.884010079999996</v>
      </c>
      <c r="Y19" s="8">
        <f>NRG_CM_E!Y19+NRG_OIL_NG_E!Y19+NRG_PF_E!Y19+NRG_CO_E!Y19+NRG_BKBPB_E!Y19+NRG_GW_E!Y19+NRG_BF_E!Y19+NRG_PR_E!Y19+NRG_NI_E!Y19+NRG_CL_E!Y19+NRG_LNG_E!Y19+NRG_BIOG_E!Y19+NRG_GTL_E!Y19+NRG_CPP_E!Y19+NRG_NSP_E!Y19</f>
        <v>20.618400960000006</v>
      </c>
      <c r="Z19" s="8">
        <f>NRG_CM_E!Z19+NRG_OIL_NG_E!Z19+NRG_PF_E!Z19+NRG_CO_E!Z19+NRG_BKBPB_E!Z19+NRG_GW_E!Z19+NRG_BF_E!Z19+NRG_PR_E!Z19+NRG_NI_E!Z19+NRG_CL_E!Z19+NRG_LNG_E!Z19+NRG_BIOG_E!Z19+NRG_GTL_E!Z19+NRG_CPP_E!Z19+NRG_NSP_E!Z19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  <c r="Y20" s="8">
        <f>NRG_CM_E!Y20+NRG_OIL_NG_E!Y20+NRG_PF_E!Y20+NRG_CO_E!Y20+NRG_BKBPB_E!Y20+NRG_GW_E!Y20+NRG_BF_E!Y20+NRG_PR_E!Y20+NRG_NI_E!Y20+NRG_CL_E!Y20+NRG_LNG_E!Y20+NRG_BIOG_E!Y20+NRG_GTL_E!Y20+NRG_CPP_E!Y20+NRG_NSP_E!Y20</f>
        <v>0</v>
      </c>
      <c r="Z20" s="8">
        <f>NRG_CM_E!Z20+NRG_OIL_NG_E!Z20+NRG_PF_E!Z20+NRG_CO_E!Z20+NRG_BKBPB_E!Z20+NRG_GW_E!Z20+NRG_BF_E!Z20+NRG_PR_E!Z20+NRG_NI_E!Z20+NRG_CL_E!Z20+NRG_LNG_E!Z20+NRG_BIOG_E!Z20+NRG_GTL_E!Z20+NRG_CPP_E!Z20+NRG_NSP_E!Z20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  <c r="Y21" s="8">
        <f>NRG_CM_E!Y21+NRG_OIL_NG_E!Y21+NRG_PF_E!Y21+NRG_CO_E!Y21+NRG_BKBPB_E!Y21+NRG_GW_E!Y21+NRG_BF_E!Y21+NRG_PR_E!Y21+NRG_NI_E!Y21+NRG_CL_E!Y21+NRG_LNG_E!Y21+NRG_BIOG_E!Y21+NRG_GTL_E!Y21+NRG_CPP_E!Y21+NRG_NSP_E!Y21</f>
        <v>0</v>
      </c>
      <c r="Z21" s="8">
        <f>NRG_CM_E!Z21+NRG_OIL_NG_E!Z21+NRG_PF_E!Z21+NRG_CO_E!Z21+NRG_BKBPB_E!Z21+NRG_GW_E!Z21+NRG_BF_E!Z21+NRG_PR_E!Z21+NRG_NI_E!Z21+NRG_CL_E!Z21+NRG_LNG_E!Z21+NRG_BIOG_E!Z21+NRG_GTL_E!Z21+NRG_CPP_E!Z21+NRG_NSP_E!Z21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41.233930585244451</v>
      </c>
      <c r="F22" s="27">
        <f t="shared" si="18"/>
        <v>3.3703407885352483</v>
      </c>
      <c r="G22" s="27">
        <f t="shared" si="18"/>
        <v>19.238150672756884</v>
      </c>
      <c r="H22" s="27">
        <f t="shared" si="18"/>
        <v>30.929110968863295</v>
      </c>
      <c r="I22" s="27">
        <f t="shared" si="18"/>
        <v>31.234080724581656</v>
      </c>
      <c r="J22" s="27">
        <f t="shared" si="18"/>
        <v>59.450284440000004</v>
      </c>
      <c r="K22" s="27">
        <f t="shared" si="18"/>
        <v>30.765047167443072</v>
      </c>
      <c r="L22" s="27">
        <f t="shared" si="18"/>
        <v>16.011112107692608</v>
      </c>
      <c r="M22" s="27">
        <f t="shared" si="18"/>
        <v>1.6886614430514968</v>
      </c>
      <c r="N22" s="27">
        <f t="shared" si="18"/>
        <v>41.066811077593208</v>
      </c>
      <c r="O22" s="27">
        <f t="shared" si="18"/>
        <v>0</v>
      </c>
      <c r="P22" s="27">
        <f t="shared" si="18"/>
        <v>12.362066902945596</v>
      </c>
      <c r="Q22" s="27">
        <f t="shared" si="18"/>
        <v>0</v>
      </c>
      <c r="R22" s="27">
        <f t="shared" si="18"/>
        <v>0</v>
      </c>
      <c r="S22" s="27">
        <f t="shared" si="18"/>
        <v>11.190295741283904</v>
      </c>
      <c r="T22" s="27">
        <f t="shared" si="18"/>
        <v>0</v>
      </c>
      <c r="U22" s="27">
        <f t="shared" si="18"/>
        <v>0</v>
      </c>
      <c r="V22" s="27">
        <f t="shared" si="18"/>
        <v>10.723021319999999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1.0944661199999999</v>
      </c>
      <c r="Z22" s="27">
        <f t="shared" si="19"/>
        <v>1.3134356400000002</v>
      </c>
    </row>
    <row r="23" spans="1:26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41.233930585244451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19.238150672756884</v>
      </c>
      <c r="H23" s="8">
        <f>NRG_CM_E!H23+NRG_OIL_NG_E!H23+NRG_PF_E!H23+NRG_CO_E!H23+NRG_BKBPB_E!H23+NRG_GW_E!H23+NRG_BF_E!H23+NRG_PR_E!H23+NRG_NI_E!H23+NRG_CL_E!H23+NRG_LNG_E!H23+NRG_BIOG_E!H23+NRG_GTL_E!H23+NRG_CPP_E!H23+NRG_NSP_E!H23</f>
        <v>29.244914363679822</v>
      </c>
      <c r="I23" s="8">
        <f>NRG_CM_E!I23+NRG_OIL_NG_E!I23+NRG_PF_E!I23+NRG_CO_E!I23+NRG_BKBPB_E!I23+NRG_GW_E!I23+NRG_BF_E!I23+NRG_PR_E!I23+NRG_NI_E!I23+NRG_CL_E!I23+NRG_LNG_E!I23+NRG_BIOG_E!I23+NRG_GTL_E!I23+NRG_CPP_E!I23+NRG_NSP_E!I23</f>
        <v>27.858562572087383</v>
      </c>
      <c r="J23" s="8">
        <f>NRG_CM_E!J23+NRG_OIL_NG_E!J23+NRG_PF_E!J23+NRG_CO_E!J23+NRG_BKBPB_E!J23+NRG_GW_E!J23+NRG_BF_E!J23+NRG_PR_E!J23+NRG_NI_E!J23+NRG_CL_E!J23+NRG_LNG_E!J23+NRG_BIOG_E!J23+NRG_GTL_E!J23+NRG_CPP_E!J23+NRG_NSP_E!J23</f>
        <v>57.761520000000004</v>
      </c>
      <c r="K23" s="8">
        <f>NRG_CM_E!K23+NRG_OIL_NG_E!K23+NRG_PF_E!K23+NRG_CO_E!K23+NRG_BKBPB_E!K23+NRG_GW_E!K23+NRG_BF_E!K23+NRG_PR_E!K23+NRG_NI_E!K23+NRG_CL_E!K23+NRG_LNG_E!K23+NRG_BIOG_E!K23+NRG_GTL_E!K23+NRG_CPP_E!K23+NRG_NSP_E!K23</f>
        <v>30.765047167443072</v>
      </c>
      <c r="L23" s="8">
        <f>NRG_CM_E!L23+NRG_OIL_NG_E!L23+NRG_PF_E!L23+NRG_CO_E!L23+NRG_BKBPB_E!L23+NRG_GW_E!L23+NRG_BF_E!L23+NRG_PR_E!L23+NRG_NI_E!L23+NRG_CL_E!L23+NRG_LNG_E!L23+NRG_BIOG_E!L23+NRG_GTL_E!L23+NRG_CPP_E!L23+NRG_NSP_E!L23</f>
        <v>14.324293507185615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41.066811077593208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12.362066902945596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10.723021319999999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  <c r="Y23" s="8">
        <f>NRG_CM_E!Y23+NRG_OIL_NG_E!Y23+NRG_PF_E!Y23+NRG_CO_E!Y23+NRG_BKBPB_E!Y23+NRG_GW_E!Y23+NRG_BF_E!Y23+NRG_PR_E!Y23+NRG_NI_E!Y23+NRG_CL_E!Y23+NRG_LNG_E!Y23+NRG_BIOG_E!Y23+NRG_GTL_E!Y23+NRG_CPP_E!Y23+NRG_NSP_E!Y23</f>
        <v>1.0944661199999999</v>
      </c>
      <c r="Z23" s="8">
        <f>NRG_CM_E!Z23+NRG_OIL_NG_E!Z23+NRG_PF_E!Z23+NRG_CO_E!Z23+NRG_BKBPB_E!Z23+NRG_GW_E!Z23+NRG_BF_E!Z23+NRG_PR_E!Z23+NRG_NI_E!Z23+NRG_CL_E!Z23+NRG_LNG_E!Z23+NRG_BIOG_E!Z23+NRG_GTL_E!Z23+NRG_CPP_E!Z23+NRG_NSP_E!Z23</f>
        <v>1.3134356400000002</v>
      </c>
    </row>
    <row r="24" spans="1:26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3.3703407885352483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1.684196605183474</v>
      </c>
      <c r="I24" s="8">
        <f>NRG_CM_E!I24+NRG_OIL_NG_E!I24+NRG_PF_E!I24+NRG_CO_E!I24+NRG_BKBPB_E!I24+NRG_GW_E!I24+NRG_BF_E!I24+NRG_PR_E!I24+NRG_NI_E!I24+NRG_CL_E!I24+NRG_LNG_E!I24+NRG_BIOG_E!I24+NRG_GTL_E!I24+NRG_CPP_E!I24+NRG_NSP_E!I24</f>
        <v>3.3755181524942715</v>
      </c>
      <c r="J24" s="8">
        <f>NRG_CM_E!J24+NRG_OIL_NG_E!J24+NRG_PF_E!J24+NRG_CO_E!J24+NRG_BKBPB_E!J24+NRG_GW_E!J24+NRG_BF_E!J24+NRG_PR_E!J24+NRG_NI_E!J24+NRG_CL_E!J24+NRG_LNG_E!J24+NRG_BIOG_E!J24+NRG_GTL_E!J24+NRG_CPP_E!J24+NRG_NSP_E!J24</f>
        <v>1.6887644399999999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1.6868186005069925</v>
      </c>
      <c r="M24" s="8">
        <f>NRG_CM_E!M24+NRG_OIL_NG_E!M24+NRG_PF_E!M24+NRG_CO_E!M24+NRG_BKBPB_E!M24+NRG_GW_E!M24+NRG_BF_E!M24+NRG_PR_E!M24+NRG_NI_E!M24+NRG_CL_E!M24+NRG_LNG_E!M24+NRG_BIOG_E!M24+NRG_GTL_E!M24+NRG_CPP_E!M24+NRG_NSP_E!M24</f>
        <v>1.6886614430514968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11.190295741283904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  <c r="Y24" s="8">
        <f>NRG_CM_E!Y24+NRG_OIL_NG_E!Y24+NRG_PF_E!Y24+NRG_CO_E!Y24+NRG_BKBPB_E!Y24+NRG_GW_E!Y24+NRG_BF_E!Y24+NRG_PR_E!Y24+NRG_NI_E!Y24+NRG_CL_E!Y24+NRG_LNG_E!Y24+NRG_BIOG_E!Y24+NRG_GTL_E!Y24+NRG_CPP_E!Y24+NRG_NSP_E!Y24</f>
        <v>0</v>
      </c>
      <c r="Z24" s="8">
        <f>NRG_CM_E!Z24+NRG_OIL_NG_E!Z24+NRG_PF_E!Z24+NRG_CO_E!Z24+NRG_BKBPB_E!Z24+NRG_GW_E!Z24+NRG_BF_E!Z24+NRG_PR_E!Z24+NRG_NI_E!Z24+NRG_CL_E!Z24+NRG_LNG_E!Z24+NRG_BIOG_E!Z24+NRG_GTL_E!Z24+NRG_CPP_E!Z24+NRG_NSP_E!Z24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  <c r="Y25" s="27">
        <f>NRG_CM_E!Y25+NRG_OIL_NG_E!Y25+NRG_PF_E!Y25+NRG_CO_E!Y25+NRG_BKBPB_E!Y25+NRG_GW_E!Y25+NRG_BF_E!Y25+NRG_PR_E!Y25+NRG_NI_E!Y25+NRG_CL_E!Y25+NRG_LNG_E!Y25+NRG_BIOG_E!Y25+NRG_GTL_E!Y25+NRG_CPP_E!Y25+NRG_NSP_E!Y25</f>
        <v>0</v>
      </c>
      <c r="Z25" s="27">
        <f>NRG_CM_E!Z25+NRG_OIL_NG_E!Z25+NRG_PF_E!Z25+NRG_CO_E!Z25+NRG_BKBPB_E!Z25+NRG_GW_E!Z25+NRG_BF_E!Z25+NRG_PR_E!Z25+NRG_NI_E!Z25+NRG_CL_E!Z25+NRG_LNG_E!Z25+NRG_BIOG_E!Z25+NRG_GTL_E!Z25+NRG_CPP_E!Z25+NRG_NSP_E!Z25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28.148281920000002</v>
      </c>
      <c r="D26" s="27">
        <f t="shared" ref="D26:X26" si="21">SUM(D27,D33)</f>
        <v>34.355553839999999</v>
      </c>
      <c r="E26" s="27">
        <f t="shared" si="21"/>
        <v>31.344300000000004</v>
      </c>
      <c r="F26" s="27">
        <f t="shared" si="21"/>
        <v>59.12249615999999</v>
      </c>
      <c r="G26" s="27">
        <f t="shared" si="21"/>
        <v>81.063506159999989</v>
      </c>
      <c r="H26" s="27">
        <f t="shared" si="21"/>
        <v>75.04127711999999</v>
      </c>
      <c r="I26" s="27">
        <f t="shared" si="21"/>
        <v>40.500959039999998</v>
      </c>
      <c r="J26" s="27">
        <f t="shared" si="21"/>
        <v>78.23757384000001</v>
      </c>
      <c r="K26" s="27">
        <f t="shared" si="21"/>
        <v>43.820431920000004</v>
      </c>
      <c r="L26" s="27">
        <f t="shared" si="21"/>
        <v>43.820431920000004</v>
      </c>
      <c r="M26" s="27">
        <f t="shared" si="21"/>
        <v>50.089291920000015</v>
      </c>
      <c r="N26" s="27">
        <f t="shared" si="21"/>
        <v>59.257671119999991</v>
      </c>
      <c r="O26" s="27">
        <f t="shared" si="21"/>
        <v>59.257671119999991</v>
      </c>
      <c r="P26" s="27">
        <f t="shared" si="21"/>
        <v>53.087736960000015</v>
      </c>
      <c r="Q26" s="27">
        <f t="shared" si="21"/>
        <v>56.123241120000017</v>
      </c>
      <c r="R26" s="27">
        <f t="shared" si="21"/>
        <v>59.15902392000001</v>
      </c>
      <c r="S26" s="27">
        <f t="shared" si="21"/>
        <v>52.890163920000006</v>
      </c>
      <c r="T26" s="27">
        <f t="shared" si="21"/>
        <v>40.747590000000002</v>
      </c>
      <c r="U26" s="27">
        <f t="shared" si="21"/>
        <v>47.016450000000013</v>
      </c>
      <c r="V26" s="27">
        <f t="shared" si="21"/>
        <v>62.630526239999988</v>
      </c>
      <c r="W26" s="27">
        <f t="shared" si="21"/>
        <v>75.56987448000001</v>
      </c>
      <c r="X26" s="27">
        <f t="shared" si="21"/>
        <v>18.150796440000001</v>
      </c>
      <c r="Y26" s="27">
        <f t="shared" ref="Y26:Z26" si="22">SUM(Y27,Y33)</f>
        <v>37.613159999999986</v>
      </c>
      <c r="Z26" s="27">
        <f t="shared" si="22"/>
        <v>25.07544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  <c r="Y28" s="8">
        <f>NRG_CM_E!Y28+NRG_OIL_NG_E!Y28+NRG_PF_E!Y28+NRG_CO_E!Y28+NRG_BKBPB_E!Y28+NRG_GW_E!Y28+NRG_BF_E!Y28+NRG_PR_E!Y28+NRG_NI_E!Y28+NRG_CL_E!Y28+NRG_LNG_E!Y28+NRG_BIOG_E!Y28+NRG_GTL_E!Y28+NRG_CPP_E!Y28+NRG_NSP_E!Y28</f>
        <v>0</v>
      </c>
      <c r="Z28" s="8">
        <f>NRG_CM_E!Z28+NRG_OIL_NG_E!Z28+NRG_PF_E!Z28+NRG_CO_E!Z28+NRG_BKBPB_E!Z28+NRG_GW_E!Z28+NRG_BF_E!Z28+NRG_PR_E!Z28+NRG_NI_E!Z28+NRG_CL_E!Z28+NRG_LNG_E!Z28+NRG_BIOG_E!Z28+NRG_GTL_E!Z28+NRG_CPP_E!Z28+NRG_NSP_E!Z28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  <c r="Y29" s="8">
        <f>NRG_CM_E!Y29+NRG_OIL_NG_E!Y29+NRG_PF_E!Y29+NRG_CO_E!Y29+NRG_BKBPB_E!Y29+NRG_GW_E!Y29+NRG_BF_E!Y29+NRG_PR_E!Y29+NRG_NI_E!Y29+NRG_CL_E!Y29+NRG_LNG_E!Y29+NRG_BIOG_E!Y29+NRG_GTL_E!Y29+NRG_CPP_E!Y29+NRG_NSP_E!Y29</f>
        <v>0</v>
      </c>
      <c r="Z29" s="8">
        <f>NRG_CM_E!Z29+NRG_OIL_NG_E!Z29+NRG_PF_E!Z29+NRG_CO_E!Z29+NRG_BKBPB_E!Z29+NRG_GW_E!Z29+NRG_BF_E!Z29+NRG_PR_E!Z29+NRG_NI_E!Z29+NRG_CL_E!Z29+NRG_LNG_E!Z29+NRG_BIOG_E!Z29+NRG_GTL_E!Z29+NRG_CPP_E!Z29+NRG_NSP_E!Z29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  <c r="Y30" s="8">
        <f>NRG_CM_E!Y30+NRG_OIL_NG_E!Y30+NRG_PF_E!Y30+NRG_CO_E!Y30+NRG_BKBPB_E!Y30+NRG_GW_E!Y30+NRG_BF_E!Y30+NRG_PR_E!Y30+NRG_NI_E!Y30+NRG_CL_E!Y30+NRG_LNG_E!Y30+NRG_BIOG_E!Y30+NRG_GTL_E!Y30+NRG_CPP_E!Y30+NRG_NSP_E!Y30</f>
        <v>0</v>
      </c>
      <c r="Z30" s="8">
        <f>NRG_CM_E!Z30+NRG_OIL_NG_E!Z30+NRG_PF_E!Z30+NRG_CO_E!Z30+NRG_BKBPB_E!Z30+NRG_GW_E!Z30+NRG_BF_E!Z30+NRG_PR_E!Z30+NRG_NI_E!Z30+NRG_CL_E!Z30+NRG_LNG_E!Z30+NRG_BIOG_E!Z30+NRG_GTL_E!Z30+NRG_CPP_E!Z30+NRG_NSP_E!Z30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  <c r="Y31" s="8">
        <f>NRG_CM_E!Y31+NRG_OIL_NG_E!Y31+NRG_PF_E!Y31+NRG_CO_E!Y31+NRG_BKBPB_E!Y31+NRG_GW_E!Y31+NRG_BF_E!Y31+NRG_PR_E!Y31+NRG_NI_E!Y31+NRG_CL_E!Y31+NRG_LNG_E!Y31+NRG_BIOG_E!Y31+NRG_GTL_E!Y31+NRG_CPP_E!Y31+NRG_NSP_E!Y31</f>
        <v>0</v>
      </c>
      <c r="Z31" s="8">
        <f>NRG_CM_E!Z31+NRG_OIL_NG_E!Z31+NRG_PF_E!Z31+NRG_CO_E!Z31+NRG_BKBPB_E!Z31+NRG_GW_E!Z31+NRG_BF_E!Z31+NRG_PR_E!Z31+NRG_NI_E!Z31+NRG_CL_E!Z31+NRG_LNG_E!Z31+NRG_BIOG_E!Z31+NRG_GTL_E!Z31+NRG_CPP_E!Z31+NRG_NSP_E!Z31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  <c r="Y32" s="8">
        <f>NRG_CM_E!Y32+NRG_OIL_NG_E!Y32+NRG_PF_E!Y32+NRG_CO_E!Y32+NRG_BKBPB_E!Y32+NRG_GW_E!Y32+NRG_BF_E!Y32+NRG_PR_E!Y32+NRG_NI_E!Y32+NRG_CL_E!Y32+NRG_LNG_E!Y32+NRG_BIOG_E!Y32+NRG_GTL_E!Y32+NRG_CPP_E!Y32+NRG_NSP_E!Y32</f>
        <v>0</v>
      </c>
      <c r="Z32" s="8">
        <f>NRG_CM_E!Z32+NRG_OIL_NG_E!Z32+NRG_PF_E!Z32+NRG_CO_E!Z32+NRG_BKBPB_E!Z32+NRG_GW_E!Z32+NRG_BF_E!Z32+NRG_PR_E!Z32+NRG_NI_E!Z32+NRG_CL_E!Z32+NRG_LNG_E!Z32+NRG_BIOG_E!Z32+NRG_GTL_E!Z32+NRG_CPP_E!Z32+NRG_NSP_E!Z32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28.148281920000002</v>
      </c>
      <c r="D33" s="19">
        <f t="shared" ref="D33:X33" si="27">SUM(D34:D50)</f>
        <v>34.355553839999999</v>
      </c>
      <c r="E33" s="19">
        <f t="shared" si="27"/>
        <v>31.344300000000004</v>
      </c>
      <c r="F33" s="19">
        <f t="shared" si="27"/>
        <v>59.12249615999999</v>
      </c>
      <c r="G33" s="19">
        <f t="shared" si="27"/>
        <v>81.063506159999989</v>
      </c>
      <c r="H33" s="19">
        <f t="shared" si="27"/>
        <v>75.04127711999999</v>
      </c>
      <c r="I33" s="19">
        <f t="shared" si="27"/>
        <v>40.500959039999998</v>
      </c>
      <c r="J33" s="19">
        <f t="shared" si="27"/>
        <v>78.23757384000001</v>
      </c>
      <c r="K33" s="19">
        <f t="shared" si="27"/>
        <v>43.820431920000004</v>
      </c>
      <c r="L33" s="19">
        <f t="shared" si="27"/>
        <v>43.820431920000004</v>
      </c>
      <c r="M33" s="19">
        <f t="shared" si="27"/>
        <v>50.089291920000015</v>
      </c>
      <c r="N33" s="19">
        <f t="shared" si="27"/>
        <v>59.257671119999991</v>
      </c>
      <c r="O33" s="19">
        <f t="shared" si="27"/>
        <v>59.257671119999991</v>
      </c>
      <c r="P33" s="19">
        <f t="shared" si="27"/>
        <v>53.087736960000015</v>
      </c>
      <c r="Q33" s="19">
        <f t="shared" si="27"/>
        <v>56.123241120000017</v>
      </c>
      <c r="R33" s="19">
        <f t="shared" si="27"/>
        <v>59.15902392000001</v>
      </c>
      <c r="S33" s="19">
        <f t="shared" si="27"/>
        <v>52.890163920000006</v>
      </c>
      <c r="T33" s="19">
        <f t="shared" si="27"/>
        <v>40.747590000000002</v>
      </c>
      <c r="U33" s="19">
        <f t="shared" si="27"/>
        <v>47.016450000000013</v>
      </c>
      <c r="V33" s="19">
        <f t="shared" si="27"/>
        <v>62.630526239999988</v>
      </c>
      <c r="W33" s="19">
        <f t="shared" si="27"/>
        <v>75.56987448000001</v>
      </c>
      <c r="X33" s="19">
        <f t="shared" si="27"/>
        <v>18.150796440000001</v>
      </c>
      <c r="Y33" s="19">
        <f t="shared" ref="Y33:Z33" si="28">SUM(Y34:Y50)</f>
        <v>37.613159999999986</v>
      </c>
      <c r="Z33" s="19">
        <f t="shared" si="28"/>
        <v>25.07544</v>
      </c>
    </row>
    <row r="34" spans="1:26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0</v>
      </c>
      <c r="D34" s="8">
        <f>NRG_CM_E!D34+NRG_OIL_NG_E!D34+NRG_PF_E!D34+NRG_CO_E!D34+NRG_BKBPB_E!D34+NRG_GW_E!D34+NRG_BF_E!D34+NRG_PR_E!D34+NRG_NI_E!D34+NRG_CL_E!D34+NRG_LNG_E!D34+NRG_BIOG_E!D34+NRG_GTL_E!D34+NRG_CPP_E!D34+NRG_NSP_E!D34</f>
        <v>0</v>
      </c>
      <c r="E34" s="8">
        <f>NRG_CM_E!E34+NRG_OIL_NG_E!E34+NRG_PF_E!E34+NRG_CO_E!E34+NRG_BKBPB_E!E34+NRG_GW_E!E34+NRG_BF_E!E34+NRG_PR_E!E34+NRG_NI_E!E34+NRG_CL_E!E34+NRG_LNG_E!E34+NRG_BIOG_E!E34+NRG_GTL_E!E34+NRG_CPP_E!E34+NRG_NSP_E!E34</f>
        <v>0</v>
      </c>
      <c r="F34" s="8">
        <f>NRG_CM_E!F34+NRG_OIL_NG_E!F34+NRG_PF_E!F34+NRG_CO_E!F34+NRG_BKBPB_E!F34+NRG_GW_E!F34+NRG_BF_E!F34+NRG_PR_E!F34+NRG_NI_E!F34+NRG_CL_E!F34+NRG_LNG_E!F34+NRG_BIOG_E!F34+NRG_GTL_E!F34+NRG_CPP_E!F34+NRG_NSP_E!F34</f>
        <v>0</v>
      </c>
      <c r="G34" s="8">
        <f>NRG_CM_E!G34+NRG_OIL_NG_E!G34+NRG_PF_E!G34+NRG_CO_E!G34+NRG_BKBPB_E!G34+NRG_GW_E!G34+NRG_BF_E!G34+NRG_PR_E!G34+NRG_NI_E!G34+NRG_CL_E!G34+NRG_LNG_E!G34+NRG_BIOG_E!G34+NRG_GTL_E!G34+NRG_CPP_E!G34+NRG_NSP_E!G34</f>
        <v>0</v>
      </c>
      <c r="H34" s="8">
        <f>NRG_CM_E!H34+NRG_OIL_NG_E!H34+NRG_PF_E!H34+NRG_CO_E!H34+NRG_BKBPB_E!H34+NRG_GW_E!H34+NRG_BF_E!H34+NRG_PR_E!H34+NRG_NI_E!H34+NRG_CL_E!H34+NRG_LNG_E!H34+NRG_BIOG_E!H34+NRG_GTL_E!H34+NRG_CPP_E!H34+NRG_NSP_E!H34</f>
        <v>0</v>
      </c>
      <c r="I34" s="8">
        <f>NRG_CM_E!I34+NRG_OIL_NG_E!I34+NRG_PF_E!I34+NRG_CO_E!I34+NRG_BKBPB_E!I34+NRG_GW_E!I34+NRG_BF_E!I34+NRG_PR_E!I34+NRG_NI_E!I34+NRG_CL_E!I34+NRG_LNG_E!I34+NRG_BIOG_E!I34+NRG_GTL_E!I34+NRG_CPP_E!I34+NRG_NSP_E!I34</f>
        <v>0</v>
      </c>
      <c r="J34" s="8">
        <f>NRG_CM_E!J34+NRG_OIL_NG_E!J34+NRG_PF_E!J34+NRG_CO_E!J34+NRG_BKBPB_E!J34+NRG_GW_E!J34+NRG_BF_E!J34+NRG_PR_E!J34+NRG_NI_E!J34+NRG_CL_E!J34+NRG_LNG_E!J34+NRG_BIOG_E!J34+NRG_GTL_E!J34+NRG_CPP_E!J34+NRG_NSP_E!J34</f>
        <v>0</v>
      </c>
      <c r="K34" s="8">
        <f>NRG_CM_E!K34+NRG_OIL_NG_E!K34+NRG_PF_E!K34+NRG_CO_E!K34+NRG_BKBPB_E!K34+NRG_GW_E!K34+NRG_BF_E!K34+NRG_PR_E!K34+NRG_NI_E!K34+NRG_CL_E!K34+NRG_LNG_E!K34+NRG_BIOG_E!K34+NRG_GTL_E!K34+NRG_CPP_E!K34+NRG_NSP_E!K34</f>
        <v>0</v>
      </c>
      <c r="L34" s="8">
        <f>NRG_CM_E!L34+NRG_OIL_NG_E!L34+NRG_PF_E!L34+NRG_CO_E!L34+NRG_BKBPB_E!L34+NRG_GW_E!L34+NRG_BF_E!L34+NRG_PR_E!L34+NRG_NI_E!L34+NRG_CL_E!L34+NRG_LNG_E!L34+NRG_BIOG_E!L34+NRG_GTL_E!L34+NRG_CPP_E!L34+NRG_NSP_E!L34</f>
        <v>0</v>
      </c>
      <c r="M34" s="8">
        <f>NRG_CM_E!M34+NRG_OIL_NG_E!M34+NRG_PF_E!M34+NRG_CO_E!M34+NRG_BKBPB_E!M34+NRG_GW_E!M34+NRG_BF_E!M34+NRG_PR_E!M34+NRG_NI_E!M34+NRG_CL_E!M34+NRG_LNG_E!M34+NRG_BIOG_E!M34+NRG_GTL_E!M34+NRG_CPP_E!M34+NRG_NSP_E!M34</f>
        <v>0</v>
      </c>
      <c r="N34" s="8">
        <f>NRG_CM_E!N34+NRG_OIL_NG_E!N34+NRG_PF_E!N34+NRG_CO_E!N34+NRG_BKBPB_E!N34+NRG_GW_E!N34+NRG_BF_E!N34+NRG_PR_E!N34+NRG_NI_E!N34+NRG_CL_E!N34+NRG_LNG_E!N34+NRG_BIOG_E!N34+NRG_GTL_E!N34+NRG_CPP_E!N34+NRG_NSP_E!N34</f>
        <v>0</v>
      </c>
      <c r="O34" s="8">
        <f>NRG_CM_E!O34+NRG_OIL_NG_E!O34+NRG_PF_E!O34+NRG_CO_E!O34+NRG_BKBPB_E!O34+NRG_GW_E!O34+NRG_BF_E!O34+NRG_PR_E!O34+NRG_NI_E!O34+NRG_CL_E!O34+NRG_LNG_E!O34+NRG_BIOG_E!O34+NRG_GTL_E!O34+NRG_CPP_E!O34+NRG_NSP_E!O34</f>
        <v>0</v>
      </c>
      <c r="P34" s="8">
        <f>NRG_CM_E!P34+NRG_OIL_NG_E!P34+NRG_PF_E!P34+NRG_CO_E!P34+NRG_BKBPB_E!P34+NRG_GW_E!P34+NRG_BF_E!P34+NRG_PR_E!P34+NRG_NI_E!P34+NRG_CL_E!P34+NRG_LNG_E!P34+NRG_BIOG_E!P34+NRG_GTL_E!P34+NRG_CPP_E!P34+NRG_NSP_E!P34</f>
        <v>0</v>
      </c>
      <c r="Q34" s="8">
        <f>NRG_CM_E!Q34+NRG_OIL_NG_E!Q34+NRG_PF_E!Q34+NRG_CO_E!Q34+NRG_BKBPB_E!Q34+NRG_GW_E!Q34+NRG_BF_E!Q34+NRG_PR_E!Q34+NRG_NI_E!Q34+NRG_CL_E!Q34+NRG_LNG_E!Q34+NRG_BIOG_E!Q34+NRG_GTL_E!Q34+NRG_CPP_E!Q34+NRG_NSP_E!Q34</f>
        <v>0</v>
      </c>
      <c r="R34" s="8">
        <f>NRG_CM_E!R34+NRG_OIL_NG_E!R34+NRG_PF_E!R34+NRG_CO_E!R34+NRG_BKBPB_E!R34+NRG_GW_E!R34+NRG_BF_E!R34+NRG_PR_E!R34+NRG_NI_E!R34+NRG_CL_E!R34+NRG_LNG_E!R34+NRG_BIOG_E!R34+NRG_GTL_E!R34+NRG_CPP_E!R34+NRG_NSP_E!R34</f>
        <v>0</v>
      </c>
      <c r="S34" s="8">
        <f>NRG_CM_E!S34+NRG_OIL_NG_E!S34+NRG_PF_E!S34+NRG_CO_E!S34+NRG_BKBPB_E!S34+NRG_GW_E!S34+NRG_BF_E!S34+NRG_PR_E!S34+NRG_NI_E!S34+NRG_CL_E!S34+NRG_LNG_E!S34+NRG_BIOG_E!S34+NRG_GTL_E!S34+NRG_CPP_E!S34+NRG_NSP_E!S34</f>
        <v>0</v>
      </c>
      <c r="T34" s="8">
        <f>NRG_CM_E!T34+NRG_OIL_NG_E!T34+NRG_PF_E!T34+NRG_CO_E!T34+NRG_BKBPB_E!T34+NRG_GW_E!T34+NRG_BF_E!T34+NRG_PR_E!T34+NRG_NI_E!T34+NRG_CL_E!T34+NRG_LNG_E!T34+NRG_BIOG_E!T34+NRG_GTL_E!T34+NRG_CPP_E!T34+NRG_NSP_E!T34</f>
        <v>0</v>
      </c>
      <c r="U34" s="8">
        <f>NRG_CM_E!U34+NRG_OIL_NG_E!U34+NRG_PF_E!U34+NRG_CO_E!U34+NRG_BKBPB_E!U34+NRG_GW_E!U34+NRG_BF_E!U34+NRG_PR_E!U34+NRG_NI_E!U34+NRG_CL_E!U34+NRG_LNG_E!U34+NRG_BIOG_E!U34+NRG_GTL_E!U34+NRG_CPP_E!U34+NRG_NSP_E!U34</f>
        <v>0</v>
      </c>
      <c r="V34" s="8">
        <f>NRG_CM_E!V34+NRG_OIL_NG_E!V34+NRG_PF_E!V34+NRG_CO_E!V34+NRG_BKBPB_E!V34+NRG_GW_E!V34+NRG_BF_E!V34+NRG_PR_E!V34+NRG_NI_E!V34+NRG_CL_E!V34+NRG_LNG_E!V34+NRG_BIOG_E!V34+NRG_GTL_E!V34+NRG_CPP_E!V34+NRG_NSP_E!V34</f>
        <v>0</v>
      </c>
      <c r="W34" s="8">
        <f>NRG_CM_E!W34+NRG_OIL_NG_E!W34+NRG_PF_E!W34+NRG_CO_E!W34+NRG_BKBPB_E!W34+NRG_GW_E!W34+NRG_BF_E!W34+NRG_PR_E!W34+NRG_NI_E!W34+NRG_CL_E!W34+NRG_LNG_E!W34+NRG_BIOG_E!W34+NRG_GTL_E!W34+NRG_CPP_E!W34+NRG_NSP_E!W34</f>
        <v>0</v>
      </c>
      <c r="X34" s="8">
        <f>NRG_CM_E!X34+NRG_OIL_NG_E!X34+NRG_PF_E!X34+NRG_CO_E!X34+NRG_BKBPB_E!X34+NRG_GW_E!X34+NRG_BF_E!X34+NRG_PR_E!X34+NRG_NI_E!X34+NRG_CL_E!X34+NRG_LNG_E!X34+NRG_BIOG_E!X34+NRG_GTL_E!X34+NRG_CPP_E!X34+NRG_NSP_E!X34</f>
        <v>0</v>
      </c>
      <c r="Y34" s="8">
        <f>NRG_CM_E!Y34+NRG_OIL_NG_E!Y34+NRG_PF_E!Y34+NRG_CO_E!Y34+NRG_BKBPB_E!Y34+NRG_GW_E!Y34+NRG_BF_E!Y34+NRG_PR_E!Y34+NRG_NI_E!Y34+NRG_CL_E!Y34+NRG_LNG_E!Y34+NRG_BIOG_E!Y34+NRG_GTL_E!Y34+NRG_CPP_E!Y34+NRG_NSP_E!Y34</f>
        <v>0</v>
      </c>
      <c r="Z34" s="8">
        <f>NRG_CM_E!Z34+NRG_OIL_NG_E!Z34+NRG_PF_E!Z34+NRG_CO_E!Z34+NRG_BKBPB_E!Z34+NRG_GW_E!Z34+NRG_BF_E!Z34+NRG_PR_E!Z34+NRG_NI_E!Z34+NRG_CL_E!Z34+NRG_LNG_E!Z34+NRG_BIOG_E!Z34+NRG_GTL_E!Z34+NRG_CPP_E!Z34+NRG_NSP_E!Z34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  <c r="Y35" s="8">
        <f>NRG_CM_E!Y35+NRG_OIL_NG_E!Y35+NRG_PF_E!Y35+NRG_CO_E!Y35+NRG_BKBPB_E!Y35+NRG_GW_E!Y35+NRG_BF_E!Y35+NRG_PR_E!Y35+NRG_NI_E!Y35+NRG_CL_E!Y35+NRG_LNG_E!Y35+NRG_BIOG_E!Y35+NRG_GTL_E!Y35+NRG_CPP_E!Y35+NRG_NSP_E!Y35</f>
        <v>0</v>
      </c>
      <c r="Z35" s="8">
        <f>NRG_CM_E!Z35+NRG_OIL_NG_E!Z35+NRG_PF_E!Z35+NRG_CO_E!Z35+NRG_BKBPB_E!Z35+NRG_GW_E!Z35+NRG_BF_E!Z35+NRG_PR_E!Z35+NRG_NI_E!Z35+NRG_CL_E!Z35+NRG_LNG_E!Z35+NRG_BIOG_E!Z35+NRG_GTL_E!Z35+NRG_CPP_E!Z35+NRG_NSP_E!Z35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  <c r="Y36" s="8">
        <f>NRG_CM_E!Y36+NRG_OIL_NG_E!Y36+NRG_PF_E!Y36+NRG_CO_E!Y36+NRG_BKBPB_E!Y36+NRG_GW_E!Y36+NRG_BF_E!Y36+NRG_PR_E!Y36+NRG_NI_E!Y36+NRG_CL_E!Y36+NRG_LNG_E!Y36+NRG_BIOG_E!Y36+NRG_GTL_E!Y36+NRG_CPP_E!Y36+NRG_NSP_E!Y36</f>
        <v>0</v>
      </c>
      <c r="Z36" s="8">
        <f>NRG_CM_E!Z36+NRG_OIL_NG_E!Z36+NRG_PF_E!Z36+NRG_CO_E!Z36+NRG_BKBPB_E!Z36+NRG_GW_E!Z36+NRG_BF_E!Z36+NRG_PR_E!Z36+NRG_NI_E!Z36+NRG_CL_E!Z36+NRG_LNG_E!Z36+NRG_BIOG_E!Z36+NRG_GTL_E!Z36+NRG_CPP_E!Z36+NRG_NSP_E!Z36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  <c r="Y37" s="8">
        <f>NRG_CM_E!Y37+NRG_OIL_NG_E!Y37+NRG_PF_E!Y37+NRG_CO_E!Y37+NRG_BKBPB_E!Y37+NRG_GW_E!Y37+NRG_BF_E!Y37+NRG_PR_E!Y37+NRG_NI_E!Y37+NRG_CL_E!Y37+NRG_LNG_E!Y37+NRG_BIOG_E!Y37+NRG_GTL_E!Y37+NRG_CPP_E!Y37+NRG_NSP_E!Y37</f>
        <v>0</v>
      </c>
      <c r="Z37" s="8">
        <f>NRG_CM_E!Z37+NRG_OIL_NG_E!Z37+NRG_PF_E!Z37+NRG_CO_E!Z37+NRG_BKBPB_E!Z37+NRG_GW_E!Z37+NRG_BF_E!Z37+NRG_PR_E!Z37+NRG_NI_E!Z37+NRG_CL_E!Z37+NRG_LNG_E!Z37+NRG_BIOG_E!Z37+NRG_GTL_E!Z37+NRG_CPP_E!Z37+NRG_NSP_E!Z37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  <c r="Y38" s="8">
        <f>NRG_CM_E!Y38+NRG_OIL_NG_E!Y38+NRG_PF_E!Y38+NRG_CO_E!Y38+NRG_BKBPB_E!Y38+NRG_GW_E!Y38+NRG_BF_E!Y38+NRG_PR_E!Y38+NRG_NI_E!Y38+NRG_CL_E!Y38+NRG_LNG_E!Y38+NRG_BIOG_E!Y38+NRG_GTL_E!Y38+NRG_CPP_E!Y38+NRG_NSP_E!Y38</f>
        <v>0</v>
      </c>
      <c r="Z38" s="8">
        <f>NRG_CM_E!Z38+NRG_OIL_NG_E!Z38+NRG_PF_E!Z38+NRG_CO_E!Z38+NRG_BKBPB_E!Z38+NRG_GW_E!Z38+NRG_BF_E!Z38+NRG_PR_E!Z38+NRG_NI_E!Z38+NRG_CL_E!Z38+NRG_LNG_E!Z38+NRG_BIOG_E!Z38+NRG_GTL_E!Z38+NRG_CPP_E!Z38+NRG_NSP_E!Z38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  <c r="Y39" s="8">
        <f>NRG_CM_E!Y39+NRG_OIL_NG_E!Y39+NRG_PF_E!Y39+NRG_CO_E!Y39+NRG_BKBPB_E!Y39+NRG_GW_E!Y39+NRG_BF_E!Y39+NRG_PR_E!Y39+NRG_NI_E!Y39+NRG_CL_E!Y39+NRG_LNG_E!Y39+NRG_BIOG_E!Y39+NRG_GTL_E!Y39+NRG_CPP_E!Y39+NRG_NSP_E!Y39</f>
        <v>0</v>
      </c>
      <c r="Z39" s="8">
        <f>NRG_CM_E!Z39+NRG_OIL_NG_E!Z39+NRG_PF_E!Z39+NRG_CO_E!Z39+NRG_BKBPB_E!Z39+NRG_GW_E!Z39+NRG_BF_E!Z39+NRG_PR_E!Z39+NRG_NI_E!Z39+NRG_CL_E!Z39+NRG_LNG_E!Z39+NRG_BIOG_E!Z39+NRG_GTL_E!Z39+NRG_CPP_E!Z39+NRG_NSP_E!Z39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  <c r="Y40" s="8">
        <f>NRG_CM_E!Y40+NRG_OIL_NG_E!Y40+NRG_PF_E!Y40+NRG_CO_E!Y40+NRG_BKBPB_E!Y40+NRG_GW_E!Y40+NRG_BF_E!Y40+NRG_PR_E!Y40+NRG_NI_E!Y40+NRG_CL_E!Y40+NRG_LNG_E!Y40+NRG_BIOG_E!Y40+NRG_GTL_E!Y40+NRG_CPP_E!Y40+NRG_NSP_E!Y40</f>
        <v>0</v>
      </c>
      <c r="Z40" s="8">
        <f>NRG_CM_E!Z40+NRG_OIL_NG_E!Z40+NRG_PF_E!Z40+NRG_CO_E!Z40+NRG_BKBPB_E!Z40+NRG_GW_E!Z40+NRG_BF_E!Z40+NRG_PR_E!Z40+NRG_NI_E!Z40+NRG_CL_E!Z40+NRG_LNG_E!Z40+NRG_BIOG_E!Z40+NRG_GTL_E!Z40+NRG_CPP_E!Z40+NRG_NSP_E!Z40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  <c r="Y41" s="8">
        <f>NRG_CM_E!Y41+NRG_OIL_NG_E!Y41+NRG_PF_E!Y41+NRG_CO_E!Y41+NRG_BKBPB_E!Y41+NRG_GW_E!Y41+NRG_BF_E!Y41+NRG_PR_E!Y41+NRG_NI_E!Y41+NRG_CL_E!Y41+NRG_LNG_E!Y41+NRG_BIOG_E!Y41+NRG_GTL_E!Y41+NRG_CPP_E!Y41+NRG_NSP_E!Y41</f>
        <v>0</v>
      </c>
      <c r="Z41" s="8">
        <f>NRG_CM_E!Z41+NRG_OIL_NG_E!Z41+NRG_PF_E!Z41+NRG_CO_E!Z41+NRG_BKBPB_E!Z41+NRG_GW_E!Z41+NRG_BF_E!Z41+NRG_PR_E!Z41+NRG_NI_E!Z41+NRG_CL_E!Z41+NRG_LNG_E!Z41+NRG_BIOG_E!Z41+NRG_GTL_E!Z41+NRG_CPP_E!Z41+NRG_NSP_E!Z41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  <c r="Y42" s="8">
        <f>NRG_CM_E!Y42+NRG_OIL_NG_E!Y42+NRG_PF_E!Y42+NRG_CO_E!Y42+NRG_BKBPB_E!Y42+NRG_GW_E!Y42+NRG_BF_E!Y42+NRG_PR_E!Y42+NRG_NI_E!Y42+NRG_CL_E!Y42+NRG_LNG_E!Y42+NRG_BIOG_E!Y42+NRG_GTL_E!Y42+NRG_CPP_E!Y42+NRG_NSP_E!Y42</f>
        <v>0</v>
      </c>
      <c r="Z42" s="8">
        <f>NRG_CM_E!Z42+NRG_OIL_NG_E!Z42+NRG_PF_E!Z42+NRG_CO_E!Z42+NRG_BKBPB_E!Z42+NRG_GW_E!Z42+NRG_BF_E!Z42+NRG_PR_E!Z42+NRG_NI_E!Z42+NRG_CL_E!Z42+NRG_LNG_E!Z42+NRG_BIOG_E!Z42+NRG_GTL_E!Z42+NRG_CPP_E!Z42+NRG_NSP_E!Z42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25.07544</v>
      </c>
      <c r="D43" s="8">
        <f>NRG_CM_E!D43+NRG_OIL_NG_E!D43+NRG_PF_E!D43+NRG_CO_E!D43+NRG_BKBPB_E!D43+NRG_GW_E!D43+NRG_BF_E!D43+NRG_PR_E!D43+NRG_NI_E!D43+NRG_CL_E!D43+NRG_LNG_E!D43+NRG_BIOG_E!D43+NRG_GTL_E!D43+NRG_CPP_E!D43+NRG_NSP_E!D43</f>
        <v>28.209869999999999</v>
      </c>
      <c r="E43" s="8">
        <f>NRG_CM_E!E43+NRG_OIL_NG_E!E43+NRG_PF_E!E43+NRG_CO_E!E43+NRG_BKBPB_E!E43+NRG_GW_E!E43+NRG_BF_E!E43+NRG_PR_E!E43+NRG_NI_E!E43+NRG_CL_E!E43+NRG_LNG_E!E43+NRG_BIOG_E!E43+NRG_GTL_E!E43+NRG_CPP_E!E43+NRG_NSP_E!E43</f>
        <v>31.344300000000004</v>
      </c>
      <c r="F43" s="8">
        <f>NRG_CM_E!F43+NRG_OIL_NG_E!F43+NRG_PF_E!F43+NRG_CO_E!F43+NRG_BKBPB_E!F43+NRG_GW_E!F43+NRG_BF_E!F43+NRG_PR_E!F43+NRG_NI_E!F43+NRG_CL_E!F43+NRG_LNG_E!F43+NRG_BIOG_E!F43+NRG_GTL_E!F43+NRG_CPP_E!F43+NRG_NSP_E!F43</f>
        <v>37.613159999999986</v>
      </c>
      <c r="G43" s="8">
        <f>NRG_CM_E!G43+NRG_OIL_NG_E!G43+NRG_PF_E!G43+NRG_CO_E!G43+NRG_BKBPB_E!G43+NRG_GW_E!G43+NRG_BF_E!G43+NRG_PR_E!G43+NRG_NI_E!G43+NRG_CL_E!G43+NRG_LNG_E!G43+NRG_BIOG_E!G43+NRG_GTL_E!G43+NRG_CPP_E!G43+NRG_NSP_E!G43</f>
        <v>59.554169999999985</v>
      </c>
      <c r="H43" s="8">
        <f>NRG_CM_E!H43+NRG_OIL_NG_E!H43+NRG_PF_E!H43+NRG_CO_E!H43+NRG_BKBPB_E!H43+NRG_GW_E!H43+NRG_BF_E!H43+NRG_PR_E!H43+NRG_NI_E!H43+NRG_CL_E!H43+NRG_LNG_E!H43+NRG_BIOG_E!H43+NRG_GTL_E!H43+NRG_CPP_E!H43+NRG_NSP_E!H43</f>
        <v>65.823029999999989</v>
      </c>
      <c r="I43" s="8">
        <f>NRG_CM_E!I43+NRG_OIL_NG_E!I43+NRG_PF_E!I43+NRG_CO_E!I43+NRG_BKBPB_E!I43+NRG_GW_E!I43+NRG_BF_E!I43+NRG_PR_E!I43+NRG_NI_E!I43+NRG_CL_E!I43+NRG_LNG_E!I43+NRG_BIOG_E!I43+NRG_GTL_E!I43+NRG_CPP_E!I43+NRG_NSP_E!I43</f>
        <v>28.209869999999999</v>
      </c>
      <c r="J43" s="8">
        <f>NRG_CM_E!J43+NRG_OIL_NG_E!J43+NRG_PF_E!J43+NRG_CO_E!J43+NRG_BKBPB_E!J43+NRG_GW_E!J43+NRG_BF_E!J43+NRG_PR_E!J43+NRG_NI_E!J43+NRG_CL_E!J43+NRG_LNG_E!J43+NRG_BIOG_E!J43+NRG_GTL_E!J43+NRG_CPP_E!J43+NRG_NSP_E!J43</f>
        <v>72.091890000000006</v>
      </c>
      <c r="K43" s="8">
        <f>NRG_CM_E!K43+NRG_OIL_NG_E!K43+NRG_PF_E!K43+NRG_CO_E!K43+NRG_BKBPB_E!K43+NRG_GW_E!K43+NRG_BF_E!K43+NRG_PR_E!K43+NRG_NI_E!K43+NRG_CL_E!K43+NRG_LNG_E!K43+NRG_BIOG_E!K43+NRG_GTL_E!K43+NRG_CPP_E!K43+NRG_NSP_E!K43</f>
        <v>40.747590000000002</v>
      </c>
      <c r="L43" s="8">
        <f>NRG_CM_E!L43+NRG_OIL_NG_E!L43+NRG_PF_E!L43+NRG_CO_E!L43+NRG_BKBPB_E!L43+NRG_GW_E!L43+NRG_BF_E!L43+NRG_PR_E!L43+NRG_NI_E!L43+NRG_CL_E!L43+NRG_LNG_E!L43+NRG_BIOG_E!L43+NRG_GTL_E!L43+NRG_CPP_E!L43+NRG_NSP_E!L43</f>
        <v>40.747590000000002</v>
      </c>
      <c r="M43" s="8">
        <f>NRG_CM_E!M43+NRG_OIL_NG_E!M43+NRG_PF_E!M43+NRG_CO_E!M43+NRG_BKBPB_E!M43+NRG_GW_E!M43+NRG_BF_E!M43+NRG_PR_E!M43+NRG_NI_E!M43+NRG_CL_E!M43+NRG_LNG_E!M43+NRG_BIOG_E!M43+NRG_GTL_E!M43+NRG_CPP_E!M43+NRG_NSP_E!M43</f>
        <v>47.016450000000013</v>
      </c>
      <c r="N43" s="8">
        <f>NRG_CM_E!N43+NRG_OIL_NG_E!N43+NRG_PF_E!N43+NRG_CO_E!N43+NRG_BKBPB_E!N43+NRG_GW_E!N43+NRG_BF_E!N43+NRG_PR_E!N43+NRG_NI_E!N43+NRG_CL_E!N43+NRG_LNG_E!N43+NRG_BIOG_E!N43+NRG_GTL_E!N43+NRG_CPP_E!N43+NRG_NSP_E!N43</f>
        <v>50.150879999999987</v>
      </c>
      <c r="O43" s="8">
        <f>NRG_CM_E!O43+NRG_OIL_NG_E!O43+NRG_PF_E!O43+NRG_CO_E!O43+NRG_BKBPB_E!O43+NRG_GW_E!O43+NRG_BF_E!O43+NRG_PR_E!O43+NRG_NI_E!O43+NRG_CL_E!O43+NRG_LNG_E!O43+NRG_BIOG_E!O43+NRG_GTL_E!O43+NRG_CPP_E!O43+NRG_NSP_E!O43</f>
        <v>50.150879999999987</v>
      </c>
      <c r="P43" s="8">
        <f>NRG_CM_E!P43+NRG_OIL_NG_E!P43+NRG_PF_E!P43+NRG_CO_E!P43+NRG_BKBPB_E!P43+NRG_GW_E!P43+NRG_BF_E!P43+NRG_PR_E!P43+NRG_NI_E!P43+NRG_CL_E!P43+NRG_LNG_E!P43+NRG_BIOG_E!P43+NRG_GTL_E!P43+NRG_CPP_E!P43+NRG_NSP_E!P43</f>
        <v>47.016450000000013</v>
      </c>
      <c r="Q43" s="8">
        <f>NRG_CM_E!Q43+NRG_OIL_NG_E!Q43+NRG_PF_E!Q43+NRG_CO_E!Q43+NRG_BKBPB_E!Q43+NRG_GW_E!Q43+NRG_BF_E!Q43+NRG_PR_E!Q43+NRG_NI_E!Q43+NRG_CL_E!Q43+NRG_LNG_E!Q43+NRG_BIOG_E!Q43+NRG_GTL_E!Q43+NRG_CPP_E!Q43+NRG_NSP_E!Q43</f>
        <v>47.016450000000013</v>
      </c>
      <c r="R43" s="8">
        <f>NRG_CM_E!R43+NRG_OIL_NG_E!R43+NRG_PF_E!R43+NRG_CO_E!R43+NRG_BKBPB_E!R43+NRG_GW_E!R43+NRG_BF_E!R43+NRG_PR_E!R43+NRG_NI_E!R43+NRG_CL_E!R43+NRG_LNG_E!R43+NRG_BIOG_E!R43+NRG_GTL_E!R43+NRG_CPP_E!R43+NRG_NSP_E!R43</f>
        <v>47.016450000000013</v>
      </c>
      <c r="S43" s="8">
        <f>NRG_CM_E!S43+NRG_OIL_NG_E!S43+NRG_PF_E!S43+NRG_CO_E!S43+NRG_BKBPB_E!S43+NRG_GW_E!S43+NRG_BF_E!S43+NRG_PR_E!S43+NRG_NI_E!S43+NRG_CL_E!S43+NRG_LNG_E!S43+NRG_BIOG_E!S43+NRG_GTL_E!S43+NRG_CPP_E!S43+NRG_NSP_E!S43</f>
        <v>40.747590000000002</v>
      </c>
      <c r="T43" s="8">
        <f>NRG_CM_E!T43+NRG_OIL_NG_E!T43+NRG_PF_E!T43+NRG_CO_E!T43+NRG_BKBPB_E!T43+NRG_GW_E!T43+NRG_BF_E!T43+NRG_PR_E!T43+NRG_NI_E!T43+NRG_CL_E!T43+NRG_LNG_E!T43+NRG_BIOG_E!T43+NRG_GTL_E!T43+NRG_CPP_E!T43+NRG_NSP_E!T43</f>
        <v>40.747590000000002</v>
      </c>
      <c r="U43" s="8">
        <f>NRG_CM_E!U43+NRG_OIL_NG_E!U43+NRG_PF_E!U43+NRG_CO_E!U43+NRG_BKBPB_E!U43+NRG_GW_E!U43+NRG_BF_E!U43+NRG_PR_E!U43+NRG_NI_E!U43+NRG_CL_E!U43+NRG_LNG_E!U43+NRG_BIOG_E!U43+NRG_GTL_E!U43+NRG_CPP_E!U43+NRG_NSP_E!U43</f>
        <v>47.016450000000013</v>
      </c>
      <c r="V43" s="8">
        <f>NRG_CM_E!V43+NRG_OIL_NG_E!V43+NRG_PF_E!V43+NRG_CO_E!V43+NRG_BKBPB_E!V43+NRG_GW_E!V43+NRG_BF_E!V43+NRG_PR_E!V43+NRG_NI_E!V43+NRG_CL_E!V43+NRG_LNG_E!V43+NRG_BIOG_E!V43+NRG_GTL_E!V43+NRG_CPP_E!V43+NRG_NSP_E!V43</f>
        <v>60.80794199999999</v>
      </c>
      <c r="W43" s="8">
        <f>NRG_CM_E!W43+NRG_OIL_NG_E!W43+NRG_PF_E!W43+NRG_CO_E!W43+NRG_BKBPB_E!W43+NRG_GW_E!W43+NRG_BF_E!W43+NRG_PR_E!W43+NRG_NI_E!W43+NRG_CL_E!W43+NRG_LNG_E!W43+NRG_BIOG_E!W43+NRG_GTL_E!W43+NRG_CPP_E!W43+NRG_NSP_E!W43</f>
        <v>72.091890000000006</v>
      </c>
      <c r="X43" s="8">
        <f>NRG_CM_E!X43+NRG_OIL_NG_E!X43+NRG_PF_E!X43+NRG_CO_E!X43+NRG_BKBPB_E!X43+NRG_GW_E!X43+NRG_BF_E!X43+NRG_PR_E!X43+NRG_NI_E!X43+NRG_CL_E!X43+NRG_LNG_E!X43+NRG_BIOG_E!X43+NRG_GTL_E!X43+NRG_CPP_E!X43+NRG_NSP_E!X43</f>
        <v>17.239364999999999</v>
      </c>
      <c r="Y43" s="8">
        <f>NRG_CM_E!Y43+NRG_OIL_NG_E!Y43+NRG_PF_E!Y43+NRG_CO_E!Y43+NRG_BKBPB_E!Y43+NRG_GW_E!Y43+NRG_BF_E!Y43+NRG_PR_E!Y43+NRG_NI_E!Y43+NRG_CL_E!Y43+NRG_LNG_E!Y43+NRG_BIOG_E!Y43+NRG_GTL_E!Y43+NRG_CPP_E!Y43+NRG_NSP_E!Y43</f>
        <v>37.613159999999986</v>
      </c>
      <c r="Z43" s="8">
        <f>NRG_CM_E!Z43+NRG_OIL_NG_E!Z43+NRG_PF_E!Z43+NRG_CO_E!Z43+NRG_BKBPB_E!Z43+NRG_GW_E!Z43+NRG_BF_E!Z43+NRG_PR_E!Z43+NRG_NI_E!Z43+NRG_CL_E!Z43+NRG_LNG_E!Z43+NRG_BIOG_E!Z43+NRG_GTL_E!Z43+NRG_CPP_E!Z43+NRG_NSP_E!Z43</f>
        <v>25.07544</v>
      </c>
    </row>
    <row r="44" spans="1:26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3.0728419200000006</v>
      </c>
      <c r="D44" s="8">
        <f>NRG_CM_E!D44+NRG_OIL_NG_E!D44+NRG_PF_E!D44+NRG_CO_E!D44+NRG_BKBPB_E!D44+NRG_GW_E!D44+NRG_BF_E!D44+NRG_PR_E!D44+NRG_NI_E!D44+NRG_CL_E!D44+NRG_LNG_E!D44+NRG_BIOG_E!D44+NRG_GTL_E!D44+NRG_CPP_E!D44+NRG_NSP_E!D44</f>
        <v>6.1456838400000002</v>
      </c>
      <c r="E44" s="8">
        <f>NRG_CM_E!E44+NRG_OIL_NG_E!E44+NRG_PF_E!E44+NRG_CO_E!E44+NRG_BKBPB_E!E44+NRG_GW_E!E44+NRG_BF_E!E44+NRG_PR_E!E44+NRG_NI_E!E44+NRG_CL_E!E44+NRG_LNG_E!E44+NRG_BIOG_E!E44+NRG_GTL_E!E44+NRG_CPP_E!E44+NRG_NSP_E!E44</f>
        <v>0</v>
      </c>
      <c r="F44" s="8">
        <f>NRG_CM_E!F44+NRG_OIL_NG_E!F44+NRG_PF_E!F44+NRG_CO_E!F44+NRG_BKBPB_E!F44+NRG_GW_E!F44+NRG_BF_E!F44+NRG_PR_E!F44+NRG_NI_E!F44+NRG_CL_E!F44+NRG_LNG_E!F44+NRG_BIOG_E!F44+NRG_GTL_E!F44+NRG_CPP_E!F44+NRG_NSP_E!F44</f>
        <v>21.509336160000004</v>
      </c>
      <c r="G44" s="8">
        <f>NRG_CM_E!G44+NRG_OIL_NG_E!G44+NRG_PF_E!G44+NRG_CO_E!G44+NRG_BKBPB_E!G44+NRG_GW_E!G44+NRG_BF_E!G44+NRG_PR_E!G44+NRG_NI_E!G44+NRG_CL_E!G44+NRG_LNG_E!G44+NRG_BIOG_E!G44+NRG_GTL_E!G44+NRG_CPP_E!G44+NRG_NSP_E!G44</f>
        <v>21.509336160000004</v>
      </c>
      <c r="H44" s="8">
        <f>NRG_CM_E!H44+NRG_OIL_NG_E!H44+NRG_PF_E!H44+NRG_CO_E!H44+NRG_BKBPB_E!H44+NRG_GW_E!H44+NRG_BF_E!H44+NRG_PR_E!H44+NRG_NI_E!H44+NRG_CL_E!H44+NRG_LNG_E!H44+NRG_BIOG_E!H44+NRG_GTL_E!H44+NRG_CPP_E!H44+NRG_NSP_E!H44</f>
        <v>9.2182471200000009</v>
      </c>
      <c r="I44" s="8">
        <f>NRG_CM_E!I44+NRG_OIL_NG_E!I44+NRG_PF_E!I44+NRG_CO_E!I44+NRG_BKBPB_E!I44+NRG_GW_E!I44+NRG_BF_E!I44+NRG_PR_E!I44+NRG_NI_E!I44+NRG_CL_E!I44+NRG_LNG_E!I44+NRG_BIOG_E!I44+NRG_GTL_E!I44+NRG_CPP_E!I44+NRG_NSP_E!I44</f>
        <v>12.291089040000001</v>
      </c>
      <c r="J44" s="8">
        <f>NRG_CM_E!J44+NRG_OIL_NG_E!J44+NRG_PF_E!J44+NRG_CO_E!J44+NRG_BKBPB_E!J44+NRG_GW_E!J44+NRG_BF_E!J44+NRG_PR_E!J44+NRG_NI_E!J44+NRG_CL_E!J44+NRG_LNG_E!J44+NRG_BIOG_E!J44+NRG_GTL_E!J44+NRG_CPP_E!J44+NRG_NSP_E!J44</f>
        <v>6.1456838400000002</v>
      </c>
      <c r="K44" s="8">
        <f>NRG_CM_E!K44+NRG_OIL_NG_E!K44+NRG_PF_E!K44+NRG_CO_E!K44+NRG_BKBPB_E!K44+NRG_GW_E!K44+NRG_BF_E!K44+NRG_PR_E!K44+NRG_NI_E!K44+NRG_CL_E!K44+NRG_LNG_E!K44+NRG_BIOG_E!K44+NRG_GTL_E!K44+NRG_CPP_E!K44+NRG_NSP_E!K44</f>
        <v>3.0728419200000006</v>
      </c>
      <c r="L44" s="8">
        <f>NRG_CM_E!L44+NRG_OIL_NG_E!L44+NRG_PF_E!L44+NRG_CO_E!L44+NRG_BKBPB_E!L44+NRG_GW_E!L44+NRG_BF_E!L44+NRG_PR_E!L44+NRG_NI_E!L44+NRG_CL_E!L44+NRG_LNG_E!L44+NRG_BIOG_E!L44+NRG_GTL_E!L44+NRG_CPP_E!L44+NRG_NSP_E!L44</f>
        <v>3.0728419200000006</v>
      </c>
      <c r="M44" s="8">
        <f>NRG_CM_E!M44+NRG_OIL_NG_E!M44+NRG_PF_E!M44+NRG_CO_E!M44+NRG_BKBPB_E!M44+NRG_GW_E!M44+NRG_BF_E!M44+NRG_PR_E!M44+NRG_NI_E!M44+NRG_CL_E!M44+NRG_LNG_E!M44+NRG_BIOG_E!M44+NRG_GTL_E!M44+NRG_CPP_E!M44+NRG_NSP_E!M44</f>
        <v>3.0728419200000006</v>
      </c>
      <c r="N44" s="8">
        <f>NRG_CM_E!N44+NRG_OIL_NG_E!N44+NRG_PF_E!N44+NRG_CO_E!N44+NRG_BKBPB_E!N44+NRG_GW_E!N44+NRG_BF_E!N44+NRG_PR_E!N44+NRG_NI_E!N44+NRG_CL_E!N44+NRG_LNG_E!N44+NRG_BIOG_E!N44+NRG_GTL_E!N44+NRG_CPP_E!N44+NRG_NSP_E!N44</f>
        <v>9.1067911200000022</v>
      </c>
      <c r="O44" s="8">
        <f>NRG_CM_E!O44+NRG_OIL_NG_E!O44+NRG_PF_E!O44+NRG_CO_E!O44+NRG_BKBPB_E!O44+NRG_GW_E!O44+NRG_BF_E!O44+NRG_PR_E!O44+NRG_NI_E!O44+NRG_CL_E!O44+NRG_LNG_E!O44+NRG_BIOG_E!O44+NRG_GTL_E!O44+NRG_CPP_E!O44+NRG_NSP_E!O44</f>
        <v>9.1067911200000022</v>
      </c>
      <c r="P44" s="8">
        <f>NRG_CM_E!P44+NRG_OIL_NG_E!P44+NRG_PF_E!P44+NRG_CO_E!P44+NRG_BKBPB_E!P44+NRG_GW_E!P44+NRG_BF_E!P44+NRG_PR_E!P44+NRG_NI_E!P44+NRG_CL_E!P44+NRG_LNG_E!P44+NRG_BIOG_E!P44+NRG_GTL_E!P44+NRG_CPP_E!P44+NRG_NSP_E!P44</f>
        <v>6.0712869600000001</v>
      </c>
      <c r="Q44" s="8">
        <f>NRG_CM_E!Q44+NRG_OIL_NG_E!Q44+NRG_PF_E!Q44+NRG_CO_E!Q44+NRG_BKBPB_E!Q44+NRG_GW_E!Q44+NRG_BF_E!Q44+NRG_PR_E!Q44+NRG_NI_E!Q44+NRG_CL_E!Q44+NRG_LNG_E!Q44+NRG_BIOG_E!Q44+NRG_GTL_E!Q44+NRG_CPP_E!Q44+NRG_NSP_E!Q44</f>
        <v>9.1067911200000022</v>
      </c>
      <c r="R44" s="8">
        <f>NRG_CM_E!R44+NRG_OIL_NG_E!R44+NRG_PF_E!R44+NRG_CO_E!R44+NRG_BKBPB_E!R44+NRG_GW_E!R44+NRG_BF_E!R44+NRG_PR_E!R44+NRG_NI_E!R44+NRG_CL_E!R44+NRG_LNG_E!R44+NRG_BIOG_E!R44+NRG_GTL_E!R44+NRG_CPP_E!R44+NRG_NSP_E!R44</f>
        <v>12.14257392</v>
      </c>
      <c r="S44" s="8">
        <f>NRG_CM_E!S44+NRG_OIL_NG_E!S44+NRG_PF_E!S44+NRG_CO_E!S44+NRG_BKBPB_E!S44+NRG_GW_E!S44+NRG_BF_E!S44+NRG_PR_E!S44+NRG_NI_E!S44+NRG_CL_E!S44+NRG_LNG_E!S44+NRG_BIOG_E!S44+NRG_GTL_E!S44+NRG_CPP_E!S44+NRG_NSP_E!S44</f>
        <v>12.14257392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1.8225842400000003</v>
      </c>
      <c r="W44" s="8">
        <f>NRG_CM_E!W44+NRG_OIL_NG_E!W44+NRG_PF_E!W44+NRG_CO_E!W44+NRG_BKBPB_E!W44+NRG_GW_E!W44+NRG_BF_E!W44+NRG_PR_E!W44+NRG_NI_E!W44+NRG_CL_E!W44+NRG_LNG_E!W44+NRG_BIOG_E!W44+NRG_GTL_E!W44+NRG_CPP_E!W44+NRG_NSP_E!W44</f>
        <v>3.4779844799999986</v>
      </c>
      <c r="X44" s="8">
        <f>NRG_CM_E!X44+NRG_OIL_NG_E!X44+NRG_PF_E!X44+NRG_CO_E!X44+NRG_BKBPB_E!X44+NRG_GW_E!X44+NRG_BF_E!X44+NRG_PR_E!X44+NRG_NI_E!X44+NRG_CL_E!X44+NRG_LNG_E!X44+NRG_BIOG_E!X44+NRG_GTL_E!X44+NRG_CPP_E!X44+NRG_NSP_E!X44</f>
        <v>0.91143144000000009</v>
      </c>
      <c r="Y44" s="8">
        <f>NRG_CM_E!Y44+NRG_OIL_NG_E!Y44+NRG_PF_E!Y44+NRG_CO_E!Y44+NRG_BKBPB_E!Y44+NRG_GW_E!Y44+NRG_BF_E!Y44+NRG_PR_E!Y44+NRG_NI_E!Y44+NRG_CL_E!Y44+NRG_LNG_E!Y44+NRG_BIOG_E!Y44+NRG_GTL_E!Y44+NRG_CPP_E!Y44+NRG_NSP_E!Y44</f>
        <v>0</v>
      </c>
      <c r="Z44" s="8">
        <f>NRG_CM_E!Z44+NRG_OIL_NG_E!Z44+NRG_PF_E!Z44+NRG_CO_E!Z44+NRG_BKBPB_E!Z44+NRG_GW_E!Z44+NRG_BF_E!Z44+NRG_PR_E!Z44+NRG_NI_E!Z44+NRG_CL_E!Z44+NRG_LNG_E!Z44+NRG_BIOG_E!Z44+NRG_GTL_E!Z44+NRG_CPP_E!Z44+NRG_NSP_E!Z44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  <c r="Y45" s="8">
        <f>NRG_CM_E!Y45+NRG_OIL_NG_E!Y45+NRG_PF_E!Y45+NRG_CO_E!Y45+NRG_BKBPB_E!Y45+NRG_GW_E!Y45+NRG_BF_E!Y45+NRG_PR_E!Y45+NRG_NI_E!Y45+NRG_CL_E!Y45+NRG_LNG_E!Y45+NRG_BIOG_E!Y45+NRG_GTL_E!Y45+NRG_CPP_E!Y45+NRG_NSP_E!Y45</f>
        <v>0</v>
      </c>
      <c r="Z45" s="8">
        <f>NRG_CM_E!Z45+NRG_OIL_NG_E!Z45+NRG_PF_E!Z45+NRG_CO_E!Z45+NRG_BKBPB_E!Z45+NRG_GW_E!Z45+NRG_BF_E!Z45+NRG_PR_E!Z45+NRG_NI_E!Z45+NRG_CL_E!Z45+NRG_LNG_E!Z45+NRG_BIOG_E!Z45+NRG_GTL_E!Z45+NRG_CPP_E!Z45+NRG_NSP_E!Z45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  <c r="Y46" s="8">
        <f>NRG_CM_E!Y46+NRG_OIL_NG_E!Y46+NRG_PF_E!Y46+NRG_CO_E!Y46+NRG_BKBPB_E!Y46+NRG_GW_E!Y46+NRG_BF_E!Y46+NRG_PR_E!Y46+NRG_NI_E!Y46+NRG_CL_E!Y46+NRG_LNG_E!Y46+NRG_BIOG_E!Y46+NRG_GTL_E!Y46+NRG_CPP_E!Y46+NRG_NSP_E!Y46</f>
        <v>0</v>
      </c>
      <c r="Z46" s="8">
        <f>NRG_CM_E!Z46+NRG_OIL_NG_E!Z46+NRG_PF_E!Z46+NRG_CO_E!Z46+NRG_BKBPB_E!Z46+NRG_GW_E!Z46+NRG_BF_E!Z46+NRG_PR_E!Z46+NRG_NI_E!Z46+NRG_CL_E!Z46+NRG_LNG_E!Z46+NRG_BIOG_E!Z46+NRG_GTL_E!Z46+NRG_CPP_E!Z46+NRG_NSP_E!Z46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  <c r="Y47" s="8">
        <f>NRG_CM_E!Y47+NRG_OIL_NG_E!Y47+NRG_PF_E!Y47+NRG_CO_E!Y47+NRG_BKBPB_E!Y47+NRG_GW_E!Y47+NRG_BF_E!Y47+NRG_PR_E!Y47+NRG_NI_E!Y47+NRG_CL_E!Y47+NRG_LNG_E!Y47+NRG_BIOG_E!Y47+NRG_GTL_E!Y47+NRG_CPP_E!Y47+NRG_NSP_E!Y47</f>
        <v>0</v>
      </c>
      <c r="Z47" s="8">
        <f>NRG_CM_E!Z47+NRG_OIL_NG_E!Z47+NRG_PF_E!Z47+NRG_CO_E!Z47+NRG_BKBPB_E!Z47+NRG_GW_E!Z47+NRG_BF_E!Z47+NRG_PR_E!Z47+NRG_NI_E!Z47+NRG_CL_E!Z47+NRG_LNG_E!Z47+NRG_BIOG_E!Z47+NRG_GTL_E!Z47+NRG_CPP_E!Z47+NRG_NSP_E!Z47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0</v>
      </c>
      <c r="S48" s="8">
        <f>NRG_CM_E!S48+NRG_OIL_NG_E!S48+NRG_PF_E!S48+NRG_CO_E!S48+NRG_BKBPB_E!S48+NRG_GW_E!S48+NRG_BF_E!S48+NRG_PR_E!S48+NRG_NI_E!S48+NRG_CL_E!S48+NRG_LNG_E!S48+NRG_BIOG_E!S48+NRG_GTL_E!S48+NRG_CPP_E!S48+NRG_NSP_E!S48</f>
        <v>0</v>
      </c>
      <c r="T48" s="8">
        <f>NRG_CM_E!T48+NRG_OIL_NG_E!T48+NRG_PF_E!T48+NRG_CO_E!T48+NRG_BKBPB_E!T48+NRG_GW_E!T48+NRG_BF_E!T48+NRG_PR_E!T48+NRG_NI_E!T48+NRG_CL_E!T48+NRG_LNG_E!T48+NRG_BIOG_E!T48+NRG_GTL_E!T48+NRG_CPP_E!T48+NRG_NSP_E!T48</f>
        <v>0</v>
      </c>
      <c r="U48" s="8">
        <f>NRG_CM_E!U48+NRG_OIL_NG_E!U48+NRG_PF_E!U48+NRG_CO_E!U48+NRG_BKBPB_E!U48+NRG_GW_E!U48+NRG_BF_E!U48+NRG_PR_E!U48+NRG_NI_E!U48+NRG_CL_E!U48+NRG_LNG_E!U48+NRG_BIOG_E!U48+NRG_GTL_E!U48+NRG_CPP_E!U48+NRG_NSP_E!U48</f>
        <v>0</v>
      </c>
      <c r="V48" s="8">
        <f>NRG_CM_E!V48+NRG_OIL_NG_E!V48+NRG_PF_E!V48+NRG_CO_E!V48+NRG_BKBPB_E!V48+NRG_GW_E!V48+NRG_BF_E!V48+NRG_PR_E!V48+NRG_NI_E!V48+NRG_CL_E!V48+NRG_LNG_E!V48+NRG_BIOG_E!V48+NRG_GTL_E!V48+NRG_CPP_E!V48+NRG_NSP_E!V48</f>
        <v>0</v>
      </c>
      <c r="W48" s="8">
        <f>NRG_CM_E!W48+NRG_OIL_NG_E!W48+NRG_PF_E!W48+NRG_CO_E!W48+NRG_BKBPB_E!W48+NRG_GW_E!W48+NRG_BF_E!W48+NRG_PR_E!W48+NRG_NI_E!W48+NRG_CL_E!W48+NRG_LNG_E!W48+NRG_BIOG_E!W48+NRG_GTL_E!W48+NRG_CPP_E!W48+NRG_NSP_E!W48</f>
        <v>0</v>
      </c>
      <c r="X48" s="8">
        <f>NRG_CM_E!X48+NRG_OIL_NG_E!X48+NRG_PF_E!X48+NRG_CO_E!X48+NRG_BKBPB_E!X48+NRG_GW_E!X48+NRG_BF_E!X48+NRG_PR_E!X48+NRG_NI_E!X48+NRG_CL_E!X48+NRG_LNG_E!X48+NRG_BIOG_E!X48+NRG_GTL_E!X48+NRG_CPP_E!X48+NRG_NSP_E!X48</f>
        <v>0</v>
      </c>
      <c r="Y48" s="8">
        <f>NRG_CM_E!Y48+NRG_OIL_NG_E!Y48+NRG_PF_E!Y48+NRG_CO_E!Y48+NRG_BKBPB_E!Y48+NRG_GW_E!Y48+NRG_BF_E!Y48+NRG_PR_E!Y48+NRG_NI_E!Y48+NRG_CL_E!Y48+NRG_LNG_E!Y48+NRG_BIOG_E!Y48+NRG_GTL_E!Y48+NRG_CPP_E!Y48+NRG_NSP_E!Y48</f>
        <v>0</v>
      </c>
      <c r="Z48" s="8">
        <f>NRG_CM_E!Z48+NRG_OIL_NG_E!Z48+NRG_PF_E!Z48+NRG_CO_E!Z48+NRG_BKBPB_E!Z48+NRG_GW_E!Z48+NRG_BF_E!Z48+NRG_PR_E!Z48+NRG_NI_E!Z48+NRG_CL_E!Z48+NRG_LNG_E!Z48+NRG_BIOG_E!Z48+NRG_GTL_E!Z48+NRG_CPP_E!Z48+NRG_NSP_E!Z48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  <c r="Y49" s="8">
        <f>NRG_CM_E!Y49+NRG_OIL_NG_E!Y49+NRG_PF_E!Y49+NRG_CO_E!Y49+NRG_BKBPB_E!Y49+NRG_GW_E!Y49+NRG_BF_E!Y49+NRG_PR_E!Y49+NRG_NI_E!Y49+NRG_CL_E!Y49+NRG_LNG_E!Y49+NRG_BIOG_E!Y49+NRG_GTL_E!Y49+NRG_CPP_E!Y49+NRG_NSP_E!Y49</f>
        <v>0</v>
      </c>
      <c r="Z49" s="8">
        <f>NRG_CM_E!Z49+NRG_OIL_NG_E!Z49+NRG_PF_E!Z49+NRG_CO_E!Z49+NRG_BKBPB_E!Z49+NRG_GW_E!Z49+NRG_BF_E!Z49+NRG_PR_E!Z49+NRG_NI_E!Z49+NRG_CL_E!Z49+NRG_LNG_E!Z49+NRG_BIOG_E!Z49+NRG_GTL_E!Z49+NRG_CPP_E!Z49+NRG_NSP_E!Z49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  <c r="Y50" s="8">
        <f>NRG_CM_E!Y50+NRG_OIL_NG_E!Y50+NRG_PF_E!Y50+NRG_CO_E!Y50+NRG_BKBPB_E!Y50+NRG_GW_E!Y50+NRG_BF_E!Y50+NRG_PR_E!Y50+NRG_NI_E!Y50+NRG_CL_E!Y50+NRG_LNG_E!Y50+NRG_BIOG_E!Y50+NRG_GTL_E!Y50+NRG_CPP_E!Y50+NRG_NSP_E!Y50</f>
        <v>0</v>
      </c>
      <c r="Z50" s="8">
        <f>NRG_CM_E!Z50+NRG_OIL_NG_E!Z50+NRG_PF_E!Z50+NRG_CO_E!Z50+NRG_BKBPB_E!Z50+NRG_GW_E!Z50+NRG_BF_E!Z50+NRG_PR_E!Z50+NRG_NI_E!Z50+NRG_CL_E!Z50+NRG_LNG_E!Z50+NRG_BIOG_E!Z50+NRG_GTL_E!Z50+NRG_CPP_E!Z50+NRG_NSP_E!Z50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20.549430000000001</v>
      </c>
      <c r="D51" s="27">
        <f>NRG_CM_E!D51+NRG_OIL_NG_E!D51+NRG_PF_E!D51+NRG_CO_E!D51+NRG_BKBPB_E!D51+NRG_GW_E!D51+NRG_BF_E!D51+NRG_PR_E!D51+NRG_NI_E!D51+NRG_CL_E!D51+NRG_LNG_E!D51+NRG_BIOG_E!D51+NRG_GTL_E!D51+NRG_CPP_E!D51+NRG_NSP_E!D51</f>
        <v>18.832770000000004</v>
      </c>
      <c r="E51" s="27">
        <f>NRG_CM_E!E51+NRG_OIL_NG_E!E51+NRG_PF_E!E51+NRG_CO_E!E51+NRG_BKBPB_E!E51+NRG_GW_E!E51+NRG_BF_E!E51+NRG_PR_E!E51+NRG_NI_E!E51+NRG_CL_E!E51+NRG_LNG_E!E51+NRG_BIOG_E!E51+NRG_GTL_E!E51+NRG_CPP_E!E51+NRG_NSP_E!E51</f>
        <v>12.975930000000002</v>
      </c>
      <c r="F51" s="27">
        <f>NRG_CM_E!F51+NRG_OIL_NG_E!F51+NRG_PF_E!F51+NRG_CO_E!F51+NRG_BKBPB_E!F51+NRG_GW_E!F51+NRG_BF_E!F51+NRG_PR_E!F51+NRG_NI_E!F51+NRG_CL_E!F51+NRG_LNG_E!F51+NRG_BIOG_E!F51+NRG_GTL_E!F51+NRG_CPP_E!F51+NRG_NSP_E!F51</f>
        <v>18.98424</v>
      </c>
      <c r="G51" s="27">
        <f>NRG_CM_E!G51+NRG_OIL_NG_E!G51+NRG_PF_E!G51+NRG_CO_E!G51+NRG_BKBPB_E!G51+NRG_GW_E!G51+NRG_BF_E!G51+NRG_PR_E!G51+NRG_NI_E!G51+NRG_CL_E!G51+NRG_LNG_E!G51+NRG_BIOG_E!G51+NRG_GTL_E!G51+NRG_CPP_E!G51+NRG_NSP_E!G51</f>
        <v>15.046020000000002</v>
      </c>
      <c r="H51" s="27">
        <f>NRG_CM_E!H51+NRG_OIL_NG_E!H51+NRG_PF_E!H51+NRG_CO_E!H51+NRG_BKBPB_E!H51+NRG_GW_E!H51+NRG_BF_E!H51+NRG_PR_E!H51+NRG_NI_E!H51+NRG_CL_E!H51+NRG_LNG_E!H51+NRG_BIOG_E!H51+NRG_GTL_E!H51+NRG_CPP_E!H51+NRG_NSP_E!H51</f>
        <v>14.541120000000001</v>
      </c>
      <c r="I51" s="27">
        <f>NRG_CM_E!I51+NRG_OIL_NG_E!I51+NRG_PF_E!I51+NRG_CO_E!I51+NRG_BKBPB_E!I51+NRG_GW_E!I51+NRG_BF_E!I51+NRG_PR_E!I51+NRG_NI_E!I51+NRG_CL_E!I51+NRG_LNG_E!I51+NRG_BIOG_E!I51+NRG_GTL_E!I51+NRG_CPP_E!I51+NRG_NSP_E!I51</f>
        <v>11.208779999999999</v>
      </c>
      <c r="J51" s="27">
        <f>NRG_CM_E!J51+NRG_OIL_NG_E!J51+NRG_PF_E!J51+NRG_CO_E!J51+NRG_BKBPB_E!J51+NRG_GW_E!J51+NRG_BF_E!J51+NRG_PR_E!J51+NRG_NI_E!J51+NRG_CL_E!J51+NRG_LNG_E!J51+NRG_BIOG_E!J51+NRG_GTL_E!J51+NRG_CPP_E!J51+NRG_NSP_E!J51</f>
        <v>26.002350000000014</v>
      </c>
      <c r="K51" s="27">
        <f>NRG_CM_E!K51+NRG_OIL_NG_E!K51+NRG_PF_E!K51+NRG_CO_E!K51+NRG_BKBPB_E!K51+NRG_GW_E!K51+NRG_BF_E!K51+NRG_PR_E!K51+NRG_NI_E!K51+NRG_CL_E!K51+NRG_LNG_E!K51+NRG_BIOG_E!K51+NRG_GTL_E!K51+NRG_CPP_E!K51+NRG_NSP_E!K51</f>
        <v>26.355780000000006</v>
      </c>
      <c r="L51" s="27">
        <f>NRG_CM_E!L51+NRG_OIL_NG_E!L51+NRG_PF_E!L51+NRG_CO_E!L51+NRG_BKBPB_E!L51+NRG_GW_E!L51+NRG_BF_E!L51+NRG_PR_E!L51+NRG_NI_E!L51+NRG_CL_E!L51+NRG_LNG_E!L51+NRG_BIOG_E!L51+NRG_GTL_E!L51+NRG_CPP_E!L51+NRG_NSP_E!L51</f>
        <v>24.740099999999998</v>
      </c>
      <c r="M51" s="27">
        <f>NRG_CM_E!M51+NRG_OIL_NG_E!M51+NRG_PF_E!M51+NRG_CO_E!M51+NRG_BKBPB_E!M51+NRG_GW_E!M51+NRG_BF_E!M51+NRG_PR_E!M51+NRG_NI_E!M51+NRG_CL_E!M51+NRG_LNG_E!M51+NRG_BIOG_E!M51+NRG_GTL_E!M51+NRG_CPP_E!M51+NRG_NSP_E!M51</f>
        <v>26.961659999999991</v>
      </c>
      <c r="N51" s="27">
        <f>NRG_CM_E!N51+NRG_OIL_NG_E!N51+NRG_PF_E!N51+NRG_CO_E!N51+NRG_BKBPB_E!N51+NRG_GW_E!N51+NRG_BF_E!N51+NRG_PR_E!N51+NRG_NI_E!N51+NRG_CL_E!N51+NRG_LNG_E!N51+NRG_BIOG_E!N51+NRG_GTL_E!N51+NRG_CPP_E!N51+NRG_NSP_E!N51</f>
        <v>26.254800000000003</v>
      </c>
      <c r="O51" s="27">
        <f>NRG_CM_E!O51+NRG_OIL_NG_E!O51+NRG_PF_E!O51+NRG_CO_E!O51+NRG_BKBPB_E!O51+NRG_GW_E!O51+NRG_BF_E!O51+NRG_PR_E!O51+NRG_NI_E!O51+NRG_CL_E!O51+NRG_LNG_E!O51+NRG_BIOG_E!O51+NRG_GTL_E!O51+NRG_CPP_E!O51+NRG_NSP_E!O51</f>
        <v>21.25629</v>
      </c>
      <c r="P51" s="27">
        <f>NRG_CM_E!P51+NRG_OIL_NG_E!P51+NRG_PF_E!P51+NRG_CO_E!P51+NRG_BKBPB_E!P51+NRG_GW_E!P51+NRG_BF_E!P51+NRG_PR_E!P51+NRG_NI_E!P51+NRG_CL_E!P51+NRG_LNG_E!P51+NRG_BIOG_E!P51+NRG_GTL_E!P51+NRG_CPP_E!P51+NRG_NSP_E!P51</f>
        <v>18.226889999999997</v>
      </c>
      <c r="Q51" s="27">
        <f>NRG_CM_E!Q51+NRG_OIL_NG_E!Q51+NRG_PF_E!Q51+NRG_CO_E!Q51+NRG_BKBPB_E!Q51+NRG_GW_E!Q51+NRG_BF_E!Q51+NRG_PR_E!Q51+NRG_NI_E!Q51+NRG_CL_E!Q51+NRG_LNG_E!Q51+NRG_BIOG_E!Q51+NRG_GTL_E!Q51+NRG_CPP_E!Q51+NRG_NSP_E!Q51</f>
        <v>14.541120000000001</v>
      </c>
      <c r="R51" s="27">
        <f>NRG_CM_E!R51+NRG_OIL_NG_E!R51+NRG_PF_E!R51+NRG_CO_E!R51+NRG_BKBPB_E!R51+NRG_GW_E!R51+NRG_BF_E!R51+NRG_PR_E!R51+NRG_NI_E!R51+NRG_CL_E!R51+NRG_LNG_E!R51+NRG_BIOG_E!R51+NRG_GTL_E!R51+NRG_CPP_E!R51+NRG_NSP_E!R51</f>
        <v>11.86515</v>
      </c>
      <c r="S51" s="27">
        <f>NRG_CM_E!S51+NRG_OIL_NG_E!S51+NRG_PF_E!S51+NRG_CO_E!S51+NRG_BKBPB_E!S51+NRG_GW_E!S51+NRG_BF_E!S51+NRG_PR_E!S51+NRG_NI_E!S51+NRG_CL_E!S51+NRG_LNG_E!S51+NRG_BIOG_E!S51+NRG_GTL_E!S51+NRG_CPP_E!S51+NRG_NSP_E!S51</f>
        <v>61.850250000000003</v>
      </c>
      <c r="T51" s="27">
        <f>NRG_CM_E!T51+NRG_OIL_NG_E!T51+NRG_PF_E!T51+NRG_CO_E!T51+NRG_BKBPB_E!T51+NRG_GW_E!T51+NRG_BF_E!T51+NRG_PR_E!T51+NRG_NI_E!T51+NRG_CL_E!T51+NRG_LNG_E!T51+NRG_BIOG_E!T51+NRG_GTL_E!T51+NRG_CPP_E!T51+NRG_NSP_E!T51</f>
        <v>10.300161960000001</v>
      </c>
      <c r="U51" s="27">
        <f>NRG_CM_E!U51+NRG_OIL_NG_E!U51+NRG_PF_E!U51+NRG_CO_E!U51+NRG_BKBPB_E!U51+NRG_GW_E!U51+NRG_BF_E!U51+NRG_PR_E!U51+NRG_NI_E!U51+NRG_CL_E!U51+NRG_LNG_E!U51+NRG_BIOG_E!U51+NRG_GTL_E!U51+NRG_CPP_E!U51+NRG_NSP_E!U51</f>
        <v>37.460146680000001</v>
      </c>
      <c r="V51" s="27">
        <f>NRG_CM_E!V51+NRG_OIL_NG_E!V51+NRG_PF_E!V51+NRG_CO_E!V51+NRG_BKBPB_E!V51+NRG_GW_E!V51+NRG_BF_E!V51+NRG_PR_E!V51+NRG_NI_E!V51+NRG_CL_E!V51+NRG_LNG_E!V51+NRG_BIOG_E!V51+NRG_GTL_E!V51+NRG_CPP_E!V51+NRG_NSP_E!V51</f>
        <v>32.225949360000001</v>
      </c>
      <c r="W51" s="27">
        <f>NRG_CM_E!W51+NRG_OIL_NG_E!W51+NRG_PF_E!W51+NRG_CO_E!W51+NRG_BKBPB_E!W51+NRG_GW_E!W51+NRG_BF_E!W51+NRG_PR_E!W51+NRG_NI_E!W51+NRG_CL_E!W51+NRG_LNG_E!W51+NRG_BIOG_E!W51+NRG_GTL_E!W51+NRG_CPP_E!W51+NRG_NSP_E!W51</f>
        <v>20.755833120000005</v>
      </c>
      <c r="X51" s="27">
        <f>NRG_CM_E!X51+NRG_OIL_NG_E!X51+NRG_PF_E!X51+NRG_CO_E!X51+NRG_BKBPB_E!X51+NRG_GW_E!X51+NRG_BF_E!X51+NRG_PR_E!X51+NRG_NI_E!X51+NRG_CL_E!X51+NRG_LNG_E!X51+NRG_BIOG_E!X51+NRG_GTL_E!X51+NRG_CPP_E!X51+NRG_NSP_E!X51</f>
        <v>47.315188799999994</v>
      </c>
      <c r="Y51" s="27">
        <f>NRG_CM_E!Y51+NRG_OIL_NG_E!Y51+NRG_PF_E!Y51+NRG_CO_E!Y51+NRG_BKBPB_E!Y51+NRG_GW_E!Y51+NRG_BF_E!Y51+NRG_PR_E!Y51+NRG_NI_E!Y51+NRG_CL_E!Y51+NRG_LNG_E!Y51+NRG_BIOG_E!Y51+NRG_GTL_E!Y51+NRG_CPP_E!Y51+NRG_NSP_E!Y51</f>
        <v>6.9401534400000005</v>
      </c>
      <c r="Z51" s="27">
        <f>NRG_CM_E!Z51+NRG_OIL_NG_E!Z51+NRG_PF_E!Z51+NRG_CO_E!Z51+NRG_BKBPB_E!Z51+NRG_GW_E!Z51+NRG_BF_E!Z51+NRG_PR_E!Z51+NRG_NI_E!Z51+NRG_CL_E!Z51+NRG_LNG_E!Z51+NRG_BIOG_E!Z51+NRG_GTL_E!Z51+NRG_CPP_E!Z51+NRG_NSP_E!Z51</f>
        <v>4.3607203199999995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  <c r="Y53" s="8">
        <f>NRG_CM_E!Y53+NRG_OIL_NG_E!Y53+NRG_PF_E!Y53+NRG_CO_E!Y53+NRG_BKBPB_E!Y53+NRG_GW_E!Y53+NRG_BF_E!Y53+NRG_PR_E!Y53+NRG_NI_E!Y53+NRG_CL_E!Y53+NRG_LNG_E!Y53+NRG_BIOG_E!Y53+NRG_GTL_E!Y53+NRG_CPP_E!Y53+NRG_NSP_E!Y53</f>
        <v>0</v>
      </c>
      <c r="Z53" s="8">
        <f>NRG_CM_E!Z53+NRG_OIL_NG_E!Z53+NRG_PF_E!Z53+NRG_CO_E!Z53+NRG_BKBPB_E!Z53+NRG_GW_E!Z53+NRG_BF_E!Z53+NRG_PR_E!Z53+NRG_NI_E!Z53+NRG_CL_E!Z53+NRG_LNG_E!Z53+NRG_BIOG_E!Z53+NRG_GTL_E!Z53+NRG_CPP_E!Z53+NRG_NSP_E!Z53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  <c r="Y54" s="45">
        <f>NRG_CM_E!Y54+NRG_OIL_NG_E!Y54+NRG_PF_E!Y54+NRG_CO_E!Y54+NRG_BKBPB_E!Y54+NRG_GW_E!Y54+NRG_BF_E!Y54+NRG_PR_E!Y54+NRG_NI_E!Y54+NRG_CL_E!Y54+NRG_LNG_E!Y54+NRG_BIOG_E!Y54+NRG_GTL_E!Y54+NRG_CPP_E!Y54+NRG_NSP_E!Y54</f>
        <v>0</v>
      </c>
      <c r="Z54" s="45">
        <f>NRG_CM_E!Z54+NRG_OIL_NG_E!Z54+NRG_PF_E!Z54+NRG_CO_E!Z54+NRG_BKBPB_E!Z54+NRG_GW_E!Z54+NRG_BF_E!Z54+NRG_PR_E!Z54+NRG_NI_E!Z54+NRG_CL_E!Z54+NRG_LNG_E!Z54+NRG_BIOG_E!Z54+NRG_GTL_E!Z54+NRG_CPP_E!Z54+NRG_NSP_E!Z54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  <c r="Y62" s="52">
        <f>NRG_CM_E!Y62+NRG_OIL_NG_E!Y62+NRG_PF_E!Y62+NRG_CO_E!Y62+NRG_BKBPB_E!Y62+NRG_GW_E!Y62+NRG_BF_E!Y62+NRG_PR_E!Y62+NRG_NI_E!Y62+NRG_CL_E!Y62+NRG_LNG_E!Y62+NRG_BIOG_E!Y62+NRG_GTL_E!Y62+NRG_CPP_E!Y62+NRG_NSP_E!Y62</f>
        <v>0</v>
      </c>
      <c r="Z62" s="52">
        <f>NRG_CM_E!Z62+NRG_OIL_NG_E!Z62+NRG_PF_E!Z62+NRG_CO_E!Z62+NRG_BKBPB_E!Z62+NRG_GW_E!Z62+NRG_BF_E!Z62+NRG_PR_E!Z62+NRG_NI_E!Z62+NRG_CL_E!Z62+NRG_LNG_E!Z62+NRG_BIOG_E!Z62+NRG_GTL_E!Z62+NRG_CPP_E!Z62+NRG_NSP_E!Z62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  <c r="Y63" s="52">
        <f>NRG_CM_E!Y63+NRG_OIL_NG_E!Y63+NRG_PF_E!Y63+NRG_CO_E!Y63+NRG_BKBPB_E!Y63+NRG_GW_E!Y63+NRG_BF_E!Y63+NRG_PR_E!Y63+NRG_NI_E!Y63+NRG_CL_E!Y63+NRG_LNG_E!Y63+NRG_BIOG_E!Y63+NRG_GTL_E!Y63+NRG_CPP_E!Y63+NRG_NSP_E!Y63</f>
        <v>0</v>
      </c>
      <c r="Z63" s="52">
        <f>NRG_CM_E!Z63+NRG_OIL_NG_E!Z63+NRG_PF_E!Z63+NRG_CO_E!Z63+NRG_BKBPB_E!Z63+NRG_GW_E!Z63+NRG_BF_E!Z63+NRG_PR_E!Z63+NRG_NI_E!Z63+NRG_CL_E!Z63+NRG_LNG_E!Z63+NRG_BIOG_E!Z63+NRG_GTL_E!Z63+NRG_CPP_E!Z63+NRG_NSP_E!Z63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  <c r="Y64" s="52">
        <f>NRG_CM_E!Y64+NRG_OIL_NG_E!Y64+NRG_PF_E!Y64+NRG_CO_E!Y64+NRG_BKBPB_E!Y64+NRG_GW_E!Y64+NRG_BF_E!Y64+NRG_PR_E!Y64+NRG_NI_E!Y64+NRG_CL_E!Y64+NRG_LNG_E!Y64+NRG_BIOG_E!Y64+NRG_GTL_E!Y64+NRG_CPP_E!Y64+NRG_NSP_E!Y64</f>
        <v>0</v>
      </c>
      <c r="Z64" s="52">
        <f>NRG_CM_E!Z64+NRG_OIL_NG_E!Z64+NRG_PF_E!Z64+NRG_CO_E!Z64+NRG_BKBPB_E!Z64+NRG_GW_E!Z64+NRG_BF_E!Z64+NRG_PR_E!Z64+NRG_NI_E!Z64+NRG_CL_E!Z64+NRG_LNG_E!Z64+NRG_BIOG_E!Z64+NRG_GTL_E!Z64+NRG_CPP_E!Z64+NRG_NSP_E!Z64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  <c r="Y65" s="52">
        <f>NRG_CM_E!Y65+NRG_OIL_NG_E!Y65+NRG_PF_E!Y65+NRG_CO_E!Y65+NRG_BKBPB_E!Y65+NRG_GW_E!Y65+NRG_BF_E!Y65+NRG_PR_E!Y65+NRG_NI_E!Y65+NRG_CL_E!Y65+NRG_LNG_E!Y65+NRG_BIOG_E!Y65+NRG_GTL_E!Y65+NRG_CPP_E!Y65+NRG_NSP_E!Y65</f>
        <v>0</v>
      </c>
      <c r="Z65" s="52">
        <f>NRG_CM_E!Z65+NRG_OIL_NG_E!Z65+NRG_PF_E!Z65+NRG_CO_E!Z65+NRG_BKBPB_E!Z65+NRG_GW_E!Z65+NRG_BF_E!Z65+NRG_PR_E!Z65+NRG_NI_E!Z65+NRG_CL_E!Z65+NRG_LNG_E!Z65+NRG_BIOG_E!Z65+NRG_GTL_E!Z65+NRG_CPP_E!Z65+NRG_NSP_E!Z65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  <c r="Y66" s="52">
        <f>NRG_CM_E!Y66+NRG_OIL_NG_E!Y66+NRG_PF_E!Y66+NRG_CO_E!Y66+NRG_BKBPB_E!Y66+NRG_GW_E!Y66+NRG_BF_E!Y66+NRG_PR_E!Y66+NRG_NI_E!Y66+NRG_CL_E!Y66+NRG_LNG_E!Y66+NRG_BIOG_E!Y66+NRG_GTL_E!Y66+NRG_CPP_E!Y66+NRG_NSP_E!Y66</f>
        <v>0</v>
      </c>
      <c r="Z66" s="52">
        <f>NRG_CM_E!Z66+NRG_OIL_NG_E!Z66+NRG_PF_E!Z66+NRG_CO_E!Z66+NRG_BKBPB_E!Z66+NRG_GW_E!Z66+NRG_BF_E!Z66+NRG_PR_E!Z66+NRG_NI_E!Z66+NRG_CL_E!Z66+NRG_LNG_E!Z66+NRG_BIOG_E!Z66+NRG_GTL_E!Z66+NRG_CPP_E!Z66+NRG_NSP_E!Z66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  <c r="Y67" s="52">
        <f>NRG_CM_E!Y67+NRG_OIL_NG_E!Y67+NRG_PF_E!Y67+NRG_CO_E!Y67+NRG_BKBPB_E!Y67+NRG_GW_E!Y67+NRG_BF_E!Y67+NRG_PR_E!Y67+NRG_NI_E!Y67+NRG_CL_E!Y67+NRG_LNG_E!Y67+NRG_BIOG_E!Y67+NRG_GTL_E!Y67+NRG_CPP_E!Y67+NRG_NSP_E!Y67</f>
        <v>0</v>
      </c>
      <c r="Z67" s="52">
        <f>NRG_CM_E!Z67+NRG_OIL_NG_E!Z67+NRG_PF_E!Z67+NRG_CO_E!Z67+NRG_BKBPB_E!Z67+NRG_GW_E!Z67+NRG_BF_E!Z67+NRG_PR_E!Z67+NRG_NI_E!Z67+NRG_CL_E!Z67+NRG_LNG_E!Z67+NRG_BIOG_E!Z67+NRG_GTL_E!Z67+NRG_CPP_E!Z67+NRG_NSP_E!Z67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  <c r="Y68" s="52">
        <f>NRG_CM_E!Y68+NRG_OIL_NG_E!Y68+NRG_PF_E!Y68+NRG_CO_E!Y68+NRG_BKBPB_E!Y68+NRG_GW_E!Y68+NRG_BF_E!Y68+NRG_PR_E!Y68+NRG_NI_E!Y68+NRG_CL_E!Y68+NRG_LNG_E!Y68+NRG_BIOG_E!Y68+NRG_GTL_E!Y68+NRG_CPP_E!Y68+NRG_NSP_E!Y68</f>
        <v>0</v>
      </c>
      <c r="Z68" s="52">
        <f>NRG_CM_E!Z68+NRG_OIL_NG_E!Z68+NRG_PF_E!Z68+NRG_CO_E!Z68+NRG_BKBPB_E!Z68+NRG_GW_E!Z68+NRG_BF_E!Z68+NRG_PR_E!Z68+NRG_NI_E!Z68+NRG_CL_E!Z68+NRG_LNG_E!Z68+NRG_BIOG_E!Z68+NRG_GTL_E!Z68+NRG_CPP_E!Z68+NRG_NSP_E!Z68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  <c r="Y69" s="52">
        <f>NRG_CM_E!Y69+NRG_OIL_NG_E!Y69+NRG_PF_E!Y69+NRG_CO_E!Y69+NRG_BKBPB_E!Y69+NRG_GW_E!Y69+NRG_BF_E!Y69+NRG_PR_E!Y69+NRG_NI_E!Y69+NRG_CL_E!Y69+NRG_LNG_E!Y69+NRG_BIOG_E!Y69+NRG_GTL_E!Y69+NRG_CPP_E!Y69+NRG_NSP_E!Y69</f>
        <v>0</v>
      </c>
      <c r="Z69" s="52">
        <f>NRG_CM_E!Z69+NRG_OIL_NG_E!Z69+NRG_PF_E!Z69+NRG_CO_E!Z69+NRG_BKBPB_E!Z69+NRG_GW_E!Z69+NRG_BF_E!Z69+NRG_PR_E!Z69+NRG_NI_E!Z69+NRG_CL_E!Z69+NRG_LNG_E!Z69+NRG_BIOG_E!Z69+NRG_GTL_E!Z69+NRG_CPP_E!Z69+NRG_NSP_E!Z69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  <c r="Y70" s="52">
        <f>NRG_CM_E!Y70+NRG_OIL_NG_E!Y70+NRG_PF_E!Y70+NRG_CO_E!Y70+NRG_BKBPB_E!Y70+NRG_GW_E!Y70+NRG_BF_E!Y70+NRG_PR_E!Y70+NRG_NI_E!Y70+NRG_CL_E!Y70+NRG_LNG_E!Y70+NRG_BIOG_E!Y70+NRG_GTL_E!Y70+NRG_CPP_E!Y70+NRG_NSP_E!Y70</f>
        <v>0</v>
      </c>
      <c r="Z70" s="52">
        <f>NRG_CM_E!Z70+NRG_OIL_NG_E!Z70+NRG_PF_E!Z70+NRG_CO_E!Z70+NRG_BKBPB_E!Z70+NRG_GW_E!Z70+NRG_BF_E!Z70+NRG_PR_E!Z70+NRG_NI_E!Z70+NRG_CL_E!Z70+NRG_LNG_E!Z70+NRG_BIOG_E!Z70+NRG_GTL_E!Z70+NRG_CPP_E!Z70+NRG_NSP_E!Z70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  <c r="Y71" s="52">
        <f>NRG_CM_E!Y71+NRG_OIL_NG_E!Y71+NRG_PF_E!Y71+NRG_CO_E!Y71+NRG_BKBPB_E!Y71+NRG_GW_E!Y71+NRG_BF_E!Y71+NRG_PR_E!Y71+NRG_NI_E!Y71+NRG_CL_E!Y71+NRG_LNG_E!Y71+NRG_BIOG_E!Y71+NRG_GTL_E!Y71+NRG_CPP_E!Y71+NRG_NSP_E!Y71</f>
        <v>0</v>
      </c>
      <c r="Z71" s="52">
        <f>NRG_CM_E!Z71+NRG_OIL_NG_E!Z71+NRG_PF_E!Z71+NRG_CO_E!Z71+NRG_BKBPB_E!Z71+NRG_GW_E!Z71+NRG_BF_E!Z71+NRG_PR_E!Z71+NRG_NI_E!Z71+NRG_CL_E!Z71+NRG_LNG_E!Z71+NRG_BIOG_E!Z71+NRG_GTL_E!Z71+NRG_CPP_E!Z71+NRG_NSP_E!Z71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  <c r="Y72" s="55">
        <f>NRG_CM_E!Y72+NRG_OIL_NG_E!Y72+NRG_PF_E!Y72+NRG_CO_E!Y72+NRG_BKBPB_E!Y72+NRG_GW_E!Y72+NRG_BF_E!Y72+NRG_PR_E!Y72+NRG_NI_E!Y72+NRG_CL_E!Y72+NRG_LNG_E!Y72+NRG_BIOG_E!Y72+NRG_GTL_E!Y72+NRG_CPP_E!Y72+NRG_NSP_E!Y72</f>
        <v>0</v>
      </c>
      <c r="Z72" s="55">
        <f>NRG_CM_E!Z72+NRG_OIL_NG_E!Z72+NRG_PF_E!Z72+NRG_CO_E!Z72+NRG_BKBPB_E!Z72+NRG_GW_E!Z72+NRG_BF_E!Z72+NRG_PR_E!Z72+NRG_NI_E!Z72+NRG_CL_E!Z72+NRG_LNG_E!Z72+NRG_BIOG_E!Z72+NRG_GTL_E!Z72+NRG_CPP_E!Z72+NRG_NSP_E!Z72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28.148281920000002</v>
      </c>
      <c r="D2" s="21">
        <f t="shared" ref="D2:X2" si="0">SUM(D3,D17,D22,D25,D26,D51,D52)</f>
        <v>34.355553839999999</v>
      </c>
      <c r="E2" s="21">
        <f t="shared" si="0"/>
        <v>72.578230585244455</v>
      </c>
      <c r="F2" s="21">
        <f t="shared" si="0"/>
        <v>59.12249615999999</v>
      </c>
      <c r="G2" s="21">
        <f t="shared" si="0"/>
        <v>100.30165683275688</v>
      </c>
      <c r="H2" s="21">
        <f t="shared" si="0"/>
        <v>104.28619148367981</v>
      </c>
      <c r="I2" s="21">
        <f t="shared" si="0"/>
        <v>68.359521612087377</v>
      </c>
      <c r="J2" s="21">
        <f t="shared" si="0"/>
        <v>135.99909384</v>
      </c>
      <c r="K2" s="21">
        <f t="shared" si="0"/>
        <v>74.585479087443076</v>
      </c>
      <c r="L2" s="21">
        <f t="shared" si="0"/>
        <v>58.14472542718562</v>
      </c>
      <c r="M2" s="21">
        <f t="shared" si="0"/>
        <v>50.089291920000015</v>
      </c>
      <c r="N2" s="21">
        <f t="shared" si="0"/>
        <v>100.3244821975932</v>
      </c>
      <c r="O2" s="21">
        <f t="shared" si="0"/>
        <v>59.257671119999991</v>
      </c>
      <c r="P2" s="21">
        <f t="shared" si="0"/>
        <v>65.449803862945615</v>
      </c>
      <c r="Q2" s="21">
        <f t="shared" si="0"/>
        <v>56.123241120000017</v>
      </c>
      <c r="R2" s="21">
        <f t="shared" si="0"/>
        <v>59.15902392000001</v>
      </c>
      <c r="S2" s="21">
        <f t="shared" si="0"/>
        <v>52.890163920000006</v>
      </c>
      <c r="T2" s="21">
        <f t="shared" si="0"/>
        <v>40.747590000000002</v>
      </c>
      <c r="U2" s="21">
        <f t="shared" si="0"/>
        <v>47.016450000000013</v>
      </c>
      <c r="V2" s="21">
        <f t="shared" si="0"/>
        <v>73.353547559999981</v>
      </c>
      <c r="W2" s="21">
        <f t="shared" si="0"/>
        <v>75.56987448000001</v>
      </c>
      <c r="X2" s="21">
        <f t="shared" si="0"/>
        <v>18.150796440000001</v>
      </c>
      <c r="Y2" s="21">
        <f t="shared" ref="Y2:Z2" si="1">SUM(Y3,Y17,Y22,Y25,Y26,Y51,Y52)</f>
        <v>38.707626119999986</v>
      </c>
      <c r="Z2" s="21">
        <f t="shared" si="1"/>
        <v>26.388875640000002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41.233930585244451</v>
      </c>
      <c r="F22" s="27">
        <f t="shared" si="12"/>
        <v>0</v>
      </c>
      <c r="G22" s="27">
        <f t="shared" si="12"/>
        <v>19.238150672756884</v>
      </c>
      <c r="H22" s="27">
        <f t="shared" si="12"/>
        <v>29.244914363679822</v>
      </c>
      <c r="I22" s="27">
        <f t="shared" si="12"/>
        <v>27.858562572087383</v>
      </c>
      <c r="J22" s="27">
        <f t="shared" si="12"/>
        <v>57.761520000000004</v>
      </c>
      <c r="K22" s="27">
        <f t="shared" si="12"/>
        <v>30.765047167443072</v>
      </c>
      <c r="L22" s="27">
        <f t="shared" si="12"/>
        <v>14.324293507185615</v>
      </c>
      <c r="M22" s="27">
        <f t="shared" si="12"/>
        <v>0</v>
      </c>
      <c r="N22" s="27">
        <f t="shared" si="12"/>
        <v>41.066811077593208</v>
      </c>
      <c r="O22" s="27">
        <f t="shared" si="12"/>
        <v>0</v>
      </c>
      <c r="P22" s="27">
        <f t="shared" si="12"/>
        <v>12.362066902945596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10.723021319999999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1.0944661199999999</v>
      </c>
      <c r="Z22" s="27">
        <f t="shared" si="13"/>
        <v>1.3134356400000002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41.233930585244451</v>
      </c>
      <c r="F23" s="8">
        <v>0</v>
      </c>
      <c r="G23" s="8">
        <v>19.238150672756884</v>
      </c>
      <c r="H23" s="8">
        <v>29.244914363679822</v>
      </c>
      <c r="I23" s="8">
        <v>27.858562572087383</v>
      </c>
      <c r="J23" s="8">
        <v>57.761520000000004</v>
      </c>
      <c r="K23" s="8">
        <v>30.765047167443072</v>
      </c>
      <c r="L23" s="8">
        <v>14.324293507185615</v>
      </c>
      <c r="M23" s="8">
        <v>0</v>
      </c>
      <c r="N23" s="8">
        <v>41.066811077593208</v>
      </c>
      <c r="O23" s="8">
        <v>0</v>
      </c>
      <c r="P23" s="8">
        <v>12.362066902945596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10.723021319999999</v>
      </c>
      <c r="W23" s="8">
        <v>0</v>
      </c>
      <c r="X23" s="8">
        <v>0</v>
      </c>
      <c r="Y23" s="8">
        <v>1.0944661199999999</v>
      </c>
      <c r="Z23" s="8">
        <v>1.3134356400000002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28.148281920000002</v>
      </c>
      <c r="D26" s="27">
        <f t="shared" si="14"/>
        <v>34.355553839999999</v>
      </c>
      <c r="E26" s="27">
        <f t="shared" si="14"/>
        <v>31.344300000000004</v>
      </c>
      <c r="F26" s="27">
        <f t="shared" si="14"/>
        <v>59.12249615999999</v>
      </c>
      <c r="G26" s="27">
        <f t="shared" si="14"/>
        <v>81.063506159999989</v>
      </c>
      <c r="H26" s="27">
        <f t="shared" si="14"/>
        <v>75.04127711999999</v>
      </c>
      <c r="I26" s="27">
        <f t="shared" si="14"/>
        <v>40.500959039999998</v>
      </c>
      <c r="J26" s="27">
        <f t="shared" si="14"/>
        <v>78.23757384000001</v>
      </c>
      <c r="K26" s="27">
        <f t="shared" si="14"/>
        <v>43.820431920000004</v>
      </c>
      <c r="L26" s="27">
        <f t="shared" si="14"/>
        <v>43.820431920000004</v>
      </c>
      <c r="M26" s="27">
        <f t="shared" si="14"/>
        <v>50.089291920000015</v>
      </c>
      <c r="N26" s="27">
        <f t="shared" si="14"/>
        <v>59.257671119999991</v>
      </c>
      <c r="O26" s="27">
        <f t="shared" si="14"/>
        <v>59.257671119999991</v>
      </c>
      <c r="P26" s="27">
        <f t="shared" si="14"/>
        <v>53.087736960000015</v>
      </c>
      <c r="Q26" s="27">
        <f t="shared" si="14"/>
        <v>56.123241120000017</v>
      </c>
      <c r="R26" s="27">
        <f t="shared" si="14"/>
        <v>59.15902392000001</v>
      </c>
      <c r="S26" s="27">
        <f t="shared" si="14"/>
        <v>52.890163920000006</v>
      </c>
      <c r="T26" s="27">
        <f t="shared" si="14"/>
        <v>40.747590000000002</v>
      </c>
      <c r="U26" s="27">
        <f t="shared" si="14"/>
        <v>47.016450000000013</v>
      </c>
      <c r="V26" s="27">
        <f t="shared" si="14"/>
        <v>62.630526239999988</v>
      </c>
      <c r="W26" s="27">
        <f t="shared" si="14"/>
        <v>75.56987448000001</v>
      </c>
      <c r="X26" s="27">
        <f t="shared" si="14"/>
        <v>18.150796440000001</v>
      </c>
      <c r="Y26" s="27">
        <f t="shared" ref="Y26:Z26" si="15">SUM(Y27,Y33)</f>
        <v>37.613159999999986</v>
      </c>
      <c r="Z26" s="27">
        <f t="shared" si="15"/>
        <v>25.07544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28.148281920000002</v>
      </c>
      <c r="D33" s="19">
        <f t="shared" si="18"/>
        <v>34.355553839999999</v>
      </c>
      <c r="E33" s="19">
        <f t="shared" si="18"/>
        <v>31.344300000000004</v>
      </c>
      <c r="F33" s="19">
        <f t="shared" si="18"/>
        <v>59.12249615999999</v>
      </c>
      <c r="G33" s="19">
        <f t="shared" si="18"/>
        <v>81.063506159999989</v>
      </c>
      <c r="H33" s="19">
        <f t="shared" si="18"/>
        <v>75.04127711999999</v>
      </c>
      <c r="I33" s="19">
        <f t="shared" si="18"/>
        <v>40.500959039999998</v>
      </c>
      <c r="J33" s="19">
        <f t="shared" si="18"/>
        <v>78.23757384000001</v>
      </c>
      <c r="K33" s="19">
        <f t="shared" si="18"/>
        <v>43.820431920000004</v>
      </c>
      <c r="L33" s="19">
        <f t="shared" si="18"/>
        <v>43.820431920000004</v>
      </c>
      <c r="M33" s="19">
        <f t="shared" si="18"/>
        <v>50.089291920000015</v>
      </c>
      <c r="N33" s="19">
        <f t="shared" si="18"/>
        <v>59.257671119999991</v>
      </c>
      <c r="O33" s="19">
        <f t="shared" si="18"/>
        <v>59.257671119999991</v>
      </c>
      <c r="P33" s="19">
        <f t="shared" si="18"/>
        <v>53.087736960000015</v>
      </c>
      <c r="Q33" s="19">
        <f t="shared" si="18"/>
        <v>56.123241120000017</v>
      </c>
      <c r="R33" s="19">
        <f t="shared" si="18"/>
        <v>59.15902392000001</v>
      </c>
      <c r="S33" s="19">
        <f t="shared" si="18"/>
        <v>52.890163920000006</v>
      </c>
      <c r="T33" s="19">
        <f t="shared" si="18"/>
        <v>40.747590000000002</v>
      </c>
      <c r="U33" s="19">
        <f t="shared" si="18"/>
        <v>47.016450000000013</v>
      </c>
      <c r="V33" s="19">
        <f t="shared" si="18"/>
        <v>62.630526239999988</v>
      </c>
      <c r="W33" s="19">
        <f t="shared" si="18"/>
        <v>75.56987448000001</v>
      </c>
      <c r="X33" s="19">
        <f t="shared" si="18"/>
        <v>18.150796440000001</v>
      </c>
      <c r="Y33" s="19">
        <f t="shared" ref="Y33:Z33" si="19">SUM(Y34:Y50)</f>
        <v>37.613159999999986</v>
      </c>
      <c r="Z33" s="19">
        <f t="shared" si="19"/>
        <v>25.07544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25.07544</v>
      </c>
      <c r="D43" s="8">
        <v>28.209869999999999</v>
      </c>
      <c r="E43" s="8">
        <v>31.344300000000004</v>
      </c>
      <c r="F43" s="8">
        <v>37.613159999999986</v>
      </c>
      <c r="G43" s="8">
        <v>59.554169999999985</v>
      </c>
      <c r="H43" s="8">
        <v>65.823029999999989</v>
      </c>
      <c r="I43" s="8">
        <v>28.209869999999999</v>
      </c>
      <c r="J43" s="8">
        <v>72.091890000000006</v>
      </c>
      <c r="K43" s="8">
        <v>40.747590000000002</v>
      </c>
      <c r="L43" s="8">
        <v>40.747590000000002</v>
      </c>
      <c r="M43" s="8">
        <v>47.016450000000013</v>
      </c>
      <c r="N43" s="8">
        <v>50.150879999999987</v>
      </c>
      <c r="O43" s="8">
        <v>50.150879999999987</v>
      </c>
      <c r="P43" s="8">
        <v>47.016450000000013</v>
      </c>
      <c r="Q43" s="8">
        <v>47.016450000000013</v>
      </c>
      <c r="R43" s="8">
        <v>47.016450000000013</v>
      </c>
      <c r="S43" s="8">
        <v>40.747590000000002</v>
      </c>
      <c r="T43" s="8">
        <v>40.747590000000002</v>
      </c>
      <c r="U43" s="8">
        <v>47.016450000000013</v>
      </c>
      <c r="V43" s="8">
        <v>60.80794199999999</v>
      </c>
      <c r="W43" s="8">
        <v>72.091890000000006</v>
      </c>
      <c r="X43" s="8">
        <v>17.239364999999999</v>
      </c>
      <c r="Y43" s="8">
        <v>37.613159999999986</v>
      </c>
      <c r="Z43" s="8">
        <v>25.07544</v>
      </c>
    </row>
    <row r="44" spans="1:26" ht="11.25" customHeight="1" x14ac:dyDescent="0.2">
      <c r="A44" s="28" t="s">
        <v>74</v>
      </c>
      <c r="B44" s="7" t="s">
        <v>75</v>
      </c>
      <c r="C44" s="8">
        <v>3.0728419200000006</v>
      </c>
      <c r="D44" s="8">
        <v>6.1456838400000002</v>
      </c>
      <c r="E44" s="8">
        <v>0</v>
      </c>
      <c r="F44" s="8">
        <v>21.509336160000004</v>
      </c>
      <c r="G44" s="8">
        <v>21.509336160000004</v>
      </c>
      <c r="H44" s="8">
        <v>9.2182471200000009</v>
      </c>
      <c r="I44" s="8">
        <v>12.291089040000001</v>
      </c>
      <c r="J44" s="8">
        <v>6.1456838400000002</v>
      </c>
      <c r="K44" s="8">
        <v>3.0728419200000006</v>
      </c>
      <c r="L44" s="8">
        <v>3.0728419200000006</v>
      </c>
      <c r="M44" s="8">
        <v>3.0728419200000006</v>
      </c>
      <c r="N44" s="8">
        <v>9.1067911200000022</v>
      </c>
      <c r="O44" s="8">
        <v>9.1067911200000022</v>
      </c>
      <c r="P44" s="8">
        <v>6.0712869600000001</v>
      </c>
      <c r="Q44" s="8">
        <v>9.1067911200000022</v>
      </c>
      <c r="R44" s="8">
        <v>12.14257392</v>
      </c>
      <c r="S44" s="8">
        <v>12.14257392</v>
      </c>
      <c r="T44" s="8">
        <v>0</v>
      </c>
      <c r="U44" s="8">
        <v>0</v>
      </c>
      <c r="V44" s="8">
        <v>1.8225842400000003</v>
      </c>
      <c r="W44" s="8">
        <v>3.4779844799999986</v>
      </c>
      <c r="X44" s="8">
        <v>0.91143144000000009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20.549430000000001</v>
      </c>
      <c r="D2" s="21">
        <f t="shared" ref="D2:X2" si="0">SUM(D3,D17,D22,D25,D26,D51,D52)</f>
        <v>18.832770000000004</v>
      </c>
      <c r="E2" s="21">
        <f t="shared" si="0"/>
        <v>12.975930000000002</v>
      </c>
      <c r="F2" s="21">
        <f t="shared" si="0"/>
        <v>18.98424</v>
      </c>
      <c r="G2" s="21">
        <f t="shared" si="0"/>
        <v>15.046020000000002</v>
      </c>
      <c r="H2" s="21">
        <f t="shared" si="0"/>
        <v>14.541120000000001</v>
      </c>
      <c r="I2" s="21">
        <f t="shared" si="0"/>
        <v>11.208779999999999</v>
      </c>
      <c r="J2" s="21">
        <f t="shared" si="0"/>
        <v>26.002350000000014</v>
      </c>
      <c r="K2" s="21">
        <f t="shared" si="0"/>
        <v>26.355780000000006</v>
      </c>
      <c r="L2" s="21">
        <f t="shared" si="0"/>
        <v>24.740099999999998</v>
      </c>
      <c r="M2" s="21">
        <f t="shared" si="0"/>
        <v>26.961659999999991</v>
      </c>
      <c r="N2" s="21">
        <f t="shared" si="0"/>
        <v>26.254800000000003</v>
      </c>
      <c r="O2" s="21">
        <f t="shared" si="0"/>
        <v>21.25629</v>
      </c>
      <c r="P2" s="21">
        <f t="shared" si="0"/>
        <v>18.226889999999997</v>
      </c>
      <c r="Q2" s="21">
        <f t="shared" si="0"/>
        <v>14.541120000000001</v>
      </c>
      <c r="R2" s="21">
        <f t="shared" si="0"/>
        <v>11.86515</v>
      </c>
      <c r="S2" s="21">
        <f t="shared" si="0"/>
        <v>61.850250000000003</v>
      </c>
      <c r="T2" s="21">
        <f t="shared" si="0"/>
        <v>10.300161960000001</v>
      </c>
      <c r="U2" s="21">
        <f t="shared" si="0"/>
        <v>37.460146680000001</v>
      </c>
      <c r="V2" s="21">
        <f t="shared" si="0"/>
        <v>32.225949360000001</v>
      </c>
      <c r="W2" s="21">
        <f t="shared" si="0"/>
        <v>20.755833120000005</v>
      </c>
      <c r="X2" s="21">
        <f t="shared" si="0"/>
        <v>47.315188799999994</v>
      </c>
      <c r="Y2" s="21">
        <f t="shared" ref="Y2:Z2" si="1">SUM(Y3,Y17,Y22,Y25,Y26,Y51,Y52)</f>
        <v>6.9401534400000005</v>
      </c>
      <c r="Z2" s="21">
        <f t="shared" si="1"/>
        <v>4.3607203199999995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20.549430000000001</v>
      </c>
      <c r="D51" s="27">
        <v>18.832770000000004</v>
      </c>
      <c r="E51" s="27">
        <v>12.975930000000002</v>
      </c>
      <c r="F51" s="27">
        <v>18.98424</v>
      </c>
      <c r="G51" s="27">
        <v>15.046020000000002</v>
      </c>
      <c r="H51" s="27">
        <v>14.541120000000001</v>
      </c>
      <c r="I51" s="27">
        <v>11.208779999999999</v>
      </c>
      <c r="J51" s="27">
        <v>26.002350000000014</v>
      </c>
      <c r="K51" s="27">
        <v>26.355780000000006</v>
      </c>
      <c r="L51" s="27">
        <v>24.740099999999998</v>
      </c>
      <c r="M51" s="27">
        <v>26.961659999999991</v>
      </c>
      <c r="N51" s="27">
        <v>26.254800000000003</v>
      </c>
      <c r="O51" s="27">
        <v>21.25629</v>
      </c>
      <c r="P51" s="27">
        <v>18.226889999999997</v>
      </c>
      <c r="Q51" s="27">
        <v>14.541120000000001</v>
      </c>
      <c r="R51" s="27">
        <v>11.86515</v>
      </c>
      <c r="S51" s="27">
        <v>61.850250000000003</v>
      </c>
      <c r="T51" s="27">
        <v>10.300161960000001</v>
      </c>
      <c r="U51" s="27">
        <v>37.460146680000001</v>
      </c>
      <c r="V51" s="27">
        <v>32.225949360000001</v>
      </c>
      <c r="W51" s="27">
        <v>20.755833120000005</v>
      </c>
      <c r="X51" s="27">
        <v>47.315188799999994</v>
      </c>
      <c r="Y51" s="27">
        <v>6.9401534400000005</v>
      </c>
      <c r="Z51" s="27">
        <v>4.3607203199999995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3.3703407885352483</v>
      </c>
      <c r="G2" s="21">
        <f t="shared" si="0"/>
        <v>0</v>
      </c>
      <c r="H2" s="21">
        <f t="shared" si="0"/>
        <v>1.684196605183474</v>
      </c>
      <c r="I2" s="21">
        <f t="shared" si="0"/>
        <v>3.3755181524942715</v>
      </c>
      <c r="J2" s="21">
        <f t="shared" si="0"/>
        <v>1.6887644399999999</v>
      </c>
      <c r="K2" s="21">
        <f t="shared" si="0"/>
        <v>0</v>
      </c>
      <c r="L2" s="21">
        <f t="shared" si="0"/>
        <v>1.6868186005069925</v>
      </c>
      <c r="M2" s="21">
        <f t="shared" si="0"/>
        <v>1.6886614430514968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11.190295741283904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3.3703407885352483</v>
      </c>
      <c r="G22" s="27">
        <f t="shared" si="12"/>
        <v>0</v>
      </c>
      <c r="H22" s="27">
        <f t="shared" si="12"/>
        <v>1.684196605183474</v>
      </c>
      <c r="I22" s="27">
        <f t="shared" si="12"/>
        <v>3.3755181524942715</v>
      </c>
      <c r="J22" s="27">
        <f t="shared" si="12"/>
        <v>1.6887644399999999</v>
      </c>
      <c r="K22" s="27">
        <f t="shared" si="12"/>
        <v>0</v>
      </c>
      <c r="L22" s="27">
        <f t="shared" si="12"/>
        <v>1.6868186005069925</v>
      </c>
      <c r="M22" s="27">
        <f t="shared" si="12"/>
        <v>1.6886614430514968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11.190295741283904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3.3703407885352483</v>
      </c>
      <c r="G24" s="8">
        <v>0</v>
      </c>
      <c r="H24" s="8">
        <v>1.684196605183474</v>
      </c>
      <c r="I24" s="8">
        <v>3.3755181524942715</v>
      </c>
      <c r="J24" s="8">
        <v>1.6887644399999999</v>
      </c>
      <c r="K24" s="8">
        <v>0</v>
      </c>
      <c r="L24" s="8">
        <v>1.6868186005069925</v>
      </c>
      <c r="M24" s="8">
        <v>1.6886614430514968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11.190295741283904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11.032796159999998</v>
      </c>
      <c r="N2" s="21">
        <f t="shared" si="0"/>
        <v>25.374599999999994</v>
      </c>
      <c r="O2" s="21">
        <f t="shared" si="0"/>
        <v>17.942039999999999</v>
      </c>
      <c r="P2" s="21">
        <f t="shared" si="0"/>
        <v>21.778199999999988</v>
      </c>
      <c r="Q2" s="21">
        <f t="shared" si="0"/>
        <v>21.724493759999994</v>
      </c>
      <c r="R2" s="21">
        <f t="shared" si="0"/>
        <v>24.537837599999992</v>
      </c>
      <c r="S2" s="21">
        <f t="shared" si="0"/>
        <v>20.45999952</v>
      </c>
      <c r="T2" s="21">
        <f t="shared" si="0"/>
        <v>27.415437119999989</v>
      </c>
      <c r="U2" s="21">
        <f t="shared" si="0"/>
        <v>26.913219839999993</v>
      </c>
      <c r="V2" s="21">
        <f t="shared" si="0"/>
        <v>32.017550400000005</v>
      </c>
      <c r="W2" s="21">
        <f t="shared" si="0"/>
        <v>25.64009424</v>
      </c>
      <c r="X2" s="21">
        <f t="shared" si="0"/>
        <v>25.884010079999996</v>
      </c>
      <c r="Y2" s="21">
        <f t="shared" ref="Y2:Z2" si="1">SUM(Y3,Y17,Y22,Y25,Y26,Y51,Y52)</f>
        <v>20.618400960000006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11.032796159999998</v>
      </c>
      <c r="N17" s="27">
        <f t="shared" si="10"/>
        <v>25.374599999999994</v>
      </c>
      <c r="O17" s="27">
        <f t="shared" si="10"/>
        <v>17.942039999999999</v>
      </c>
      <c r="P17" s="27">
        <f t="shared" si="10"/>
        <v>21.778199999999988</v>
      </c>
      <c r="Q17" s="27">
        <f t="shared" si="10"/>
        <v>21.724493759999994</v>
      </c>
      <c r="R17" s="27">
        <f t="shared" si="10"/>
        <v>24.537837599999992</v>
      </c>
      <c r="S17" s="27">
        <f t="shared" si="10"/>
        <v>20.45999952</v>
      </c>
      <c r="T17" s="27">
        <f t="shared" si="10"/>
        <v>27.415437119999989</v>
      </c>
      <c r="U17" s="27">
        <f t="shared" si="10"/>
        <v>26.913219839999993</v>
      </c>
      <c r="V17" s="27">
        <f t="shared" si="10"/>
        <v>32.017550400000005</v>
      </c>
      <c r="W17" s="27">
        <f t="shared" si="10"/>
        <v>25.64009424</v>
      </c>
      <c r="X17" s="27">
        <f t="shared" si="10"/>
        <v>25.884010079999996</v>
      </c>
      <c r="Y17" s="27">
        <f t="shared" ref="Y17:Z17" si="11">SUM(Y18:Y21)</f>
        <v>20.618400960000006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11.032796159999998</v>
      </c>
      <c r="N19" s="8">
        <v>25.374599999999994</v>
      </c>
      <c r="O19" s="8">
        <v>17.942039999999999</v>
      </c>
      <c r="P19" s="8">
        <v>21.778199999999988</v>
      </c>
      <c r="Q19" s="8">
        <v>21.724493759999994</v>
      </c>
      <c r="R19" s="8">
        <v>24.537837599999992</v>
      </c>
      <c r="S19" s="8">
        <v>20.45999952</v>
      </c>
      <c r="T19" s="8">
        <v>27.415437119999989</v>
      </c>
      <c r="U19" s="8">
        <v>26.913219839999993</v>
      </c>
      <c r="V19" s="8">
        <v>32.017550400000005</v>
      </c>
      <c r="W19" s="8">
        <v>25.64009424</v>
      </c>
      <c r="X19" s="8">
        <v>25.884010079999996</v>
      </c>
      <c r="Y19" s="8">
        <v>20.618400960000006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3178.3420943788428</v>
      </c>
      <c r="D2" s="21">
        <f t="shared" ref="D2:X2" si="0">SUM(D3,D17,D22,D25,D26,D51,D52)</f>
        <v>3856.6129762041105</v>
      </c>
      <c r="E2" s="21">
        <f t="shared" si="0"/>
        <v>3596.7033854586944</v>
      </c>
      <c r="F2" s="21">
        <f t="shared" si="0"/>
        <v>3719.9402443127674</v>
      </c>
      <c r="G2" s="21">
        <f t="shared" si="0"/>
        <v>3746.3446919812804</v>
      </c>
      <c r="H2" s="21">
        <f t="shared" si="0"/>
        <v>3883.1983610839216</v>
      </c>
      <c r="I2" s="21">
        <f t="shared" si="0"/>
        <v>3953.967365631067</v>
      </c>
      <c r="J2" s="21">
        <f t="shared" si="0"/>
        <v>4320.9120132907756</v>
      </c>
      <c r="K2" s="21">
        <f t="shared" si="0"/>
        <v>4085.645844490009</v>
      </c>
      <c r="L2" s="21">
        <f t="shared" si="0"/>
        <v>3422.1742471729608</v>
      </c>
      <c r="M2" s="21">
        <f t="shared" si="0"/>
        <v>3578.808459572756</v>
      </c>
      <c r="N2" s="21">
        <f t="shared" si="0"/>
        <v>3728.2381940321452</v>
      </c>
      <c r="O2" s="21">
        <f t="shared" si="0"/>
        <v>3759.4898409777834</v>
      </c>
      <c r="P2" s="21">
        <f t="shared" si="0"/>
        <v>3952.8721396731958</v>
      </c>
      <c r="Q2" s="21">
        <f t="shared" si="0"/>
        <v>3787.0076554295742</v>
      </c>
      <c r="R2" s="21">
        <f t="shared" si="0"/>
        <v>3707.2516186654639</v>
      </c>
      <c r="S2" s="21">
        <f t="shared" si="0"/>
        <v>3788.8787480519986</v>
      </c>
      <c r="T2" s="21">
        <f t="shared" si="0"/>
        <v>3782.9151787845162</v>
      </c>
      <c r="U2" s="21">
        <f t="shared" si="0"/>
        <v>3856.0305439881386</v>
      </c>
      <c r="V2" s="21">
        <f t="shared" si="0"/>
        <v>3848.0936523411042</v>
      </c>
      <c r="W2" s="21">
        <f t="shared" si="0"/>
        <v>3398.6156101324195</v>
      </c>
      <c r="X2" s="21">
        <f t="shared" si="0"/>
        <v>3336.7828607739698</v>
      </c>
      <c r="Y2" s="21">
        <f t="shared" ref="Y2:Z2" si="1">SUM(Y3,Y17,Y22,Y25,Y26,Y51,Y52)</f>
        <v>3303.6055752360926</v>
      </c>
      <c r="Z2" s="21">
        <f t="shared" si="1"/>
        <v>3259.4749057334384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202.17737762149645</v>
      </c>
      <c r="D3" s="24">
        <f t="shared" si="2"/>
        <v>278.25827543263864</v>
      </c>
      <c r="E3" s="24">
        <f t="shared" si="2"/>
        <v>143.37301477725231</v>
      </c>
      <c r="F3" s="24">
        <f t="shared" si="2"/>
        <v>103.50500445966006</v>
      </c>
      <c r="G3" s="24">
        <f t="shared" si="2"/>
        <v>140.34338674698796</v>
      </c>
      <c r="H3" s="24">
        <f t="shared" si="2"/>
        <v>135.14557746829055</v>
      </c>
      <c r="I3" s="24">
        <f t="shared" si="2"/>
        <v>171.52976951427451</v>
      </c>
      <c r="J3" s="24">
        <f t="shared" si="2"/>
        <v>330.05984626738064</v>
      </c>
      <c r="K3" s="24">
        <f t="shared" si="2"/>
        <v>337.66013295100504</v>
      </c>
      <c r="L3" s="24">
        <f t="shared" si="2"/>
        <v>220.96286050954706</v>
      </c>
      <c r="M3" s="24">
        <f t="shared" si="2"/>
        <v>150.7688659003714</v>
      </c>
      <c r="N3" s="24">
        <f t="shared" si="2"/>
        <v>179.91716779179308</v>
      </c>
      <c r="O3" s="24">
        <f t="shared" si="2"/>
        <v>164.13876101116406</v>
      </c>
      <c r="P3" s="24">
        <f t="shared" si="2"/>
        <v>160.99617576209997</v>
      </c>
      <c r="Q3" s="24">
        <f t="shared" si="2"/>
        <v>189.62411798278313</v>
      </c>
      <c r="R3" s="24">
        <f t="shared" si="2"/>
        <v>66.491176464106076</v>
      </c>
      <c r="S3" s="24">
        <f t="shared" si="2"/>
        <v>69.065340908260026</v>
      </c>
      <c r="T3" s="24">
        <f t="shared" si="2"/>
        <v>83.092758963811377</v>
      </c>
      <c r="U3" s="24">
        <f t="shared" si="2"/>
        <v>103.67605551610846</v>
      </c>
      <c r="V3" s="24">
        <f t="shared" si="2"/>
        <v>118.52670250326378</v>
      </c>
      <c r="W3" s="24">
        <f t="shared" si="2"/>
        <v>28.933287309211412</v>
      </c>
      <c r="X3" s="24">
        <f t="shared" si="2"/>
        <v>8.2406571863497415</v>
      </c>
      <c r="Y3" s="24">
        <f t="shared" ref="Y3:Z3" si="3">SUM(Y4,Y8,Y11)</f>
        <v>6.2977074434590463</v>
      </c>
      <c r="Z3" s="24">
        <f t="shared" si="3"/>
        <v>12.743174528989941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196.07812082149644</v>
      </c>
      <c r="D4" s="19">
        <f t="shared" si="4"/>
        <v>266.06014703263867</v>
      </c>
      <c r="E4" s="19">
        <f t="shared" si="4"/>
        <v>140.32338637725232</v>
      </c>
      <c r="F4" s="19">
        <f t="shared" si="4"/>
        <v>100.45537605966005</v>
      </c>
      <c r="G4" s="19">
        <f t="shared" si="4"/>
        <v>140.34338674698796</v>
      </c>
      <c r="H4" s="19">
        <f t="shared" si="4"/>
        <v>135.14557746829055</v>
      </c>
      <c r="I4" s="19">
        <f t="shared" si="4"/>
        <v>171.52976951427451</v>
      </c>
      <c r="J4" s="19">
        <f t="shared" si="4"/>
        <v>330.05984626738064</v>
      </c>
      <c r="K4" s="19">
        <f t="shared" si="4"/>
        <v>337.66013295100504</v>
      </c>
      <c r="L4" s="19">
        <f t="shared" si="4"/>
        <v>220.96286050954706</v>
      </c>
      <c r="M4" s="19">
        <f t="shared" si="4"/>
        <v>150.7688659003714</v>
      </c>
      <c r="N4" s="19">
        <f t="shared" si="4"/>
        <v>179.91716779179308</v>
      </c>
      <c r="O4" s="19">
        <f t="shared" si="4"/>
        <v>164.13876101116406</v>
      </c>
      <c r="P4" s="19">
        <f t="shared" si="4"/>
        <v>145.74880416209996</v>
      </c>
      <c r="Q4" s="19">
        <f t="shared" si="4"/>
        <v>189.62411798278313</v>
      </c>
      <c r="R4" s="19">
        <f t="shared" si="4"/>
        <v>66.491176464106076</v>
      </c>
      <c r="S4" s="19">
        <f t="shared" si="4"/>
        <v>69.065340908260026</v>
      </c>
      <c r="T4" s="19">
        <f t="shared" si="4"/>
        <v>83.092758963811377</v>
      </c>
      <c r="U4" s="19">
        <f t="shared" si="4"/>
        <v>103.67605551610846</v>
      </c>
      <c r="V4" s="19">
        <f t="shared" si="4"/>
        <v>118.52670250326378</v>
      </c>
      <c r="W4" s="19">
        <f t="shared" si="4"/>
        <v>28.933287309211412</v>
      </c>
      <c r="X4" s="19">
        <f t="shared" si="4"/>
        <v>8.2406571863497415</v>
      </c>
      <c r="Y4" s="19">
        <f t="shared" ref="Y4:Z4" si="5">SUM(Y5:Y7)</f>
        <v>6.2977074434590463</v>
      </c>
      <c r="Z4" s="19">
        <f t="shared" si="5"/>
        <v>12.743174528989941</v>
      </c>
    </row>
    <row r="5" spans="1:26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0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0</v>
      </c>
      <c r="T5" s="8">
        <f>FC_IND_E!T5+FC_TRA_E!T5+FC_OTH_E!T5</f>
        <v>0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0</v>
      </c>
      <c r="Y5" s="8">
        <f>FC_IND_E!Y5+FC_TRA_E!Y5+FC_OTH_E!Y5</f>
        <v>0</v>
      </c>
      <c r="Z5" s="8">
        <f>FC_IND_E!Z5+FC_TRA_E!Z5+FC_OTH_E!Z5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  <c r="Y6" s="8">
        <f>FC_IND_E!Y6+FC_TRA_E!Y6+FC_OTH_E!Y6</f>
        <v>0</v>
      </c>
      <c r="Z6" s="8">
        <f>FC_IND_E!Z6+FC_TRA_E!Z6+FC_OTH_E!Z6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FC_IND_E!C7+FC_TRA_E!C7+FC_OTH_E!C7</f>
        <v>196.07812082149644</v>
      </c>
      <c r="D7" s="8">
        <f>FC_IND_E!D7+FC_TRA_E!D7+FC_OTH_E!D7</f>
        <v>266.06014703263867</v>
      </c>
      <c r="E7" s="8">
        <f>FC_IND_E!E7+FC_TRA_E!E7+FC_OTH_E!E7</f>
        <v>140.32338637725232</v>
      </c>
      <c r="F7" s="8">
        <f>FC_IND_E!F7+FC_TRA_E!F7+FC_OTH_E!F7</f>
        <v>100.45537605966005</v>
      </c>
      <c r="G7" s="8">
        <f>FC_IND_E!G7+FC_TRA_E!G7+FC_OTH_E!G7</f>
        <v>140.34338674698796</v>
      </c>
      <c r="H7" s="8">
        <f>FC_IND_E!H7+FC_TRA_E!H7+FC_OTH_E!H7</f>
        <v>135.14557746829055</v>
      </c>
      <c r="I7" s="8">
        <f>FC_IND_E!I7+FC_TRA_E!I7+FC_OTH_E!I7</f>
        <v>171.52976951427451</v>
      </c>
      <c r="J7" s="8">
        <f>FC_IND_E!J7+FC_TRA_E!J7+FC_OTH_E!J7</f>
        <v>330.05984626738064</v>
      </c>
      <c r="K7" s="8">
        <f>FC_IND_E!K7+FC_TRA_E!K7+FC_OTH_E!K7</f>
        <v>337.66013295100504</v>
      </c>
      <c r="L7" s="8">
        <f>FC_IND_E!L7+FC_TRA_E!L7+FC_OTH_E!L7</f>
        <v>220.96286050954706</v>
      </c>
      <c r="M7" s="8">
        <f>FC_IND_E!M7+FC_TRA_E!M7+FC_OTH_E!M7</f>
        <v>150.7688659003714</v>
      </c>
      <c r="N7" s="8">
        <f>FC_IND_E!N7+FC_TRA_E!N7+FC_OTH_E!N7</f>
        <v>179.91716779179308</v>
      </c>
      <c r="O7" s="8">
        <f>FC_IND_E!O7+FC_TRA_E!O7+FC_OTH_E!O7</f>
        <v>164.13876101116406</v>
      </c>
      <c r="P7" s="8">
        <f>FC_IND_E!P7+FC_TRA_E!P7+FC_OTH_E!P7</f>
        <v>145.74880416209996</v>
      </c>
      <c r="Q7" s="8">
        <f>FC_IND_E!Q7+FC_TRA_E!Q7+FC_OTH_E!Q7</f>
        <v>189.62411798278313</v>
      </c>
      <c r="R7" s="8">
        <f>FC_IND_E!R7+FC_TRA_E!R7+FC_OTH_E!R7</f>
        <v>66.491176464106076</v>
      </c>
      <c r="S7" s="8">
        <f>FC_IND_E!S7+FC_TRA_E!S7+FC_OTH_E!S7</f>
        <v>69.065340908260026</v>
      </c>
      <c r="T7" s="8">
        <f>FC_IND_E!T7+FC_TRA_E!T7+FC_OTH_E!T7</f>
        <v>83.092758963811377</v>
      </c>
      <c r="U7" s="8">
        <f>FC_IND_E!U7+FC_TRA_E!U7+FC_OTH_E!U7</f>
        <v>103.67605551610846</v>
      </c>
      <c r="V7" s="8">
        <f>FC_IND_E!V7+FC_TRA_E!V7+FC_OTH_E!V7</f>
        <v>118.52670250326378</v>
      </c>
      <c r="W7" s="8">
        <f>FC_IND_E!W7+FC_TRA_E!W7+FC_OTH_E!W7</f>
        <v>28.933287309211412</v>
      </c>
      <c r="X7" s="8">
        <f>FC_IND_E!X7+FC_TRA_E!X7+FC_OTH_E!X7</f>
        <v>8.2406571863497415</v>
      </c>
      <c r="Y7" s="8">
        <f>FC_IND_E!Y7+FC_TRA_E!Y7+FC_OTH_E!Y7</f>
        <v>6.2977074434590463</v>
      </c>
      <c r="Z7" s="8">
        <f>FC_IND_E!Z7+FC_TRA_E!Z7+FC_OTH_E!Z7</f>
        <v>12.743174528989941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  <c r="Y9" s="8">
        <f>FC_IND_E!Y9+FC_TRA_E!Y9+FC_OTH_E!Y9</f>
        <v>0</v>
      </c>
      <c r="Z9" s="8">
        <f>FC_IND_E!Z9+FC_TRA_E!Z9+FC_OTH_E!Z9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  <c r="Y10" s="8">
        <f>FC_IND_E!Y10+FC_TRA_E!Y10+FC_OTH_E!Y10</f>
        <v>0</v>
      </c>
      <c r="Z10" s="8">
        <f>FC_IND_E!Z10+FC_TRA_E!Z10+FC_OTH_E!Z10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6.0992567999999991</v>
      </c>
      <c r="D11" s="19">
        <f t="shared" si="8"/>
        <v>12.198128399999998</v>
      </c>
      <c r="E11" s="19">
        <f t="shared" si="8"/>
        <v>3.0496283999999996</v>
      </c>
      <c r="F11" s="19">
        <f t="shared" si="8"/>
        <v>3.0496283999999996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15.247371600000003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  <c r="Y12" s="8">
        <f>FC_IND_E!Y12+FC_TRA_E!Y12+FC_OTH_E!Y12</f>
        <v>0</v>
      </c>
      <c r="Z12" s="8">
        <f>FC_IND_E!Z12+FC_TRA_E!Z12+FC_OTH_E!Z12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FC_IND_E!C13+FC_TRA_E!C13+FC_OTH_E!C13</f>
        <v>6.0992567999999991</v>
      </c>
      <c r="D13" s="8">
        <f>FC_IND_E!D13+FC_TRA_E!D13+FC_OTH_E!D13</f>
        <v>12.198128399999998</v>
      </c>
      <c r="E13" s="8">
        <f>FC_IND_E!E13+FC_TRA_E!E13+FC_OTH_E!E13</f>
        <v>3.0496283999999996</v>
      </c>
      <c r="F13" s="8">
        <f>FC_IND_E!F13+FC_TRA_E!F13+FC_OTH_E!F13</f>
        <v>3.0496283999999996</v>
      </c>
      <c r="G13" s="8">
        <f>FC_IND_E!G13+FC_TRA_E!G13+FC_OTH_E!G13</f>
        <v>0</v>
      </c>
      <c r="H13" s="8">
        <f>FC_IND_E!H13+FC_TRA_E!H13+FC_OTH_E!H13</f>
        <v>0</v>
      </c>
      <c r="I13" s="8">
        <f>FC_IND_E!I13+FC_TRA_E!I13+FC_OTH_E!I13</f>
        <v>0</v>
      </c>
      <c r="J13" s="8">
        <f>FC_IND_E!J13+FC_TRA_E!J13+FC_OTH_E!J13</f>
        <v>0</v>
      </c>
      <c r="K13" s="8">
        <f>FC_IND_E!K13+FC_TRA_E!K13+FC_OTH_E!K13</f>
        <v>0</v>
      </c>
      <c r="L13" s="8">
        <f>FC_IND_E!L13+FC_TRA_E!L13+FC_OTH_E!L13</f>
        <v>0</v>
      </c>
      <c r="M13" s="8">
        <f>FC_IND_E!M13+FC_TRA_E!M13+FC_OTH_E!M13</f>
        <v>0</v>
      </c>
      <c r="N13" s="8">
        <f>FC_IND_E!N13+FC_TRA_E!N13+FC_OTH_E!N13</f>
        <v>0</v>
      </c>
      <c r="O13" s="8">
        <f>FC_IND_E!O13+FC_TRA_E!O13+FC_OTH_E!O13</f>
        <v>0</v>
      </c>
      <c r="P13" s="8">
        <f>FC_IND_E!P13+FC_TRA_E!P13+FC_OTH_E!P13</f>
        <v>15.247371600000003</v>
      </c>
      <c r="Q13" s="8">
        <f>FC_IND_E!Q13+FC_TRA_E!Q13+FC_OTH_E!Q13</f>
        <v>0</v>
      </c>
      <c r="R13" s="8">
        <f>FC_IND_E!R13+FC_TRA_E!R13+FC_OTH_E!R13</f>
        <v>0</v>
      </c>
      <c r="S13" s="8">
        <f>FC_IND_E!S13+FC_TRA_E!S13+FC_OTH_E!S13</f>
        <v>0</v>
      </c>
      <c r="T13" s="8">
        <f>FC_IND_E!T13+FC_TRA_E!T13+FC_OTH_E!T13</f>
        <v>0</v>
      </c>
      <c r="U13" s="8">
        <f>FC_IND_E!U13+FC_TRA_E!U13+FC_OTH_E!U13</f>
        <v>0</v>
      </c>
      <c r="V13" s="8">
        <f>FC_IND_E!V13+FC_TRA_E!V13+FC_OTH_E!V13</f>
        <v>0</v>
      </c>
      <c r="W13" s="8">
        <f>FC_IND_E!W13+FC_TRA_E!W13+FC_OTH_E!W13</f>
        <v>0</v>
      </c>
      <c r="X13" s="8">
        <f>FC_IND_E!X13+FC_TRA_E!X13+FC_OTH_E!X13</f>
        <v>0</v>
      </c>
      <c r="Y13" s="8">
        <f>FC_IND_E!Y13+FC_TRA_E!Y13+FC_OTH_E!Y13</f>
        <v>0</v>
      </c>
      <c r="Z13" s="8">
        <f>FC_IND_E!Z13+FC_TRA_E!Z13+FC_OTH_E!Z13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  <c r="Y14" s="8">
        <f>FC_IND_E!Y14+FC_TRA_E!Y14+FC_OTH_E!Y14</f>
        <v>0</v>
      </c>
      <c r="Z14" s="8">
        <f>FC_IND_E!Z14+FC_TRA_E!Z14+FC_OTH_E!Z14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  <c r="Y15" s="8">
        <f>FC_IND_E!Y15+FC_TRA_E!Y15+FC_OTH_E!Y15</f>
        <v>0</v>
      </c>
      <c r="Z15" s="8">
        <f>FC_IND_E!Z15+FC_TRA_E!Z15+FC_OTH_E!Z15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  <c r="Y16" s="8">
        <f>FC_IND_E!Y16+FC_TRA_E!Y16+FC_OTH_E!Y16</f>
        <v>0</v>
      </c>
      <c r="Z16" s="8">
        <f>FC_IND_E!Z16+FC_TRA_E!Z16+FC_OTH_E!Z16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7.0928999999999993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6.241112639999999</v>
      </c>
      <c r="L17" s="27">
        <f t="shared" si="10"/>
        <v>0.70505423999999994</v>
      </c>
      <c r="M17" s="27">
        <f t="shared" si="10"/>
        <v>0</v>
      </c>
      <c r="N17" s="27">
        <f t="shared" si="10"/>
        <v>0</v>
      </c>
      <c r="O17" s="27">
        <f t="shared" si="10"/>
        <v>0.32543423999999999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7.0928999999999993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6.241112639999999</v>
      </c>
      <c r="L18" s="8">
        <f>FC_IND_E!L18+FC_TRA_E!L18+FC_OTH_E!L18</f>
        <v>0.70505423999999994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0.32543423999999999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  <c r="Y18" s="8">
        <f>FC_IND_E!Y18+FC_TRA_E!Y18+FC_OTH_E!Y18</f>
        <v>0</v>
      </c>
      <c r="Z18" s="8">
        <f>FC_IND_E!Z18+FC_TRA_E!Z18+FC_OTH_E!Z18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  <c r="Y19" s="8">
        <f>FC_IND_E!Y19+FC_TRA_E!Y19+FC_OTH_E!Y19</f>
        <v>0</v>
      </c>
      <c r="Z19" s="8">
        <f>FC_IND_E!Z19+FC_TRA_E!Z19+FC_OTH_E!Z19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  <c r="Y20" s="8">
        <f>FC_IND_E!Y20+FC_TRA_E!Y20+FC_OTH_E!Y20</f>
        <v>0</v>
      </c>
      <c r="Z20" s="8">
        <f>FC_IND_E!Z20+FC_TRA_E!Z20+FC_OTH_E!Z20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  <c r="Y21" s="8">
        <f>FC_IND_E!Y21+FC_TRA_E!Y21+FC_OTH_E!Y21</f>
        <v>0</v>
      </c>
      <c r="Z21" s="8">
        <f>FC_IND_E!Z21+FC_TRA_E!Z21+FC_OTH_E!Z21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59.60036233734651</v>
      </c>
      <c r="D22" s="27">
        <f t="shared" si="12"/>
        <v>76.21189751147287</v>
      </c>
      <c r="E22" s="27">
        <f t="shared" si="12"/>
        <v>47.771017141441739</v>
      </c>
      <c r="F22" s="27">
        <f t="shared" si="12"/>
        <v>41.875792333106887</v>
      </c>
      <c r="G22" s="27">
        <f t="shared" si="12"/>
        <v>53.410996882462101</v>
      </c>
      <c r="H22" s="27">
        <f t="shared" si="12"/>
        <v>39.442944617703702</v>
      </c>
      <c r="I22" s="27">
        <f t="shared" si="12"/>
        <v>30.326119885048097</v>
      </c>
      <c r="J22" s="27">
        <f t="shared" si="12"/>
        <v>32.427393330000001</v>
      </c>
      <c r="K22" s="27">
        <f t="shared" si="12"/>
        <v>40.712917591437957</v>
      </c>
      <c r="L22" s="27">
        <f t="shared" si="12"/>
        <v>15.182885693132242</v>
      </c>
      <c r="M22" s="27">
        <f t="shared" si="12"/>
        <v>16.888134377808441</v>
      </c>
      <c r="N22" s="27">
        <f t="shared" si="12"/>
        <v>24.083028597791444</v>
      </c>
      <c r="O22" s="27">
        <f t="shared" si="12"/>
        <v>20.811937935262325</v>
      </c>
      <c r="P22" s="27">
        <f t="shared" si="12"/>
        <v>20.802928784648437</v>
      </c>
      <c r="Q22" s="27">
        <f t="shared" si="12"/>
        <v>19.204544230383434</v>
      </c>
      <c r="R22" s="27">
        <f t="shared" si="12"/>
        <v>14.382812252088874</v>
      </c>
      <c r="S22" s="27">
        <f t="shared" si="12"/>
        <v>7.4844284143219753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8.6016110400000017</v>
      </c>
      <c r="Z22" s="27">
        <f t="shared" si="13"/>
        <v>10.158049439999999</v>
      </c>
    </row>
    <row r="23" spans="1:26" ht="11.25" customHeight="1" x14ac:dyDescent="0.2">
      <c r="A23" s="29" t="s">
        <v>36</v>
      </c>
      <c r="B23" s="7" t="s">
        <v>37</v>
      </c>
      <c r="C23" s="8">
        <f>FC_IND_E!C23+FC_TRA_E!C23+FC_OTH_E!C23</f>
        <v>11.022139707291135</v>
      </c>
      <c r="D23" s="8">
        <f>FC_IND_E!D23+FC_TRA_E!D23+FC_OTH_E!D23</f>
        <v>47.548214680844197</v>
      </c>
      <c r="E23" s="8">
        <f>FC_IND_E!E23+FC_TRA_E!E23+FC_OTH_E!E23</f>
        <v>17.410092642412234</v>
      </c>
      <c r="F23" s="8">
        <f>FC_IND_E!F23+FC_TRA_E!F23+FC_OTH_E!F23</f>
        <v>11.543104394888868</v>
      </c>
      <c r="G23" s="8">
        <f>FC_IND_E!G23+FC_TRA_E!G23+FC_OTH_E!G23</f>
        <v>29.81934208024672</v>
      </c>
      <c r="H23" s="8">
        <f>FC_IND_E!H23+FC_TRA_E!H23+FC_OTH_E!H23</f>
        <v>17.546493839646637</v>
      </c>
      <c r="I23" s="8">
        <f>FC_IND_E!I23+FC_TRA_E!I23+FC_OTH_E!I23</f>
        <v>13.44890886362213</v>
      </c>
      <c r="J23" s="8">
        <f>FC_IND_E!J23+FC_TRA_E!J23+FC_OTH_E!J23</f>
        <v>12.160319999999999</v>
      </c>
      <c r="K23" s="8">
        <f>FC_IND_E!K23+FC_TRA_E!K23+FC_OTH_E!K23</f>
        <v>12.086268530066919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2.1615309248135901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4.287417410146805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  <c r="Y23" s="8">
        <f>FC_IND_E!Y23+FC_TRA_E!Y23+FC_OTH_E!Y23</f>
        <v>8.6016110400000017</v>
      </c>
      <c r="Z23" s="8">
        <f>FC_IND_E!Z23+FC_TRA_E!Z23+FC_OTH_E!Z23</f>
        <v>10.158049439999999</v>
      </c>
    </row>
    <row r="24" spans="1:26" ht="11.25" customHeight="1" x14ac:dyDescent="0.2">
      <c r="A24" s="29" t="s">
        <v>38</v>
      </c>
      <c r="B24" s="7" t="s">
        <v>39</v>
      </c>
      <c r="C24" s="8">
        <f>FC_IND_E!C24+FC_TRA_E!C24+FC_OTH_E!C24</f>
        <v>48.578222630055372</v>
      </c>
      <c r="D24" s="8">
        <f>FC_IND_E!D24+FC_TRA_E!D24+FC_OTH_E!D24</f>
        <v>28.663682830628673</v>
      </c>
      <c r="E24" s="8">
        <f>FC_IND_E!E24+FC_TRA_E!E24+FC_OTH_E!E24</f>
        <v>30.360924499029505</v>
      </c>
      <c r="F24" s="8">
        <f>FC_IND_E!F24+FC_TRA_E!F24+FC_OTH_E!F24</f>
        <v>30.332687938218015</v>
      </c>
      <c r="G24" s="8">
        <f>FC_IND_E!G24+FC_TRA_E!G24+FC_OTH_E!G24</f>
        <v>23.59165480221538</v>
      </c>
      <c r="H24" s="8">
        <f>FC_IND_E!H24+FC_TRA_E!H24+FC_OTH_E!H24</f>
        <v>21.896450778057066</v>
      </c>
      <c r="I24" s="8">
        <f>FC_IND_E!I24+FC_TRA_E!I24+FC_OTH_E!I24</f>
        <v>16.877211021425968</v>
      </c>
      <c r="J24" s="8">
        <f>FC_IND_E!J24+FC_TRA_E!J24+FC_OTH_E!J24</f>
        <v>20.267073329999999</v>
      </c>
      <c r="K24" s="8">
        <f>FC_IND_E!K24+FC_TRA_E!K24+FC_OTH_E!K24</f>
        <v>28.626649061371037</v>
      </c>
      <c r="L24" s="8">
        <f>FC_IND_E!L24+FC_TRA_E!L24+FC_OTH_E!L24</f>
        <v>15.182885693132242</v>
      </c>
      <c r="M24" s="8">
        <f>FC_IND_E!M24+FC_TRA_E!M24+FC_OTH_E!M24</f>
        <v>16.888134377808441</v>
      </c>
      <c r="N24" s="8">
        <f>FC_IND_E!N24+FC_TRA_E!N24+FC_OTH_E!N24</f>
        <v>21.921497672977853</v>
      </c>
      <c r="O24" s="8">
        <f>FC_IND_E!O24+FC_TRA_E!O24+FC_OTH_E!O24</f>
        <v>20.811937935262325</v>
      </c>
      <c r="P24" s="8">
        <f>FC_IND_E!P24+FC_TRA_E!P24+FC_OTH_E!P24</f>
        <v>20.802928784648437</v>
      </c>
      <c r="Q24" s="8">
        <f>FC_IND_E!Q24+FC_TRA_E!Q24+FC_OTH_E!Q24</f>
        <v>19.204544230383434</v>
      </c>
      <c r="R24" s="8">
        <f>FC_IND_E!R24+FC_TRA_E!R24+FC_OTH_E!R24</f>
        <v>14.382812252088874</v>
      </c>
      <c r="S24" s="8">
        <f>FC_IND_E!S24+FC_TRA_E!S24+FC_OTH_E!S24</f>
        <v>3.1970110041751707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  <c r="Y24" s="8">
        <f>FC_IND_E!Y24+FC_TRA_E!Y24+FC_OTH_E!Y24</f>
        <v>0</v>
      </c>
      <c r="Z24" s="8">
        <f>FC_IND_E!Z24+FC_TRA_E!Z24+FC_OTH_E!Z24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FC_IND_E!C25+FC_TRA_E!C25+FC_OTH_E!C25</f>
        <v>257.84682989999999</v>
      </c>
      <c r="D25" s="27">
        <f>FC_IND_E!D25+FC_TRA_E!D25+FC_OTH_E!D25</f>
        <v>252.38179098000001</v>
      </c>
      <c r="E25" s="27">
        <f>FC_IND_E!E25+FC_TRA_E!E25+FC_OTH_E!E25</f>
        <v>216.32856234000008</v>
      </c>
      <c r="F25" s="27">
        <f>FC_IND_E!F25+FC_TRA_E!F25+FC_OTH_E!F25</f>
        <v>186.95388623999995</v>
      </c>
      <c r="G25" s="27">
        <f>FC_IND_E!G25+FC_TRA_E!G25+FC_OTH_E!G25</f>
        <v>199.7450427918296</v>
      </c>
      <c r="H25" s="27">
        <f>FC_IND_E!H25+FC_TRA_E!H25+FC_OTH_E!H25</f>
        <v>286.62678763792712</v>
      </c>
      <c r="I25" s="27">
        <f>FC_IND_E!I25+FC_TRA_E!I25+FC_OTH_E!I25</f>
        <v>221.37334467174426</v>
      </c>
      <c r="J25" s="27">
        <f>FC_IND_E!J25+FC_TRA_E!J25+FC_OTH_E!J25</f>
        <v>314.96913805339551</v>
      </c>
      <c r="K25" s="27">
        <f>FC_IND_E!K25+FC_TRA_E!K25+FC_OTH_E!K25</f>
        <v>295.96840134756593</v>
      </c>
      <c r="L25" s="27">
        <f>FC_IND_E!L25+FC_TRA_E!L25+FC_OTH_E!L25</f>
        <v>137.10926821028195</v>
      </c>
      <c r="M25" s="27">
        <f>FC_IND_E!M25+FC_TRA_E!M25+FC_OTH_E!M25</f>
        <v>186.477350494576</v>
      </c>
      <c r="N25" s="27">
        <f>FC_IND_E!N25+FC_TRA_E!N25+FC_OTH_E!N25</f>
        <v>220.89355792255998</v>
      </c>
      <c r="O25" s="27">
        <f>FC_IND_E!O25+FC_TRA_E!O25+FC_OTH_E!O25</f>
        <v>175.96739467135762</v>
      </c>
      <c r="P25" s="27">
        <f>FC_IND_E!P25+FC_TRA_E!P25+FC_OTH_E!P25</f>
        <v>155.94290400644755</v>
      </c>
      <c r="Q25" s="27">
        <f>FC_IND_E!Q25+FC_TRA_E!Q25+FC_OTH_E!Q25</f>
        <v>149.23337913640802</v>
      </c>
      <c r="R25" s="27">
        <f>FC_IND_E!R25+FC_TRA_E!R25+FC_OTH_E!R25</f>
        <v>64.945015309268953</v>
      </c>
      <c r="S25" s="27">
        <f>FC_IND_E!S25+FC_TRA_E!S25+FC_OTH_E!S25</f>
        <v>42.638896049415848</v>
      </c>
      <c r="T25" s="27">
        <f>FC_IND_E!T25+FC_TRA_E!T25+FC_OTH_E!T25</f>
        <v>87.618015900704492</v>
      </c>
      <c r="U25" s="27">
        <f>FC_IND_E!U25+FC_TRA_E!U25+FC_OTH_E!U25</f>
        <v>99.862315849096362</v>
      </c>
      <c r="V25" s="27">
        <f>FC_IND_E!V25+FC_TRA_E!V25+FC_OTH_E!V25</f>
        <v>87.41151388371199</v>
      </c>
      <c r="W25" s="27">
        <f>FC_IND_E!W25+FC_TRA_E!W25+FC_OTH_E!W25</f>
        <v>5.8925610442144389</v>
      </c>
      <c r="X25" s="27">
        <f>FC_IND_E!X25+FC_TRA_E!X25+FC_OTH_E!X25</f>
        <v>0</v>
      </c>
      <c r="Y25" s="27">
        <f>FC_IND_E!Y25+FC_TRA_E!Y25+FC_OTH_E!Y25</f>
        <v>0</v>
      </c>
      <c r="Z25" s="27">
        <f>FC_IND_E!Z25+FC_TRA_E!Z25+FC_OTH_E!Z25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2243.1343345200003</v>
      </c>
      <c r="D26" s="27">
        <f t="shared" si="14"/>
        <v>2744.7095422799994</v>
      </c>
      <c r="E26" s="27">
        <f t="shared" si="14"/>
        <v>2762.4388212000003</v>
      </c>
      <c r="F26" s="27">
        <f t="shared" si="14"/>
        <v>2730.7063612800002</v>
      </c>
      <c r="G26" s="27">
        <f t="shared" si="14"/>
        <v>2731.5658155600008</v>
      </c>
      <c r="H26" s="27">
        <f t="shared" si="14"/>
        <v>2803.6320213599997</v>
      </c>
      <c r="I26" s="27">
        <f t="shared" si="14"/>
        <v>2888.35386156</v>
      </c>
      <c r="J26" s="27">
        <f t="shared" si="14"/>
        <v>3000.6169556399996</v>
      </c>
      <c r="K26" s="27">
        <f t="shared" si="14"/>
        <v>2858.0041299600002</v>
      </c>
      <c r="L26" s="27">
        <f t="shared" si="14"/>
        <v>2615.9187985199997</v>
      </c>
      <c r="M26" s="27">
        <f t="shared" si="14"/>
        <v>2738.3039387999997</v>
      </c>
      <c r="N26" s="27">
        <f t="shared" si="14"/>
        <v>2825.3556097200003</v>
      </c>
      <c r="O26" s="27">
        <f t="shared" si="14"/>
        <v>2885.8737931199994</v>
      </c>
      <c r="P26" s="27">
        <f t="shared" si="14"/>
        <v>2805.4579878</v>
      </c>
      <c r="Q26" s="27">
        <f t="shared" si="14"/>
        <v>2838.3613073999995</v>
      </c>
      <c r="R26" s="27">
        <f t="shared" si="14"/>
        <v>2939.8312335599999</v>
      </c>
      <c r="S26" s="27">
        <f t="shared" si="14"/>
        <v>2973.2526511200008</v>
      </c>
      <c r="T26" s="27">
        <f t="shared" si="14"/>
        <v>2996.5785926400004</v>
      </c>
      <c r="U26" s="27">
        <f t="shared" si="14"/>
        <v>3008.1361949999996</v>
      </c>
      <c r="V26" s="27">
        <f t="shared" si="14"/>
        <v>2968.6138293599997</v>
      </c>
      <c r="W26" s="27">
        <f t="shared" si="14"/>
        <v>2764.0326952800006</v>
      </c>
      <c r="X26" s="27">
        <f t="shared" si="14"/>
        <v>2715.50033712</v>
      </c>
      <c r="Y26" s="27">
        <f t="shared" ref="Y26:Z26" si="15">SUM(Y27,Y33)</f>
        <v>2877.6115656000011</v>
      </c>
      <c r="Z26" s="27">
        <f t="shared" si="15"/>
        <v>2869.8402333600002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  <c r="Y28" s="8">
        <f>FC_IND_E!Y28+FC_TRA_E!Y28+FC_OTH_E!Y28</f>
        <v>0</v>
      </c>
      <c r="Z28" s="8">
        <f>FC_IND_E!Z28+FC_TRA_E!Z28+FC_OTH_E!Z28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  <c r="Y29" s="8">
        <f>FC_IND_E!Y29+FC_TRA_E!Y29+FC_OTH_E!Y29</f>
        <v>0</v>
      </c>
      <c r="Z29" s="8">
        <f>FC_IND_E!Z29+FC_TRA_E!Z29+FC_OTH_E!Z29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  <c r="Y30" s="8">
        <f>FC_IND_E!Y30+FC_TRA_E!Y30+FC_OTH_E!Y30</f>
        <v>0</v>
      </c>
      <c r="Z30" s="8">
        <f>FC_IND_E!Z30+FC_TRA_E!Z30+FC_OTH_E!Z30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  <c r="Y31" s="8">
        <f>FC_IND_E!Y31+FC_TRA_E!Y31+FC_OTH_E!Y31</f>
        <v>0</v>
      </c>
      <c r="Z31" s="8">
        <f>FC_IND_E!Z31+FC_TRA_E!Z31+FC_OTH_E!Z31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  <c r="Y32" s="8">
        <f>FC_IND_E!Y32+FC_TRA_E!Y32+FC_OTH_E!Y32</f>
        <v>0</v>
      </c>
      <c r="Z32" s="8">
        <f>FC_IND_E!Z32+FC_TRA_E!Z32+FC_OTH_E!Z32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2243.1343345200003</v>
      </c>
      <c r="D33" s="19">
        <f t="shared" si="18"/>
        <v>2744.7095422799994</v>
      </c>
      <c r="E33" s="19">
        <f t="shared" si="18"/>
        <v>2762.4388212000003</v>
      </c>
      <c r="F33" s="19">
        <f t="shared" si="18"/>
        <v>2730.7063612800002</v>
      </c>
      <c r="G33" s="19">
        <f t="shared" si="18"/>
        <v>2731.5658155600008</v>
      </c>
      <c r="H33" s="19">
        <f t="shared" si="18"/>
        <v>2803.6320213599997</v>
      </c>
      <c r="I33" s="19">
        <f t="shared" si="18"/>
        <v>2888.35386156</v>
      </c>
      <c r="J33" s="19">
        <f t="shared" si="18"/>
        <v>3000.6169556399996</v>
      </c>
      <c r="K33" s="19">
        <f t="shared" si="18"/>
        <v>2858.0041299600002</v>
      </c>
      <c r="L33" s="19">
        <f t="shared" si="18"/>
        <v>2615.9187985199997</v>
      </c>
      <c r="M33" s="19">
        <f t="shared" si="18"/>
        <v>2738.3039387999997</v>
      </c>
      <c r="N33" s="19">
        <f t="shared" si="18"/>
        <v>2825.3556097200003</v>
      </c>
      <c r="O33" s="19">
        <f t="shared" si="18"/>
        <v>2885.8737931199994</v>
      </c>
      <c r="P33" s="19">
        <f t="shared" si="18"/>
        <v>2805.4579878</v>
      </c>
      <c r="Q33" s="19">
        <f t="shared" si="18"/>
        <v>2838.3613073999995</v>
      </c>
      <c r="R33" s="19">
        <f t="shared" si="18"/>
        <v>2939.8312335599999</v>
      </c>
      <c r="S33" s="19">
        <f t="shared" si="18"/>
        <v>2973.2526511200008</v>
      </c>
      <c r="T33" s="19">
        <f t="shared" si="18"/>
        <v>2996.5785926400004</v>
      </c>
      <c r="U33" s="19">
        <f t="shared" si="18"/>
        <v>3008.1361949999996</v>
      </c>
      <c r="V33" s="19">
        <f t="shared" si="18"/>
        <v>2968.6138293599997</v>
      </c>
      <c r="W33" s="19">
        <f t="shared" si="18"/>
        <v>2764.0326952800006</v>
      </c>
      <c r="X33" s="19">
        <f t="shared" ref="X33:Z33" si="19">SUM(X34:X50)</f>
        <v>2715.50033712</v>
      </c>
      <c r="Y33" s="19">
        <f t="shared" si="19"/>
        <v>2877.6115656000011</v>
      </c>
      <c r="Z33" s="19">
        <f t="shared" si="19"/>
        <v>2869.8402333600002</v>
      </c>
    </row>
    <row r="34" spans="1:26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  <c r="Y34" s="8">
        <f>FC_IND_E!Y34+FC_TRA_E!Y34+FC_OTH_E!Y34</f>
        <v>0</v>
      </c>
      <c r="Z34" s="8">
        <f>FC_IND_E!Z34+FC_TRA_E!Z34+FC_OTH_E!Z34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  <c r="Y35" s="8">
        <f>FC_IND_E!Y35+FC_TRA_E!Y35+FC_OTH_E!Y35</f>
        <v>0</v>
      </c>
      <c r="Z35" s="8">
        <f>FC_IND_E!Z35+FC_TRA_E!Z35+FC_OTH_E!Z35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FC_IND_E!C36+FC_TRA_E!C36+FC_OTH_E!C36</f>
        <v>22.10698404</v>
      </c>
      <c r="D36" s="8">
        <f>FC_IND_E!D36+FC_TRA_E!D36+FC_OTH_E!D36</f>
        <v>28.136264760000003</v>
      </c>
      <c r="E36" s="8">
        <f>FC_IND_E!E36+FC_TRA_E!E36+FC_OTH_E!E36</f>
        <v>16.939321200000006</v>
      </c>
      <c r="F36" s="8">
        <f>FC_IND_E!F36+FC_TRA_E!F36+FC_OTH_E!F36</f>
        <v>20.097526680000005</v>
      </c>
      <c r="G36" s="8">
        <f>FC_IND_E!G36+FC_TRA_E!G36+FC_OTH_E!G36</f>
        <v>23.399297280000006</v>
      </c>
      <c r="H36" s="8">
        <f>FC_IND_E!H36+FC_TRA_E!H36+FC_OTH_E!H36</f>
        <v>21.151094760000007</v>
      </c>
      <c r="I36" s="8">
        <f>FC_IND_E!I36+FC_TRA_E!I36+FC_OTH_E!I36</f>
        <v>25.305624000000009</v>
      </c>
      <c r="J36" s="8">
        <f>FC_IND_E!J36+FC_TRA_E!J36+FC_OTH_E!J36</f>
        <v>24.553497240000006</v>
      </c>
      <c r="K36" s="8">
        <f>FC_IND_E!K36+FC_TRA_E!K36+FC_OTH_E!K36</f>
        <v>29.250484560000011</v>
      </c>
      <c r="L36" s="8">
        <f>FC_IND_E!L36+FC_TRA_E!L36+FC_OTH_E!L36</f>
        <v>26.643596400000007</v>
      </c>
      <c r="M36" s="8">
        <f>FC_IND_E!M36+FC_TRA_E!M36+FC_OTH_E!M36</f>
        <v>28.653735240000003</v>
      </c>
      <c r="N36" s="8">
        <f>FC_IND_E!N36+FC_TRA_E!N36+FC_OTH_E!N36</f>
        <v>26.424841320000002</v>
      </c>
      <c r="O36" s="8">
        <f>FC_IND_E!O36+FC_TRA_E!O36+FC_OTH_E!O36</f>
        <v>37.286496720000017</v>
      </c>
      <c r="P36" s="8">
        <f>FC_IND_E!P36+FC_TRA_E!P36+FC_OTH_E!P36</f>
        <v>35.917176240000011</v>
      </c>
      <c r="Q36" s="8">
        <f>FC_IND_E!Q36+FC_TRA_E!Q36+FC_OTH_E!Q36</f>
        <v>37.892332440000011</v>
      </c>
      <c r="R36" s="8">
        <f>FC_IND_E!R36+FC_TRA_E!R36+FC_OTH_E!R36</f>
        <v>51.699117240000007</v>
      </c>
      <c r="S36" s="8">
        <f>FC_IND_E!S36+FC_TRA_E!S36+FC_OTH_E!S36</f>
        <v>62.072378640000004</v>
      </c>
      <c r="T36" s="8">
        <f>FC_IND_E!T36+FC_TRA_E!T36+FC_OTH_E!T36</f>
        <v>71.018620920000004</v>
      </c>
      <c r="U36" s="8">
        <f>FC_IND_E!U36+FC_TRA_E!U36+FC_OTH_E!U36</f>
        <v>57.762699120000008</v>
      </c>
      <c r="V36" s="8">
        <f>FC_IND_E!V36+FC_TRA_E!V36+FC_OTH_E!V36</f>
        <v>80.016201360000025</v>
      </c>
      <c r="W36" s="8">
        <f>FC_IND_E!W36+FC_TRA_E!W36+FC_OTH_E!W36</f>
        <v>70.341002639999999</v>
      </c>
      <c r="X36" s="8">
        <f>FC_IND_E!X36+FC_TRA_E!X36+FC_OTH_E!X36</f>
        <v>55.123781400000013</v>
      </c>
      <c r="Y36" s="8">
        <f>FC_IND_E!Y36+FC_TRA_E!Y36+FC_OTH_E!Y36</f>
        <v>63.162973799999989</v>
      </c>
      <c r="Z36" s="8">
        <f>FC_IND_E!Z36+FC_TRA_E!Z36+FC_OTH_E!Z36</f>
        <v>77.94904536</v>
      </c>
    </row>
    <row r="37" spans="1:26" ht="11.25" customHeight="1" x14ac:dyDescent="0.2">
      <c r="A37" s="28" t="s">
        <v>60</v>
      </c>
      <c r="B37" s="7" t="s">
        <v>61</v>
      </c>
      <c r="C37" s="8">
        <f>FC_IND_E!C37+FC_TRA_E!C37+FC_OTH_E!C37</f>
        <v>859.87423367999997</v>
      </c>
      <c r="D37" s="8">
        <f>FC_IND_E!D37+FC_TRA_E!D37+FC_OTH_E!D37</f>
        <v>1024.5310336799998</v>
      </c>
      <c r="E37" s="8">
        <f>FC_IND_E!E37+FC_TRA_E!E37+FC_OTH_E!E37</f>
        <v>942.20263368000008</v>
      </c>
      <c r="F37" s="8">
        <f>FC_IND_E!F37+FC_TRA_E!F37+FC_OTH_E!F37</f>
        <v>933.05495052000003</v>
      </c>
      <c r="G37" s="8">
        <f>FC_IND_E!G37+FC_TRA_E!G37+FC_OTH_E!G37</f>
        <v>875.12045544000034</v>
      </c>
      <c r="H37" s="8">
        <f>FC_IND_E!H37+FC_TRA_E!H37+FC_OTH_E!H37</f>
        <v>884.26788911999995</v>
      </c>
      <c r="I37" s="8">
        <f>FC_IND_E!I37+FC_TRA_E!I37+FC_OTH_E!I37</f>
        <v>939.15348912000002</v>
      </c>
      <c r="J37" s="8">
        <f>FC_IND_E!J37+FC_TRA_E!J37+FC_OTH_E!J37</f>
        <v>984.89165543999979</v>
      </c>
      <c r="K37" s="8">
        <f>FC_IND_E!K37+FC_TRA_E!K37+FC_OTH_E!K37</f>
        <v>975.74397227999998</v>
      </c>
      <c r="L37" s="8">
        <f>FC_IND_E!L37+FC_TRA_E!L37+FC_OTH_E!L37</f>
        <v>896.46471683999971</v>
      </c>
      <c r="M37" s="8">
        <f>FC_IND_E!M37+FC_TRA_E!M37+FC_OTH_E!M37</f>
        <v>838.52997227999981</v>
      </c>
      <c r="N37" s="8">
        <f>FC_IND_E!N37+FC_TRA_E!N37+FC_OTH_E!N37</f>
        <v>777.54608315999997</v>
      </c>
      <c r="O37" s="8">
        <f>FC_IND_E!O37+FC_TRA_E!O37+FC_OTH_E!O37</f>
        <v>750.10303367999984</v>
      </c>
      <c r="P37" s="8">
        <f>FC_IND_E!P37+FC_TRA_E!P37+FC_OTH_E!P37</f>
        <v>701.31597227999987</v>
      </c>
      <c r="Q37" s="8">
        <f>FC_IND_E!Q37+FC_TRA_E!Q37+FC_OTH_E!Q37</f>
        <v>710.46340595999993</v>
      </c>
      <c r="R37" s="8">
        <f>FC_IND_E!R37+FC_TRA_E!R37+FC_OTH_E!R37</f>
        <v>704.36511684000004</v>
      </c>
      <c r="S37" s="8">
        <f>FC_IND_E!S37+FC_TRA_E!S37+FC_OTH_E!S37</f>
        <v>756.20157228000005</v>
      </c>
      <c r="T37" s="8">
        <f>FC_IND_E!T37+FC_TRA_E!T37+FC_OTH_E!T37</f>
        <v>792.79180596000003</v>
      </c>
      <c r="U37" s="8">
        <f>FC_IND_E!U37+FC_TRA_E!U37+FC_OTH_E!U37</f>
        <v>795.84119999999973</v>
      </c>
      <c r="V37" s="8">
        <f>FC_IND_E!V37+FC_TRA_E!V37+FC_OTH_E!V37</f>
        <v>801.93948911999973</v>
      </c>
      <c r="W37" s="8">
        <f>FC_IND_E!W37+FC_TRA_E!W37+FC_OTH_E!W37</f>
        <v>628.13525544000015</v>
      </c>
      <c r="X37" s="8">
        <f>FC_IND_E!X37+FC_TRA_E!X37+FC_OTH_E!X37</f>
        <v>582.39683964000017</v>
      </c>
      <c r="Y37" s="8">
        <f>FC_IND_E!Y37+FC_TRA_E!Y37+FC_OTH_E!Y37</f>
        <v>615.93842772000016</v>
      </c>
      <c r="Z37" s="8">
        <f>FC_IND_E!Z37+FC_TRA_E!Z37+FC_OTH_E!Z37</f>
        <v>612.98034336000001</v>
      </c>
    </row>
    <row r="38" spans="1:26" ht="11.25" customHeight="1" x14ac:dyDescent="0.2">
      <c r="A38" s="28" t="s">
        <v>62</v>
      </c>
      <c r="B38" s="7" t="s">
        <v>63</v>
      </c>
      <c r="C38" s="8">
        <f>FC_IND_E!C38+FC_TRA_E!C38+FC_OTH_E!C38</f>
        <v>3.1011119999999992</v>
      </c>
      <c r="D38" s="8">
        <f>FC_IND_E!D38+FC_TRA_E!D38+FC_OTH_E!D38</f>
        <v>3.1011119999999992</v>
      </c>
      <c r="E38" s="8">
        <f>FC_IND_E!E38+FC_TRA_E!E38+FC_OTH_E!E38</f>
        <v>0</v>
      </c>
      <c r="F38" s="8">
        <f>FC_IND_E!F38+FC_TRA_E!F38+FC_OTH_E!F38</f>
        <v>3.1011119999999988</v>
      </c>
      <c r="G38" s="8">
        <f>FC_IND_E!G38+FC_TRA_E!G38+FC_OTH_E!G38</f>
        <v>3.1011119999999983</v>
      </c>
      <c r="H38" s="8">
        <f>FC_IND_E!H38+FC_TRA_E!H38+FC_OTH_E!H38</f>
        <v>3.1011119999999983</v>
      </c>
      <c r="I38" s="8">
        <f>FC_IND_E!I38+FC_TRA_E!I38+FC_OTH_E!I38</f>
        <v>0</v>
      </c>
      <c r="J38" s="8">
        <f>FC_IND_E!J38+FC_TRA_E!J38+FC_OTH_E!J38</f>
        <v>0</v>
      </c>
      <c r="K38" s="8">
        <f>FC_IND_E!K38+FC_TRA_E!K38+FC_OTH_E!K38</f>
        <v>3.1011119999999979</v>
      </c>
      <c r="L38" s="8">
        <f>FC_IND_E!L38+FC_TRA_E!L38+FC_OTH_E!L38</f>
        <v>0</v>
      </c>
      <c r="M38" s="8">
        <f>FC_IND_E!M38+FC_TRA_E!M38+FC_OTH_E!M38</f>
        <v>0</v>
      </c>
      <c r="N38" s="8">
        <f>FC_IND_E!N38+FC_TRA_E!N38+FC_OTH_E!N38</f>
        <v>0</v>
      </c>
      <c r="O38" s="8">
        <f>FC_IND_E!O38+FC_TRA_E!O38+FC_OTH_E!O38</f>
        <v>0</v>
      </c>
      <c r="P38" s="8">
        <f>FC_IND_E!P38+FC_TRA_E!P38+FC_OTH_E!P38</f>
        <v>0</v>
      </c>
      <c r="Q38" s="8">
        <f>FC_IND_E!Q38+FC_TRA_E!Q38+FC_OTH_E!Q38</f>
        <v>0</v>
      </c>
      <c r="R38" s="8">
        <f>FC_IND_E!R38+FC_TRA_E!R38+FC_OTH_E!R38</f>
        <v>0</v>
      </c>
      <c r="S38" s="8">
        <f>FC_IND_E!S38+FC_TRA_E!S38+FC_OTH_E!S38</f>
        <v>0</v>
      </c>
      <c r="T38" s="8">
        <f>FC_IND_E!T38+FC_TRA_E!T38+FC_OTH_E!T38</f>
        <v>0</v>
      </c>
      <c r="U38" s="8">
        <f>FC_IND_E!U38+FC_TRA_E!U38+FC_OTH_E!U38</f>
        <v>0</v>
      </c>
      <c r="V38" s="8">
        <f>FC_IND_E!V38+FC_TRA_E!V38+FC_OTH_E!V38</f>
        <v>0</v>
      </c>
      <c r="W38" s="8">
        <f>FC_IND_E!W38+FC_TRA_E!W38+FC_OTH_E!W38</f>
        <v>0</v>
      </c>
      <c r="X38" s="8">
        <f>FC_IND_E!X38+FC_TRA_E!X38+FC_OTH_E!X38</f>
        <v>0</v>
      </c>
      <c r="Y38" s="8">
        <f>FC_IND_E!Y38+FC_TRA_E!Y38+FC_OTH_E!Y38</f>
        <v>0</v>
      </c>
      <c r="Z38" s="8">
        <f>FC_IND_E!Z38+FC_TRA_E!Z38+FC_OTH_E!Z38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  <c r="Y39" s="8">
        <f>FC_IND_E!Y39+FC_TRA_E!Y39+FC_OTH_E!Y39</f>
        <v>0</v>
      </c>
      <c r="Z39" s="8">
        <f>FC_IND_E!Z39+FC_TRA_E!Z39+FC_OTH_E!Z39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FC_IND_E!C40+FC_TRA_E!C40+FC_OTH_E!C40</f>
        <v>0</v>
      </c>
      <c r="D40" s="8">
        <f>FC_IND_E!D40+FC_TRA_E!D40+FC_OTH_E!D40</f>
        <v>2.5754579999999998</v>
      </c>
      <c r="E40" s="8">
        <f>FC_IND_E!E40+FC_TRA_E!E40+FC_OTH_E!E40</f>
        <v>2.4268838399999999</v>
      </c>
      <c r="F40" s="8">
        <f>FC_IND_E!F40+FC_TRA_E!F40+FC_OTH_E!F40</f>
        <v>2.6463801600000001</v>
      </c>
      <c r="G40" s="8">
        <f>FC_IND_E!G40+FC_TRA_E!G40+FC_OTH_E!G40</f>
        <v>3.5059878000000007</v>
      </c>
      <c r="H40" s="8">
        <f>FC_IND_E!H40+FC_TRA_E!H40+FC_OTH_E!H40</f>
        <v>4.7520435599999988</v>
      </c>
      <c r="I40" s="8">
        <f>FC_IND_E!I40+FC_TRA_E!I40+FC_OTH_E!I40</f>
        <v>4.70855844</v>
      </c>
      <c r="J40" s="8">
        <f>FC_IND_E!J40+FC_TRA_E!J40+FC_OTH_E!J40</f>
        <v>5.2373685600000011</v>
      </c>
      <c r="K40" s="8">
        <f>FC_IND_E!K40+FC_TRA_E!K40+FC_OTH_E!K40</f>
        <v>5.4260629199999979</v>
      </c>
      <c r="L40" s="8">
        <f>FC_IND_E!L40+FC_TRA_E!L40+FC_OTH_E!L40</f>
        <v>3.1938267599999985</v>
      </c>
      <c r="M40" s="8">
        <f>FC_IND_E!M40+FC_TRA_E!M40+FC_OTH_E!M40</f>
        <v>2.8104847199999994</v>
      </c>
      <c r="N40" s="8">
        <f>FC_IND_E!N40+FC_TRA_E!N40+FC_OTH_E!N40</f>
        <v>3.4102170000000021</v>
      </c>
      <c r="O40" s="8">
        <f>FC_IND_E!O40+FC_TRA_E!O40+FC_OTH_E!O40</f>
        <v>3.0330871199999976</v>
      </c>
      <c r="P40" s="8">
        <f>FC_IND_E!P40+FC_TRA_E!P40+FC_OTH_E!P40</f>
        <v>3.9203906400000008</v>
      </c>
      <c r="Q40" s="8">
        <f>FC_IND_E!Q40+FC_TRA_E!Q40+FC_OTH_E!Q40</f>
        <v>3.9574047599999984</v>
      </c>
      <c r="R40" s="8">
        <f>FC_IND_E!R40+FC_TRA_E!R40+FC_OTH_E!R40</f>
        <v>4.1800071599999988</v>
      </c>
      <c r="S40" s="8">
        <f>FC_IND_E!S40+FC_TRA_E!S40+FC_OTH_E!S40</f>
        <v>3.4040048400000003</v>
      </c>
      <c r="T40" s="8">
        <f>FC_IND_E!T40+FC_TRA_E!T40+FC_OTH_E!T40</f>
        <v>3.5955464400000041</v>
      </c>
      <c r="U40" s="8">
        <f>FC_IND_E!U40+FC_TRA_E!U40+FC_OTH_E!U40</f>
        <v>4.013055360000001</v>
      </c>
      <c r="V40" s="8">
        <f>FC_IND_E!V40+FC_TRA_E!V40+FC_OTH_E!V40</f>
        <v>3.8862237599999987</v>
      </c>
      <c r="W40" s="8">
        <f>FC_IND_E!W40+FC_TRA_E!W40+FC_OTH_E!W40</f>
        <v>3.6141829200000002</v>
      </c>
      <c r="X40" s="8">
        <f>FC_IND_E!X40+FC_TRA_E!X40+FC_OTH_E!X40</f>
        <v>5.6424531600000032</v>
      </c>
      <c r="Y40" s="8">
        <f>FC_IND_E!Y40+FC_TRA_E!Y40+FC_OTH_E!Y40</f>
        <v>4.8755102400000014</v>
      </c>
      <c r="Z40" s="8">
        <f>FC_IND_E!Z40+FC_TRA_E!Z40+FC_OTH_E!Z40</f>
        <v>5.5805904000000019</v>
      </c>
    </row>
    <row r="41" spans="1:26" ht="11.25" customHeight="1" x14ac:dyDescent="0.2">
      <c r="A41" s="28" t="s">
        <v>68</v>
      </c>
      <c r="B41" s="7" t="s">
        <v>69</v>
      </c>
      <c r="C41" s="8">
        <f>FC_IND_E!C41+FC_TRA_E!C41+FC_OTH_E!C41</f>
        <v>0</v>
      </c>
      <c r="D41" s="8">
        <f>FC_IND_E!D41+FC_TRA_E!D41+FC_OTH_E!D41</f>
        <v>0</v>
      </c>
      <c r="E41" s="8">
        <f>FC_IND_E!E41+FC_TRA_E!E41+FC_OTH_E!E41</f>
        <v>0</v>
      </c>
      <c r="F41" s="8">
        <f>FC_IND_E!F41+FC_TRA_E!F41+FC_OTH_E!F41</f>
        <v>0</v>
      </c>
      <c r="G41" s="8">
        <f>FC_IND_E!G41+FC_TRA_E!G41+FC_OTH_E!G41</f>
        <v>0</v>
      </c>
      <c r="H41" s="8">
        <f>FC_IND_E!H41+FC_TRA_E!H41+FC_OTH_E!H41</f>
        <v>0</v>
      </c>
      <c r="I41" s="8">
        <f>FC_IND_E!I41+FC_TRA_E!I41+FC_OTH_E!I41</f>
        <v>0</v>
      </c>
      <c r="J41" s="8">
        <f>FC_IND_E!J41+FC_TRA_E!J41+FC_OTH_E!J41</f>
        <v>0</v>
      </c>
      <c r="K41" s="8">
        <f>FC_IND_E!K41+FC_TRA_E!K41+FC_OTH_E!K41</f>
        <v>0</v>
      </c>
      <c r="L41" s="8">
        <f>FC_IND_E!L41+FC_TRA_E!L41+FC_OTH_E!L41</f>
        <v>0</v>
      </c>
      <c r="M41" s="8">
        <f>FC_IND_E!M41+FC_TRA_E!M41+FC_OTH_E!M41</f>
        <v>0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0</v>
      </c>
      <c r="U41" s="8">
        <f>FC_IND_E!U41+FC_TRA_E!U41+FC_OTH_E!U41</f>
        <v>0</v>
      </c>
      <c r="V41" s="8">
        <f>FC_IND_E!V41+FC_TRA_E!V41+FC_OTH_E!V41</f>
        <v>0</v>
      </c>
      <c r="W41" s="8">
        <f>FC_IND_E!W41+FC_TRA_E!W41+FC_OTH_E!W41</f>
        <v>0</v>
      </c>
      <c r="X41" s="8">
        <f>FC_IND_E!X41+FC_TRA_E!X41+FC_OTH_E!X41</f>
        <v>0</v>
      </c>
      <c r="Y41" s="8">
        <f>FC_IND_E!Y41+FC_TRA_E!Y41+FC_OTH_E!Y41</f>
        <v>0</v>
      </c>
      <c r="Z41" s="8">
        <f>FC_IND_E!Z41+FC_TRA_E!Z41+FC_OTH_E!Z41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  <c r="Y42" s="8">
        <f>FC_IND_E!Y42+FC_TRA_E!Y42+FC_OTH_E!Y42</f>
        <v>0</v>
      </c>
      <c r="Z42" s="8">
        <f>FC_IND_E!Z42+FC_TRA_E!Z42+FC_OTH_E!Z42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FC_IND_E!C43+FC_TRA_E!C43+FC_OTH_E!C43</f>
        <v>1087.6472100000001</v>
      </c>
      <c r="D43" s="8">
        <f>FC_IND_E!D43+FC_TRA_E!D43+FC_OTH_E!D43</f>
        <v>1376.01477</v>
      </c>
      <c r="E43" s="8">
        <f>FC_IND_E!E43+FC_TRA_E!E43+FC_OTH_E!E43</f>
        <v>1573.4838599999998</v>
      </c>
      <c r="F43" s="8">
        <f>FC_IND_E!F43+FC_TRA_E!F43+FC_OTH_E!F43</f>
        <v>1658.11347</v>
      </c>
      <c r="G43" s="8">
        <f>FC_IND_E!G43+FC_TRA_E!G43+FC_OTH_E!G43</f>
        <v>1623.6347400000004</v>
      </c>
      <c r="H43" s="8">
        <f>FC_IND_E!H43+FC_TRA_E!H43+FC_OTH_E!H43</f>
        <v>1749.0119399999999</v>
      </c>
      <c r="I43" s="8">
        <f>FC_IND_E!I43+FC_TRA_E!I43+FC_OTH_E!I43</f>
        <v>1808.5661099999998</v>
      </c>
      <c r="J43" s="8">
        <f>FC_IND_E!J43+FC_TRA_E!J43+FC_OTH_E!J43</f>
        <v>1921.4055899999998</v>
      </c>
      <c r="K43" s="8">
        <f>FC_IND_E!K43+FC_TRA_E!K43+FC_OTH_E!K43</f>
        <v>1783.0267743600002</v>
      </c>
      <c r="L43" s="8">
        <f>FC_IND_E!L43+FC_TRA_E!L43+FC_OTH_E!L43</f>
        <v>1646.5977075599999</v>
      </c>
      <c r="M43" s="8">
        <f>FC_IND_E!M43+FC_TRA_E!M43+FC_OTH_E!M43</f>
        <v>1809.9265860000003</v>
      </c>
      <c r="N43" s="8">
        <f>FC_IND_E!N43+FC_TRA_E!N43+FC_OTH_E!N43</f>
        <v>1972.4405126400004</v>
      </c>
      <c r="O43" s="8">
        <f>FC_IND_E!O43+FC_TRA_E!O43+FC_OTH_E!O43</f>
        <v>2049.9172199999994</v>
      </c>
      <c r="P43" s="8">
        <f>FC_IND_E!P43+FC_TRA_E!P43+FC_OTH_E!P43</f>
        <v>2024.84178</v>
      </c>
      <c r="Q43" s="8">
        <f>FC_IND_E!Q43+FC_TRA_E!Q43+FC_OTH_E!Q43</f>
        <v>2040.5139299999998</v>
      </c>
      <c r="R43" s="8">
        <f>FC_IND_E!R43+FC_TRA_E!R43+FC_OTH_E!R43</f>
        <v>2118.8746799999999</v>
      </c>
      <c r="S43" s="8">
        <f>FC_IND_E!S43+FC_TRA_E!S43+FC_OTH_E!S43</f>
        <v>2096.9336700000003</v>
      </c>
      <c r="T43" s="8">
        <f>FC_IND_E!T43+FC_TRA_E!T43+FC_OTH_E!T43</f>
        <v>2109.4716567600003</v>
      </c>
      <c r="U43" s="8">
        <f>FC_IND_E!U43+FC_TRA_E!U43+FC_OTH_E!U43</f>
        <v>2125.6575865200002</v>
      </c>
      <c r="V43" s="8">
        <f>FC_IND_E!V43+FC_TRA_E!V43+FC_OTH_E!V43</f>
        <v>2015.94373344</v>
      </c>
      <c r="W43" s="8">
        <f>FC_IND_E!W43+FC_TRA_E!W43+FC_OTH_E!W43</f>
        <v>1990.7399818800004</v>
      </c>
      <c r="X43" s="8">
        <f>FC_IND_E!X43+FC_TRA_E!X43+FC_OTH_E!X43</f>
        <v>2016.1408690799999</v>
      </c>
      <c r="Y43" s="8">
        <f>FC_IND_E!Y43+FC_TRA_E!Y43+FC_OTH_E!Y43</f>
        <v>2141.0104248000007</v>
      </c>
      <c r="Z43" s="8">
        <f>FC_IND_E!Z43+FC_TRA_E!Z43+FC_OTH_E!Z43</f>
        <v>2110.2876756000001</v>
      </c>
    </row>
    <row r="44" spans="1:26" ht="11.25" customHeight="1" x14ac:dyDescent="0.2">
      <c r="A44" s="28" t="s">
        <v>74</v>
      </c>
      <c r="B44" s="7" t="s">
        <v>75</v>
      </c>
      <c r="C44" s="8">
        <f>FC_IND_E!C44+FC_TRA_E!C44+FC_OTH_E!C44</f>
        <v>270.40479480000005</v>
      </c>
      <c r="D44" s="8">
        <f>FC_IND_E!D44+FC_TRA_E!D44+FC_OTH_E!D44</f>
        <v>310.35090384</v>
      </c>
      <c r="E44" s="8">
        <f>FC_IND_E!E44+FC_TRA_E!E44+FC_OTH_E!E44</f>
        <v>227.38612248000004</v>
      </c>
      <c r="F44" s="8">
        <f>FC_IND_E!F44+FC_TRA_E!F44+FC_OTH_E!F44</f>
        <v>113.69292192000003</v>
      </c>
      <c r="G44" s="8">
        <f>FC_IND_E!G44+FC_TRA_E!G44+FC_OTH_E!G44</f>
        <v>202.80422304000007</v>
      </c>
      <c r="H44" s="8">
        <f>FC_IND_E!H44+FC_TRA_E!H44+FC_OTH_E!H44</f>
        <v>141.34794192000001</v>
      </c>
      <c r="I44" s="8">
        <f>FC_IND_E!I44+FC_TRA_E!I44+FC_OTH_E!I44</f>
        <v>110.62008000000002</v>
      </c>
      <c r="J44" s="8">
        <f>FC_IND_E!J44+FC_TRA_E!J44+FC_OTH_E!J44</f>
        <v>64.528844400000011</v>
      </c>
      <c r="K44" s="8">
        <f>FC_IND_E!K44+FC_TRA_E!K44+FC_OTH_E!K44</f>
        <v>61.455723840000005</v>
      </c>
      <c r="L44" s="8">
        <f>FC_IND_E!L44+FC_TRA_E!L44+FC_OTH_E!L44</f>
        <v>43.018950960000005</v>
      </c>
      <c r="M44" s="8">
        <f>FC_IND_E!M44+FC_TRA_E!M44+FC_OTH_E!M44</f>
        <v>58.383160560000007</v>
      </c>
      <c r="N44" s="8">
        <f>FC_IND_E!N44+FC_TRA_E!N44+FC_OTH_E!N44</f>
        <v>45.533955600000013</v>
      </c>
      <c r="O44" s="8">
        <f>FC_IND_E!O44+FC_TRA_E!O44+FC_OTH_E!O44</f>
        <v>45.533955599999999</v>
      </c>
      <c r="P44" s="8">
        <f>FC_IND_E!P44+FC_TRA_E!P44+FC_OTH_E!P44</f>
        <v>39.462668640000004</v>
      </c>
      <c r="Q44" s="8">
        <f>FC_IND_E!Q44+FC_TRA_E!Q44+FC_OTH_E!Q44</f>
        <v>45.534234240000004</v>
      </c>
      <c r="R44" s="8">
        <f>FC_IND_E!R44+FC_TRA_E!R44+FC_OTH_E!R44</f>
        <v>60.712312320000009</v>
      </c>
      <c r="S44" s="8">
        <f>FC_IND_E!S44+FC_TRA_E!S44+FC_OTH_E!S44</f>
        <v>54.641025360000008</v>
      </c>
      <c r="T44" s="8">
        <f>FC_IND_E!T44+FC_TRA_E!T44+FC_OTH_E!T44</f>
        <v>19.700962560000008</v>
      </c>
      <c r="U44" s="8">
        <f>FC_IND_E!U44+FC_TRA_E!U44+FC_OTH_E!U44</f>
        <v>24.861654000000005</v>
      </c>
      <c r="V44" s="8">
        <f>FC_IND_E!V44+FC_TRA_E!V44+FC_OTH_E!V44</f>
        <v>66.82818168</v>
      </c>
      <c r="W44" s="8">
        <f>FC_IND_E!W44+FC_TRA_E!W44+FC_OTH_E!W44</f>
        <v>71.202272400000012</v>
      </c>
      <c r="X44" s="8">
        <f>FC_IND_E!X44+FC_TRA_E!X44+FC_OTH_E!X44</f>
        <v>56.196393840000013</v>
      </c>
      <c r="Y44" s="8">
        <f>FC_IND_E!Y44+FC_TRA_E!Y44+FC_OTH_E!Y44</f>
        <v>52.62422904000001</v>
      </c>
      <c r="Z44" s="8">
        <f>FC_IND_E!Z44+FC_TRA_E!Z44+FC_OTH_E!Z44</f>
        <v>63.042578640000009</v>
      </c>
    </row>
    <row r="45" spans="1:26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  <c r="Y45" s="8">
        <f>FC_IND_E!Y45+FC_TRA_E!Y45+FC_OTH_E!Y45</f>
        <v>0</v>
      </c>
      <c r="Z45" s="8">
        <f>FC_IND_E!Z45+FC_TRA_E!Z45+FC_OTH_E!Z45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  <c r="Y46" s="8">
        <f>FC_IND_E!Y46+FC_TRA_E!Y46+FC_OTH_E!Y46</f>
        <v>0</v>
      </c>
      <c r="Z46" s="8">
        <f>FC_IND_E!Z46+FC_TRA_E!Z46+FC_OTH_E!Z46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  <c r="Y47" s="8">
        <f>FC_IND_E!Y47+FC_TRA_E!Y47+FC_OTH_E!Y47</f>
        <v>0</v>
      </c>
      <c r="Z47" s="8">
        <f>FC_IND_E!Z47+FC_TRA_E!Z47+FC_OTH_E!Z47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0</v>
      </c>
      <c r="F48" s="8">
        <f>FC_IND_E!F48+FC_TRA_E!F48+FC_OTH_E!F48</f>
        <v>0</v>
      </c>
      <c r="G48" s="8">
        <f>FC_IND_E!G48+FC_TRA_E!G48+FC_OTH_E!G48</f>
        <v>0</v>
      </c>
      <c r="H48" s="8">
        <f>FC_IND_E!H48+FC_TRA_E!H48+FC_OTH_E!H48</f>
        <v>0</v>
      </c>
      <c r="I48" s="8">
        <f>FC_IND_E!I48+FC_TRA_E!I48+FC_OTH_E!I48</f>
        <v>0</v>
      </c>
      <c r="J48" s="8">
        <f>FC_IND_E!J48+FC_TRA_E!J48+FC_OTH_E!J48</f>
        <v>0</v>
      </c>
      <c r="K48" s="8">
        <f>FC_IND_E!K48+FC_TRA_E!K48+FC_OTH_E!K48</f>
        <v>0</v>
      </c>
      <c r="L48" s="8">
        <f>FC_IND_E!L48+FC_TRA_E!L48+FC_OTH_E!L48</f>
        <v>0</v>
      </c>
      <c r="M48" s="8">
        <f>FC_IND_E!M48+FC_TRA_E!M48+FC_OTH_E!M48</f>
        <v>0</v>
      </c>
      <c r="N48" s="8">
        <f>FC_IND_E!N48+FC_TRA_E!N48+FC_OTH_E!N48</f>
        <v>0</v>
      </c>
      <c r="O48" s="8">
        <f>FC_IND_E!O48+FC_TRA_E!O48+FC_OTH_E!O48</f>
        <v>0</v>
      </c>
      <c r="P48" s="8">
        <f>FC_IND_E!P48+FC_TRA_E!P48+FC_OTH_E!P48</f>
        <v>0</v>
      </c>
      <c r="Q48" s="8">
        <f>FC_IND_E!Q48+FC_TRA_E!Q48+FC_OTH_E!Q48</f>
        <v>0</v>
      </c>
      <c r="R48" s="8">
        <f>FC_IND_E!R48+FC_TRA_E!R48+FC_OTH_E!R48</f>
        <v>0</v>
      </c>
      <c r="S48" s="8">
        <f>FC_IND_E!S48+FC_TRA_E!S48+FC_OTH_E!S48</f>
        <v>0</v>
      </c>
      <c r="T48" s="8">
        <f>FC_IND_E!T48+FC_TRA_E!T48+FC_OTH_E!T48</f>
        <v>0</v>
      </c>
      <c r="U48" s="8">
        <f>FC_IND_E!U48+FC_TRA_E!U48+FC_OTH_E!U48</f>
        <v>0</v>
      </c>
      <c r="V48" s="8">
        <f>FC_IND_E!V48+FC_TRA_E!V48+FC_OTH_E!V48</f>
        <v>0</v>
      </c>
      <c r="W48" s="8">
        <f>FC_IND_E!W48+FC_TRA_E!W48+FC_OTH_E!W48</f>
        <v>0</v>
      </c>
      <c r="X48" s="8">
        <f>FC_IND_E!X48+FC_TRA_E!X48+FC_OTH_E!X48</f>
        <v>0</v>
      </c>
      <c r="Y48" s="8">
        <f>FC_IND_E!Y48+FC_TRA_E!Y48+FC_OTH_E!Y48</f>
        <v>0</v>
      </c>
      <c r="Z48" s="8">
        <f>FC_IND_E!Z48+FC_TRA_E!Z48+FC_OTH_E!Z48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  <c r="Y49" s="8">
        <f>FC_IND_E!Y49+FC_TRA_E!Y49+FC_OTH_E!Y49</f>
        <v>0</v>
      </c>
      <c r="Z49" s="8">
        <f>FC_IND_E!Z49+FC_TRA_E!Z49+FC_OTH_E!Z49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  <c r="Y50" s="8">
        <f>FC_IND_E!Y50+FC_TRA_E!Y50+FC_OTH_E!Y50</f>
        <v>0</v>
      </c>
      <c r="Z50" s="8">
        <f>FC_IND_E!Z50+FC_TRA_E!Z50+FC_OTH_E!Z50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FC_IND_E!C51+FC_TRA_E!C51+FC_OTH_E!C51</f>
        <v>415.58318999999995</v>
      </c>
      <c r="D51" s="27">
        <f>FC_IND_E!D51+FC_TRA_E!D51+FC_OTH_E!D51</f>
        <v>505.05147000000005</v>
      </c>
      <c r="E51" s="27">
        <f>FC_IND_E!E51+FC_TRA_E!E51+FC_OTH_E!E51</f>
        <v>426.79196999999999</v>
      </c>
      <c r="F51" s="27">
        <f>FC_IND_E!F51+FC_TRA_E!F51+FC_OTH_E!F51</f>
        <v>649.80630000000019</v>
      </c>
      <c r="G51" s="27">
        <f>FC_IND_E!G51+FC_TRA_E!G51+FC_OTH_E!G51</f>
        <v>621.27944999999988</v>
      </c>
      <c r="H51" s="27">
        <f>FC_IND_E!H51+FC_TRA_E!H51+FC_OTH_E!H51</f>
        <v>618.35103000000004</v>
      </c>
      <c r="I51" s="27">
        <f>FC_IND_E!I51+FC_TRA_E!I51+FC_OTH_E!I51</f>
        <v>642.38427000000024</v>
      </c>
      <c r="J51" s="27">
        <f>FC_IND_E!J51+FC_TRA_E!J51+FC_OTH_E!J51</f>
        <v>642.83867999999984</v>
      </c>
      <c r="K51" s="27">
        <f>FC_IND_E!K51+FC_TRA_E!K51+FC_OTH_E!K51</f>
        <v>547.05915000000005</v>
      </c>
      <c r="L51" s="27">
        <f>FC_IND_E!L51+FC_TRA_E!L51+FC_OTH_E!L51</f>
        <v>432.29538000000008</v>
      </c>
      <c r="M51" s="27">
        <f>FC_IND_E!M51+FC_TRA_E!M51+FC_OTH_E!M51</f>
        <v>486.37016999999997</v>
      </c>
      <c r="N51" s="27">
        <f>FC_IND_E!N51+FC_TRA_E!N51+FC_OTH_E!N51</f>
        <v>477.98883000000012</v>
      </c>
      <c r="O51" s="27">
        <f>FC_IND_E!O51+FC_TRA_E!O51+FC_OTH_E!O51</f>
        <v>512.37252000000001</v>
      </c>
      <c r="P51" s="27">
        <f>FC_IND_E!P51+FC_TRA_E!P51+FC_OTH_E!P51</f>
        <v>587.29968000000019</v>
      </c>
      <c r="Q51" s="27">
        <f>FC_IND_E!Q51+FC_TRA_E!Q51+FC_OTH_E!Q51</f>
        <v>525.75237000000004</v>
      </c>
      <c r="R51" s="27">
        <f>FC_IND_E!R51+FC_TRA_E!R51+FC_OTH_E!R51</f>
        <v>522.42003</v>
      </c>
      <c r="S51" s="27">
        <f>FC_IND_E!S51+FC_TRA_E!S51+FC_OTH_E!S51</f>
        <v>592.90407000000005</v>
      </c>
      <c r="T51" s="27">
        <f>FC_IND_E!T51+FC_TRA_E!T51+FC_OTH_E!T51</f>
        <v>537.81362315999991</v>
      </c>
      <c r="U51" s="27">
        <f>FC_IND_E!U51+FC_TRA_E!U51+FC_OTH_E!U51</f>
        <v>591.85358374293412</v>
      </c>
      <c r="V51" s="27">
        <f>FC_IND_E!V51+FC_TRA_E!V51+FC_OTH_E!V51</f>
        <v>574.77569263412852</v>
      </c>
      <c r="W51" s="27">
        <f>FC_IND_E!W51+FC_TRA_E!W51+FC_OTH_E!W51</f>
        <v>577.81551973899275</v>
      </c>
      <c r="X51" s="27">
        <f>FC_IND_E!X51+FC_TRA_E!X51+FC_OTH_E!X51</f>
        <v>611.21381166762035</v>
      </c>
      <c r="Y51" s="27">
        <f>FC_IND_E!Y51+FC_TRA_E!Y51+FC_OTH_E!Y51</f>
        <v>409.52146235263251</v>
      </c>
      <c r="Z51" s="27">
        <f>FC_IND_E!Z51+FC_TRA_E!Z51+FC_OTH_E!Z51</f>
        <v>365.16021960444823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222.37246331999995</v>
      </c>
      <c r="Q52" s="27">
        <f t="shared" si="20"/>
        <v>64.831936680000013</v>
      </c>
      <c r="R52" s="27">
        <f t="shared" si="20"/>
        <v>99.181351080000013</v>
      </c>
      <c r="S52" s="27">
        <f t="shared" si="20"/>
        <v>103.53336155999999</v>
      </c>
      <c r="T52" s="27">
        <f t="shared" si="20"/>
        <v>77.812188120000002</v>
      </c>
      <c r="U52" s="27">
        <f t="shared" si="20"/>
        <v>52.50239388</v>
      </c>
      <c r="V52" s="27">
        <f t="shared" si="20"/>
        <v>98.765913959999978</v>
      </c>
      <c r="W52" s="27">
        <f t="shared" si="20"/>
        <v>21.941546759999998</v>
      </c>
      <c r="X52" s="27">
        <f t="shared" ref="X52:Z52" si="21">SUM(X53:X54)</f>
        <v>1.8280548000000001</v>
      </c>
      <c r="Y52" s="27">
        <f t="shared" si="21"/>
        <v>1.5732288000000001</v>
      </c>
      <c r="Z52" s="27">
        <f t="shared" si="21"/>
        <v>1.5732288000000001</v>
      </c>
    </row>
    <row r="53" spans="1:26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0</v>
      </c>
      <c r="I53" s="8">
        <f>FC_IND_E!I53+FC_TRA_E!I53+FC_OTH_E!I53</f>
        <v>0</v>
      </c>
      <c r="J53" s="8">
        <f>FC_IND_E!J53+FC_TRA_E!J53+FC_OTH_E!J53</f>
        <v>0</v>
      </c>
      <c r="K53" s="8">
        <f>FC_IND_E!K53+FC_TRA_E!K53+FC_OTH_E!K53</f>
        <v>0</v>
      </c>
      <c r="L53" s="8">
        <f>FC_IND_E!L53+FC_TRA_E!L53+FC_OTH_E!L53</f>
        <v>0</v>
      </c>
      <c r="M53" s="8">
        <f>FC_IND_E!M53+FC_TRA_E!M53+FC_OTH_E!M53</f>
        <v>0</v>
      </c>
      <c r="N53" s="8">
        <f>FC_IND_E!N53+FC_TRA_E!N53+FC_OTH_E!N53</f>
        <v>0</v>
      </c>
      <c r="O53" s="8">
        <f>FC_IND_E!O53+FC_TRA_E!O53+FC_OTH_E!O53</f>
        <v>0</v>
      </c>
      <c r="P53" s="8">
        <f>FC_IND_E!P53+FC_TRA_E!P53+FC_OTH_E!P53</f>
        <v>0</v>
      </c>
      <c r="Q53" s="8">
        <f>FC_IND_E!Q53+FC_TRA_E!Q53+FC_OTH_E!Q53</f>
        <v>0</v>
      </c>
      <c r="R53" s="8">
        <f>FC_IND_E!R53+FC_TRA_E!R53+FC_OTH_E!R53</f>
        <v>74.789114400000017</v>
      </c>
      <c r="S53" s="8">
        <f>FC_IND_E!S53+FC_TRA_E!S53+FC_OTH_E!S53</f>
        <v>99.957171599999995</v>
      </c>
      <c r="T53" s="8">
        <f>FC_IND_E!T53+FC_TRA_E!T53+FC_OTH_E!T53</f>
        <v>38.240373600000005</v>
      </c>
      <c r="U53" s="8">
        <f>FC_IND_E!U53+FC_TRA_E!U53+FC_OTH_E!U53</f>
        <v>50.393257200000001</v>
      </c>
      <c r="V53" s="8">
        <f>FC_IND_E!V53+FC_TRA_E!V53+FC_OTH_E!V53</f>
        <v>88.626938399999972</v>
      </c>
      <c r="W53" s="8">
        <f>FC_IND_E!W53+FC_TRA_E!W53+FC_OTH_E!W53</f>
        <v>20.111691599999997</v>
      </c>
      <c r="X53" s="8">
        <f>FC_IND_E!X53+FC_TRA_E!X53+FC_OTH_E!X53</f>
        <v>1.8280548000000001</v>
      </c>
      <c r="Y53" s="8">
        <f>FC_IND_E!Y53+FC_TRA_E!Y53+FC_OTH_E!Y53</f>
        <v>1.5732288000000001</v>
      </c>
      <c r="Z53" s="8">
        <f>FC_IND_E!Z53+FC_TRA_E!Z53+FC_OTH_E!Z53</f>
        <v>1.5732288000000001</v>
      </c>
    </row>
    <row r="54" spans="1:26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222.37246331999995</v>
      </c>
      <c r="Q54" s="45">
        <f>FC_IND_E!Q54+FC_TRA_E!Q54+FC_OTH_E!Q54</f>
        <v>64.831936680000013</v>
      </c>
      <c r="R54" s="45">
        <f>FC_IND_E!R54+FC_TRA_E!R54+FC_OTH_E!R54</f>
        <v>24.392236679999996</v>
      </c>
      <c r="S54" s="45">
        <f>FC_IND_E!S54+FC_TRA_E!S54+FC_OTH_E!S54</f>
        <v>3.5761899600000002</v>
      </c>
      <c r="T54" s="45">
        <f>FC_IND_E!T54+FC_TRA_E!T54+FC_OTH_E!T54</f>
        <v>39.57181451999999</v>
      </c>
      <c r="U54" s="45">
        <f>FC_IND_E!U54+FC_TRA_E!U54+FC_OTH_E!U54</f>
        <v>2.1091366800000002</v>
      </c>
      <c r="V54" s="45">
        <f>FC_IND_E!V54+FC_TRA_E!V54+FC_OTH_E!V54</f>
        <v>10.13897556</v>
      </c>
      <c r="W54" s="45">
        <f>FC_IND_E!W54+FC_TRA_E!W54+FC_OTH_E!W54</f>
        <v>1.8298551600000004</v>
      </c>
      <c r="X54" s="45">
        <f>FC_IND_E!X54+FC_TRA_E!X54+FC_OTH_E!X54</f>
        <v>0</v>
      </c>
      <c r="Y54" s="45">
        <f>FC_IND_E!Y54+FC_TRA_E!Y54+FC_OTH_E!Y54</f>
        <v>0</v>
      </c>
      <c r="Z54" s="45">
        <f>FC_IND_E!Z54+FC_TRA_E!Z54+FC_OTH_E!Z54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1992.2563584</v>
      </c>
      <c r="D61" s="49">
        <f t="shared" si="22"/>
        <v>2044.2248064000005</v>
      </c>
      <c r="E61" s="49">
        <f t="shared" si="22"/>
        <v>2070.5444927999997</v>
      </c>
      <c r="F61" s="49">
        <f t="shared" si="22"/>
        <v>2255.4564479999999</v>
      </c>
      <c r="G61" s="49">
        <f t="shared" si="22"/>
        <v>2271.4723583999998</v>
      </c>
      <c r="H61" s="49">
        <f t="shared" si="22"/>
        <v>2096.6217602399993</v>
      </c>
      <c r="I61" s="49">
        <f t="shared" si="22"/>
        <v>1898.2119830399995</v>
      </c>
      <c r="J61" s="49">
        <f t="shared" si="22"/>
        <v>2300.877378000001</v>
      </c>
      <c r="K61" s="49">
        <f t="shared" si="22"/>
        <v>2507.1243782400002</v>
      </c>
      <c r="L61" s="49">
        <f t="shared" si="22"/>
        <v>2428.9586783999998</v>
      </c>
      <c r="M61" s="49">
        <f t="shared" si="22"/>
        <v>2601.9066405600001</v>
      </c>
      <c r="N61" s="49">
        <f t="shared" si="22"/>
        <v>2343.9877847999983</v>
      </c>
      <c r="O61" s="49">
        <f t="shared" si="22"/>
        <v>2254.8146594399996</v>
      </c>
      <c r="P61" s="49">
        <f t="shared" si="22"/>
        <v>2229.537188159999</v>
      </c>
      <c r="Q61" s="49">
        <f t="shared" si="22"/>
        <v>2241.3480616800002</v>
      </c>
      <c r="R61" s="49">
        <f t="shared" si="22"/>
        <v>2274.9457975200003</v>
      </c>
      <c r="S61" s="49">
        <f t="shared" si="22"/>
        <v>1928.0903795999996</v>
      </c>
      <c r="T61" s="49">
        <f t="shared" si="22"/>
        <v>2014.4721189599989</v>
      </c>
      <c r="U61" s="49">
        <f t="shared" si="22"/>
        <v>2110.3419943892291</v>
      </c>
      <c r="V61" s="49">
        <f t="shared" si="22"/>
        <v>2006.5725556335217</v>
      </c>
      <c r="W61" s="49">
        <f t="shared" si="22"/>
        <v>2162.7107203682517</v>
      </c>
      <c r="X61" s="49">
        <f t="shared" si="22"/>
        <v>2139.9100459376118</v>
      </c>
      <c r="Y61" s="49">
        <f t="shared" ref="Y61:Z61" si="23">SUM(Y62:Y72)</f>
        <v>2196.3306495280253</v>
      </c>
      <c r="Z61" s="49">
        <f t="shared" si="23"/>
        <v>2083.8223530309638</v>
      </c>
    </row>
    <row r="62" spans="1:26" ht="11.25" customHeight="1" x14ac:dyDescent="0.2">
      <c r="A62" s="50" t="s">
        <v>92</v>
      </c>
      <c r="B62" s="51" t="s">
        <v>93</v>
      </c>
      <c r="C62" s="52">
        <f>FC_IND_E!C62+FC_TRA_E!C62+FC_OTH_E!C62</f>
        <v>1992.2563584</v>
      </c>
      <c r="D62" s="52">
        <f>FC_IND_E!D62+FC_TRA_E!D62+FC_OTH_E!D62</f>
        <v>2044.2248064000005</v>
      </c>
      <c r="E62" s="52">
        <f>FC_IND_E!E62+FC_TRA_E!E62+FC_OTH_E!E62</f>
        <v>2070.5444927999997</v>
      </c>
      <c r="F62" s="52">
        <f>FC_IND_E!F62+FC_TRA_E!F62+FC_OTH_E!F62</f>
        <v>2255.4564479999999</v>
      </c>
      <c r="G62" s="52">
        <f>FC_IND_E!G62+FC_TRA_E!G62+FC_OTH_E!G62</f>
        <v>2271.4723583999998</v>
      </c>
      <c r="H62" s="52">
        <f>FC_IND_E!H62+FC_TRA_E!H62+FC_OTH_E!H62</f>
        <v>2094.9602687999995</v>
      </c>
      <c r="I62" s="52">
        <f>FC_IND_E!I62+FC_TRA_E!I62+FC_OTH_E!I62</f>
        <v>1893.3602687999996</v>
      </c>
      <c r="J62" s="52">
        <f>FC_IND_E!J62+FC_TRA_E!J62+FC_OTH_E!J62</f>
        <v>2296.6719552000009</v>
      </c>
      <c r="K62" s="52">
        <f>FC_IND_E!K62+FC_TRA_E!K62+FC_OTH_E!K62</f>
        <v>2492.7840000000001</v>
      </c>
      <c r="L62" s="52">
        <f>FC_IND_E!L62+FC_TRA_E!L62+FC_OTH_E!L62</f>
        <v>2421.6643583999999</v>
      </c>
      <c r="M62" s="52">
        <f>FC_IND_E!M62+FC_TRA_E!M62+FC_OTH_E!M62</f>
        <v>2576.7834623999997</v>
      </c>
      <c r="N62" s="52">
        <f>FC_IND_E!N62+FC_TRA_E!N62+FC_OTH_E!N62</f>
        <v>2328.2562239999984</v>
      </c>
      <c r="O62" s="52">
        <f>FC_IND_E!O62+FC_TRA_E!O62+FC_OTH_E!O62</f>
        <v>2241.7919999999999</v>
      </c>
      <c r="P62" s="52">
        <f>FC_IND_E!P62+FC_TRA_E!P62+FC_OTH_E!P62</f>
        <v>2215.1360447999987</v>
      </c>
      <c r="Q62" s="52">
        <f>FC_IND_E!Q62+FC_TRA_E!Q62+FC_OTH_E!Q62</f>
        <v>2215.2485376000004</v>
      </c>
      <c r="R62" s="52">
        <f>FC_IND_E!R62+FC_TRA_E!R62+FC_OTH_E!R62</f>
        <v>2235.8556863999997</v>
      </c>
      <c r="S62" s="52">
        <f>FC_IND_E!S62+FC_TRA_E!S62+FC_OTH_E!S62</f>
        <v>1893.1356863999995</v>
      </c>
      <c r="T62" s="52">
        <f>FC_IND_E!T62+FC_TRA_E!T62+FC_OTH_E!T62</f>
        <v>1946.2246271999988</v>
      </c>
      <c r="U62" s="52">
        <f>FC_IND_E!U62+FC_TRA_E!U62+FC_OTH_E!U62</f>
        <v>1974.1119551999996</v>
      </c>
      <c r="V62" s="52">
        <f>FC_IND_E!V62+FC_TRA_E!V62+FC_OTH_E!V62</f>
        <v>1897.4926655999998</v>
      </c>
      <c r="W62" s="52">
        <f>FC_IND_E!W62+FC_TRA_E!W62+FC_OTH_E!W62</f>
        <v>2023.7620031999986</v>
      </c>
      <c r="X62" s="52">
        <f>FC_IND_E!X62+FC_TRA_E!X62+FC_OTH_E!X62</f>
        <v>1977.0379776000016</v>
      </c>
      <c r="Y62" s="52">
        <f>FC_IND_E!Y62+FC_TRA_E!Y62+FC_OTH_E!Y62</f>
        <v>2088.0623231999994</v>
      </c>
      <c r="Z62" s="52">
        <f>FC_IND_E!Z62+FC_TRA_E!Z62+FC_OTH_E!Z62</f>
        <v>1980.0010943999994</v>
      </c>
    </row>
    <row r="63" spans="1:26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  <c r="Y63" s="52">
        <f>FC_IND_E!Y63+FC_TRA_E!Y63+FC_OTH_E!Y63</f>
        <v>0</v>
      </c>
      <c r="Z63" s="52">
        <f>FC_IND_E!Z63+FC_TRA_E!Z63+FC_OTH_E!Z63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0</v>
      </c>
      <c r="F64" s="52">
        <f>FC_IND_E!F64+FC_TRA_E!F64+FC_OTH_E!F64</f>
        <v>0</v>
      </c>
      <c r="G64" s="52">
        <f>FC_IND_E!G64+FC_TRA_E!G64+FC_OTH_E!G64</f>
        <v>0</v>
      </c>
      <c r="H64" s="52">
        <f>FC_IND_E!H64+FC_TRA_E!H64+FC_OTH_E!H64</f>
        <v>1.2011781599999998</v>
      </c>
      <c r="I64" s="52">
        <f>FC_IND_E!I64+FC_TRA_E!I64+FC_OTH_E!I64</f>
        <v>1.52884368</v>
      </c>
      <c r="J64" s="52">
        <f>FC_IND_E!J64+FC_TRA_E!J64+FC_OTH_E!J64</f>
        <v>2.6753781600000002</v>
      </c>
      <c r="K64" s="52">
        <f>FC_IND_E!K64+FC_TRA_E!K64+FC_OTH_E!K64</f>
        <v>2.0202436800000001</v>
      </c>
      <c r="L64" s="52">
        <f>FC_IND_E!L64+FC_TRA_E!L64+FC_OTH_E!L64</f>
        <v>2.07488736</v>
      </c>
      <c r="M64" s="52">
        <f>FC_IND_E!M64+FC_TRA_E!M64+FC_OTH_E!M64</f>
        <v>2.1839781599999997</v>
      </c>
      <c r="N64" s="52">
        <f>FC_IND_E!N64+FC_TRA_E!N64+FC_OTH_E!N64</f>
        <v>2.40235632</v>
      </c>
      <c r="O64" s="52">
        <f>FC_IND_E!O64+FC_TRA_E!O64+FC_OTH_E!O64</f>
        <v>1.6379344800000002</v>
      </c>
      <c r="P64" s="52">
        <f>FC_IND_E!P64+FC_TRA_E!P64+FC_OTH_E!P64</f>
        <v>4.9139999999999988</v>
      </c>
      <c r="Q64" s="52">
        <f>FC_IND_E!Q64+FC_TRA_E!Q64+FC_OTH_E!Q64</f>
        <v>10.919890800000005</v>
      </c>
      <c r="R64" s="52">
        <f>FC_IND_E!R64+FC_TRA_E!R64+FC_OTH_E!R64</f>
        <v>9.5003344799999994</v>
      </c>
      <c r="S64" s="52">
        <f>FC_IND_E!S64+FC_TRA_E!S64+FC_OTH_E!S64</f>
        <v>26.262578159999997</v>
      </c>
      <c r="T64" s="52">
        <f>FC_IND_E!T64+FC_TRA_E!T64+FC_OTH_E!T64</f>
        <v>17.799490799999997</v>
      </c>
      <c r="U64" s="52">
        <f>FC_IND_E!U64+FC_TRA_E!U64+FC_OTH_E!U64</f>
        <v>18.929407509229854</v>
      </c>
      <c r="V64" s="52">
        <f>FC_IND_E!V64+FC_TRA_E!V64+FC_OTH_E!V64</f>
        <v>16.80238459352196</v>
      </c>
      <c r="W64" s="52">
        <f>FC_IND_E!W64+FC_TRA_E!W64+FC_OTH_E!W64</f>
        <v>21.562944048253069</v>
      </c>
      <c r="X64" s="52">
        <f>FC_IND_E!X64+FC_TRA_E!X64+FC_OTH_E!X64</f>
        <v>27.504790577610343</v>
      </c>
      <c r="Y64" s="52">
        <f>FC_IND_E!Y64+FC_TRA_E!Y64+FC_OTH_E!Y64</f>
        <v>25.199875768026267</v>
      </c>
      <c r="Z64" s="52">
        <f>FC_IND_E!Z64+FC_TRA_E!Z64+FC_OTH_E!Z64</f>
        <v>37.507599750964587</v>
      </c>
    </row>
    <row r="65" spans="1:26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21.999959999999998</v>
      </c>
      <c r="S65" s="52">
        <f>FC_IND_E!S65+FC_TRA_E!S65+FC_OTH_E!S65</f>
        <v>2.9998800000000001</v>
      </c>
      <c r="T65" s="52">
        <f>FC_IND_E!T65+FC_TRA_E!T65+FC_OTH_E!T65</f>
        <v>43.122239999999998</v>
      </c>
      <c r="U65" s="52">
        <f>FC_IND_E!U65+FC_TRA_E!U65+FC_OTH_E!U65</f>
        <v>65.499839999999978</v>
      </c>
      <c r="V65" s="52">
        <f>FC_IND_E!V65+FC_TRA_E!V65+FC_OTH_E!V65</f>
        <v>11.05668</v>
      </c>
      <c r="W65" s="52">
        <f>FC_IND_E!W65+FC_TRA_E!W65+FC_OTH_E!W65</f>
        <v>1.9954799999999999</v>
      </c>
      <c r="X65" s="52">
        <f>FC_IND_E!X65+FC_TRA_E!X65+FC_OTH_E!X65</f>
        <v>0</v>
      </c>
      <c r="Y65" s="52">
        <f>FC_IND_E!Y65+FC_TRA_E!Y65+FC_OTH_E!Y65</f>
        <v>0</v>
      </c>
      <c r="Z65" s="52">
        <f>FC_IND_E!Z65+FC_TRA_E!Z65+FC_OTH_E!Z65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  <c r="Y66" s="52">
        <f>FC_IND_E!Y66+FC_TRA_E!Y66+FC_OTH_E!Y66</f>
        <v>0</v>
      </c>
      <c r="Z66" s="52">
        <f>FC_IND_E!Z66+FC_TRA_E!Z66+FC_OTH_E!Z66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0</v>
      </c>
      <c r="K67" s="52">
        <f>FC_IND_E!K67+FC_TRA_E!K67+FC_OTH_E!K67</f>
        <v>3.7949083199999993</v>
      </c>
      <c r="L67" s="52">
        <f>FC_IND_E!L67+FC_TRA_E!L67+FC_OTH_E!L67</f>
        <v>0.28266191999999996</v>
      </c>
      <c r="M67" s="52">
        <f>FC_IND_E!M67+FC_TRA_E!M67+FC_OTH_E!M67</f>
        <v>13.282051679999999</v>
      </c>
      <c r="N67" s="52">
        <f>FC_IND_E!N67+FC_TRA_E!N67+FC_OTH_E!N67</f>
        <v>11.38472496</v>
      </c>
      <c r="O67" s="52">
        <f>FC_IND_E!O67+FC_TRA_E!O67+FC_OTH_E!O67</f>
        <v>11.384724960000002</v>
      </c>
      <c r="P67" s="52">
        <f>FC_IND_E!P67+FC_TRA_E!P67+FC_OTH_E!P67</f>
        <v>9.4871433599999992</v>
      </c>
      <c r="Q67" s="52">
        <f>FC_IND_E!Q67+FC_TRA_E!Q67+FC_OTH_E!Q67</f>
        <v>15.179633279999999</v>
      </c>
      <c r="R67" s="52">
        <f>FC_IND_E!R67+FC_TRA_E!R67+FC_OTH_E!R67</f>
        <v>7.5898166400000013</v>
      </c>
      <c r="S67" s="52">
        <f>FC_IND_E!S67+FC_TRA_E!S67+FC_OTH_E!S67</f>
        <v>5.6922350400000008</v>
      </c>
      <c r="T67" s="52">
        <f>FC_IND_E!T67+FC_TRA_E!T67+FC_OTH_E!T67</f>
        <v>2.8462449599999999</v>
      </c>
      <c r="U67" s="52">
        <f>FC_IND_E!U67+FC_TRA_E!U67+FC_OTH_E!U67</f>
        <v>14.528159999999996</v>
      </c>
      <c r="V67" s="52">
        <f>FC_IND_E!V67+FC_TRA_E!V67+FC_OTH_E!V67</f>
        <v>21.867939360000001</v>
      </c>
      <c r="W67" s="52">
        <f>FC_IND_E!W67+FC_TRA_E!W67+FC_OTH_E!W67</f>
        <v>18.342694080000001</v>
      </c>
      <c r="X67" s="52">
        <f>FC_IND_E!X67+FC_TRA_E!X67+FC_OTH_E!X67</f>
        <v>12.512823839999998</v>
      </c>
      <c r="Y67" s="52">
        <f>FC_IND_E!Y67+FC_TRA_E!Y67+FC_OTH_E!Y67</f>
        <v>6.0172070400000006</v>
      </c>
      <c r="Z67" s="52">
        <f>FC_IND_E!Z67+FC_TRA_E!Z67+FC_OTH_E!Z67</f>
        <v>6.7324003199999982</v>
      </c>
    </row>
    <row r="68" spans="1:26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  <c r="Y68" s="52">
        <f>FC_IND_E!Y68+FC_TRA_E!Y68+FC_OTH_E!Y68</f>
        <v>0</v>
      </c>
      <c r="Z68" s="52">
        <f>FC_IND_E!Z68+FC_TRA_E!Z68+FC_OTH_E!Z68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0.46031328000000005</v>
      </c>
      <c r="I69" s="52">
        <f>FC_IND_E!I69+FC_TRA_E!I69+FC_OTH_E!I69</f>
        <v>3.3228705600000001</v>
      </c>
      <c r="J69" s="52">
        <f>FC_IND_E!J69+FC_TRA_E!J69+FC_OTH_E!J69</f>
        <v>1.5300446400000001</v>
      </c>
      <c r="K69" s="52">
        <f>FC_IND_E!K69+FC_TRA_E!K69+FC_OTH_E!K69</f>
        <v>8.5252262399999985</v>
      </c>
      <c r="L69" s="52">
        <f>FC_IND_E!L69+FC_TRA_E!L69+FC_OTH_E!L69</f>
        <v>4.9367707200000002</v>
      </c>
      <c r="M69" s="52">
        <f>FC_IND_E!M69+FC_TRA_E!M69+FC_OTH_E!M69</f>
        <v>9.657148320000001</v>
      </c>
      <c r="N69" s="52">
        <f>FC_IND_E!N69+FC_TRA_E!N69+FC_OTH_E!N69</f>
        <v>1.9444795199999998</v>
      </c>
      <c r="O69" s="52">
        <f>FC_IND_E!O69+FC_TRA_E!O69+FC_OTH_E!O69</f>
        <v>0</v>
      </c>
      <c r="P69" s="52">
        <f>FC_IND_E!P69+FC_TRA_E!P69+FC_OTH_E!P69</f>
        <v>0</v>
      </c>
      <c r="Q69" s="52">
        <f>FC_IND_E!Q69+FC_TRA_E!Q69+FC_OTH_E!Q69</f>
        <v>0</v>
      </c>
      <c r="R69" s="52">
        <f>FC_IND_E!R69+FC_TRA_E!R69+FC_OTH_E!R69</f>
        <v>0</v>
      </c>
      <c r="S69" s="52">
        <f>FC_IND_E!S69+FC_TRA_E!S69+FC_OTH_E!S69</f>
        <v>0</v>
      </c>
      <c r="T69" s="52">
        <f>FC_IND_E!T69+FC_TRA_E!T69+FC_OTH_E!T69</f>
        <v>4.4795160000000012</v>
      </c>
      <c r="U69" s="52">
        <f>FC_IND_E!U69+FC_TRA_E!U69+FC_OTH_E!U69</f>
        <v>37.272631680000003</v>
      </c>
      <c r="V69" s="52">
        <f>FC_IND_E!V69+FC_TRA_E!V69+FC_OTH_E!V69</f>
        <v>59.352886080000005</v>
      </c>
      <c r="W69" s="52">
        <f>FC_IND_E!W69+FC_TRA_E!W69+FC_OTH_E!W69</f>
        <v>97.047599039999994</v>
      </c>
      <c r="X69" s="52">
        <f>FC_IND_E!X69+FC_TRA_E!X69+FC_OTH_E!X69</f>
        <v>122.85445392000001</v>
      </c>
      <c r="Y69" s="52">
        <f>FC_IND_E!Y69+FC_TRA_E!Y69+FC_OTH_E!Y69</f>
        <v>77.05124352</v>
      </c>
      <c r="Z69" s="52">
        <f>FC_IND_E!Z69+FC_TRA_E!Z69+FC_OTH_E!Z69</f>
        <v>59.581258559999995</v>
      </c>
    </row>
    <row r="70" spans="1:26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  <c r="Y70" s="52">
        <f>FC_IND_E!Y70+FC_TRA_E!Y70+FC_OTH_E!Y70</f>
        <v>0</v>
      </c>
      <c r="Z70" s="52">
        <f>FC_IND_E!Z70+FC_TRA_E!Z70+FC_OTH_E!Z70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  <c r="Y71" s="52">
        <f>FC_IND_E!Y71+FC_TRA_E!Y71+FC_OTH_E!Y71</f>
        <v>0</v>
      </c>
      <c r="Z71" s="52">
        <f>FC_IND_E!Z71+FC_TRA_E!Z71+FC_OTH_E!Z71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  <c r="Y72" s="55">
        <f>FC_IND_E!Y72+FC_TRA_E!Y72+FC_OTH_E!Y72</f>
        <v>0</v>
      </c>
      <c r="Z72" s="55">
        <f>FC_IND_E!Z72+FC_TRA_E!Z72+FC_OTH_E!Z72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939.30852248258168</v>
      </c>
      <c r="D2" s="21">
        <f t="shared" ref="D2:X2" si="0">SUM(D3,D17,D22,D25,D26,D51,D52)</f>
        <v>1129.4803409218275</v>
      </c>
      <c r="E2" s="21">
        <f t="shared" si="0"/>
        <v>810.29584747595163</v>
      </c>
      <c r="F2" s="21">
        <f t="shared" si="0"/>
        <v>947.53092984156319</v>
      </c>
      <c r="G2" s="21">
        <f t="shared" si="0"/>
        <v>951.62186567059678</v>
      </c>
      <c r="H2" s="21">
        <f t="shared" si="0"/>
        <v>1004.4794758064885</v>
      </c>
      <c r="I2" s="21">
        <f t="shared" si="0"/>
        <v>1002.6280434498715</v>
      </c>
      <c r="J2" s="21">
        <f t="shared" si="0"/>
        <v>1280.2550843308113</v>
      </c>
      <c r="K2" s="21">
        <f t="shared" si="0"/>
        <v>1156.2344038734566</v>
      </c>
      <c r="L2" s="21">
        <f t="shared" si="0"/>
        <v>732.02958960351202</v>
      </c>
      <c r="M2" s="21">
        <f t="shared" si="0"/>
        <v>766.29530902921078</v>
      </c>
      <c r="N2" s="21">
        <f t="shared" si="0"/>
        <v>826.5050115846534</v>
      </c>
      <c r="O2" s="21">
        <f t="shared" si="0"/>
        <v>805.32606084613076</v>
      </c>
      <c r="P2" s="21">
        <f t="shared" si="0"/>
        <v>1050.6742969656948</v>
      </c>
      <c r="Q2" s="21">
        <f t="shared" si="0"/>
        <v>802.57966283518249</v>
      </c>
      <c r="R2" s="21">
        <f t="shared" si="0"/>
        <v>655.47665087688881</v>
      </c>
      <c r="S2" s="21">
        <f t="shared" si="0"/>
        <v>679.14668873361757</v>
      </c>
      <c r="T2" s="21">
        <f t="shared" si="0"/>
        <v>628.4414696173983</v>
      </c>
      <c r="U2" s="21">
        <f t="shared" si="0"/>
        <v>658.0719287697774</v>
      </c>
      <c r="V2" s="21">
        <f t="shared" si="0"/>
        <v>721.21043953754838</v>
      </c>
      <c r="W2" s="21">
        <f t="shared" si="0"/>
        <v>465.58050577806603</v>
      </c>
      <c r="X2" s="21">
        <f t="shared" si="0"/>
        <v>342.53939213307683</v>
      </c>
      <c r="Y2" s="21">
        <f t="shared" ref="Y2:Z2" si="1">SUM(Y3,Y17,Y22,Y25,Y26,Y51,Y52)</f>
        <v>310.08066058207328</v>
      </c>
      <c r="Z2" s="21">
        <f t="shared" si="1"/>
        <v>276.6715090616579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105.19248584126075</v>
      </c>
      <c r="D3" s="24">
        <f t="shared" si="2"/>
        <v>188.13447698245383</v>
      </c>
      <c r="E3" s="24">
        <f t="shared" si="2"/>
        <v>42.004281823684678</v>
      </c>
      <c r="F3" s="24">
        <f t="shared" si="2"/>
        <v>31.006386570428461</v>
      </c>
      <c r="G3" s="24">
        <f t="shared" si="2"/>
        <v>33.785994444880401</v>
      </c>
      <c r="H3" s="24">
        <f t="shared" si="2"/>
        <v>31.187202428164014</v>
      </c>
      <c r="I3" s="24">
        <f t="shared" si="2"/>
        <v>96.160513519347916</v>
      </c>
      <c r="J3" s="24">
        <f t="shared" si="2"/>
        <v>283.27998999741601</v>
      </c>
      <c r="K3" s="24">
        <f t="shared" si="2"/>
        <v>303.0966027558236</v>
      </c>
      <c r="L3" s="24">
        <f t="shared" si="2"/>
        <v>194.96735147323002</v>
      </c>
      <c r="M3" s="24">
        <f t="shared" si="2"/>
        <v>122.1746815346348</v>
      </c>
      <c r="N3" s="24">
        <f t="shared" si="2"/>
        <v>148.62739033460613</v>
      </c>
      <c r="O3" s="24">
        <f t="shared" si="2"/>
        <v>135.47954669477315</v>
      </c>
      <c r="P3" s="24">
        <f t="shared" si="2"/>
        <v>127.16132379924704</v>
      </c>
      <c r="Q3" s="24">
        <f t="shared" si="2"/>
        <v>166.5617436187745</v>
      </c>
      <c r="R3" s="24">
        <f t="shared" si="2"/>
        <v>56.26168644761983</v>
      </c>
      <c r="S3" s="24">
        <f t="shared" si="2"/>
        <v>51.159398724201758</v>
      </c>
      <c r="T3" s="24">
        <f t="shared" si="2"/>
        <v>70.657029516693868</v>
      </c>
      <c r="U3" s="24">
        <f t="shared" si="2"/>
        <v>93.308619616533278</v>
      </c>
      <c r="V3" s="24">
        <f t="shared" si="2"/>
        <v>108.85031817194337</v>
      </c>
      <c r="W3" s="24">
        <f t="shared" si="2"/>
        <v>20.498237918762374</v>
      </c>
      <c r="X3" s="24">
        <f t="shared" ref="X3:Z3" si="3">SUM(X4,X8,X11)</f>
        <v>0.70623523047118242</v>
      </c>
      <c r="Y3" s="24">
        <f t="shared" si="3"/>
        <v>6.2977074434590463</v>
      </c>
      <c r="Z3" s="24">
        <f t="shared" si="3"/>
        <v>9.9114715121630663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99.093229041260741</v>
      </c>
      <c r="D4" s="19">
        <f t="shared" si="4"/>
        <v>175.93634858245383</v>
      </c>
      <c r="E4" s="19">
        <f t="shared" si="4"/>
        <v>38.954653423684682</v>
      </c>
      <c r="F4" s="19">
        <f t="shared" si="4"/>
        <v>27.956758170428461</v>
      </c>
      <c r="G4" s="19">
        <f t="shared" si="4"/>
        <v>33.785994444880401</v>
      </c>
      <c r="H4" s="19">
        <f t="shared" si="4"/>
        <v>31.187202428164014</v>
      </c>
      <c r="I4" s="19">
        <f t="shared" si="4"/>
        <v>96.160513519347916</v>
      </c>
      <c r="J4" s="19">
        <f t="shared" si="4"/>
        <v>283.27998999741601</v>
      </c>
      <c r="K4" s="19">
        <f t="shared" si="4"/>
        <v>303.0966027558236</v>
      </c>
      <c r="L4" s="19">
        <f t="shared" si="4"/>
        <v>194.96735147323002</v>
      </c>
      <c r="M4" s="19">
        <f t="shared" si="4"/>
        <v>122.1746815346348</v>
      </c>
      <c r="N4" s="19">
        <f t="shared" si="4"/>
        <v>148.62739033460613</v>
      </c>
      <c r="O4" s="19">
        <f t="shared" si="4"/>
        <v>135.47954669477315</v>
      </c>
      <c r="P4" s="19">
        <f t="shared" si="4"/>
        <v>111.91395219924703</v>
      </c>
      <c r="Q4" s="19">
        <f t="shared" si="4"/>
        <v>166.5617436187745</v>
      </c>
      <c r="R4" s="19">
        <f t="shared" si="4"/>
        <v>56.26168644761983</v>
      </c>
      <c r="S4" s="19">
        <f t="shared" si="4"/>
        <v>51.159398724201758</v>
      </c>
      <c r="T4" s="19">
        <f t="shared" si="4"/>
        <v>70.657029516693868</v>
      </c>
      <c r="U4" s="19">
        <f t="shared" si="4"/>
        <v>93.308619616533278</v>
      </c>
      <c r="V4" s="19">
        <f t="shared" si="4"/>
        <v>108.85031817194337</v>
      </c>
      <c r="W4" s="19">
        <f t="shared" si="4"/>
        <v>20.498237918762374</v>
      </c>
      <c r="X4" s="19">
        <f t="shared" ref="X4:Z4" si="5">SUM(X5:X7)</f>
        <v>0.70623523047118242</v>
      </c>
      <c r="Y4" s="19">
        <f t="shared" si="5"/>
        <v>6.2977074434590463</v>
      </c>
      <c r="Z4" s="19">
        <f t="shared" si="5"/>
        <v>9.9114715121630663</v>
      </c>
    </row>
    <row r="5" spans="1:26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0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0</v>
      </c>
      <c r="Y5" s="8">
        <f>FC_IND_IS_E!Y5+FC_IND_NFM_E!Y5+FC_IND_CPC_E!Y5+FC_IND_NMM_E!Y5+FC_IND_PPP_E!Y5+FC_IND_FBT_E!Y5+FC_IND_TE_E!Y5+FC_IND_MAC_E!Y5+FC_IND_TL_E!Y5+FC_IND_WP_E!Y5+FC_IND_MQ_E!Y5+FC_IND_CON_E!Y5+FC_IND_NSP_E!Y5</f>
        <v>0</v>
      </c>
      <c r="Z5" s="8">
        <f>FC_IND_IS_E!Z5+FC_IND_NFM_E!Z5+FC_IND_CPC_E!Z5+FC_IND_NMM_E!Z5+FC_IND_PPP_E!Z5+FC_IND_FBT_E!Z5+FC_IND_TE_E!Z5+FC_IND_MAC_E!Z5+FC_IND_TL_E!Z5+FC_IND_WP_E!Z5+FC_IND_MQ_E!Z5+FC_IND_CON_E!Z5+FC_IND_NSP_E!Z5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  <c r="Y6" s="8">
        <f>FC_IND_IS_E!Y6+FC_IND_NFM_E!Y6+FC_IND_CPC_E!Y6+FC_IND_NMM_E!Y6+FC_IND_PPP_E!Y6+FC_IND_FBT_E!Y6+FC_IND_TE_E!Y6+FC_IND_MAC_E!Y6+FC_IND_TL_E!Y6+FC_IND_WP_E!Y6+FC_IND_MQ_E!Y6+FC_IND_CON_E!Y6+FC_IND_NSP_E!Y6</f>
        <v>0</v>
      </c>
      <c r="Z6" s="8">
        <f>FC_IND_IS_E!Z6+FC_IND_NFM_E!Z6+FC_IND_CPC_E!Z6+FC_IND_NMM_E!Z6+FC_IND_PPP_E!Z6+FC_IND_FBT_E!Z6+FC_IND_TE_E!Z6+FC_IND_MAC_E!Z6+FC_IND_TL_E!Z6+FC_IND_WP_E!Z6+FC_IND_MQ_E!Z6+FC_IND_CON_E!Z6+FC_IND_NSP_E!Z6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99.093229041260741</v>
      </c>
      <c r="D7" s="8">
        <f>FC_IND_IS_E!D7+FC_IND_NFM_E!D7+FC_IND_CPC_E!D7+FC_IND_NMM_E!D7+FC_IND_PPP_E!D7+FC_IND_FBT_E!D7+FC_IND_TE_E!D7+FC_IND_MAC_E!D7+FC_IND_TL_E!D7+FC_IND_WP_E!D7+FC_IND_MQ_E!D7+FC_IND_CON_E!D7+FC_IND_NSP_E!D7</f>
        <v>175.93634858245383</v>
      </c>
      <c r="E7" s="8">
        <f>FC_IND_IS_E!E7+FC_IND_NFM_E!E7+FC_IND_CPC_E!E7+FC_IND_NMM_E!E7+FC_IND_PPP_E!E7+FC_IND_FBT_E!E7+FC_IND_TE_E!E7+FC_IND_MAC_E!E7+FC_IND_TL_E!E7+FC_IND_WP_E!E7+FC_IND_MQ_E!E7+FC_IND_CON_E!E7+FC_IND_NSP_E!E7</f>
        <v>38.954653423684682</v>
      </c>
      <c r="F7" s="8">
        <f>FC_IND_IS_E!F7+FC_IND_NFM_E!F7+FC_IND_CPC_E!F7+FC_IND_NMM_E!F7+FC_IND_PPP_E!F7+FC_IND_FBT_E!F7+FC_IND_TE_E!F7+FC_IND_MAC_E!F7+FC_IND_TL_E!F7+FC_IND_WP_E!F7+FC_IND_MQ_E!F7+FC_IND_CON_E!F7+FC_IND_NSP_E!F7</f>
        <v>27.956758170428461</v>
      </c>
      <c r="G7" s="8">
        <f>FC_IND_IS_E!G7+FC_IND_NFM_E!G7+FC_IND_CPC_E!G7+FC_IND_NMM_E!G7+FC_IND_PPP_E!G7+FC_IND_FBT_E!G7+FC_IND_TE_E!G7+FC_IND_MAC_E!G7+FC_IND_TL_E!G7+FC_IND_WP_E!G7+FC_IND_MQ_E!G7+FC_IND_CON_E!G7+FC_IND_NSP_E!G7</f>
        <v>33.785994444880401</v>
      </c>
      <c r="H7" s="8">
        <f>FC_IND_IS_E!H7+FC_IND_NFM_E!H7+FC_IND_CPC_E!H7+FC_IND_NMM_E!H7+FC_IND_PPP_E!H7+FC_IND_FBT_E!H7+FC_IND_TE_E!H7+FC_IND_MAC_E!H7+FC_IND_TL_E!H7+FC_IND_WP_E!H7+FC_IND_MQ_E!H7+FC_IND_CON_E!H7+FC_IND_NSP_E!H7</f>
        <v>31.187202428164014</v>
      </c>
      <c r="I7" s="8">
        <f>FC_IND_IS_E!I7+FC_IND_NFM_E!I7+FC_IND_CPC_E!I7+FC_IND_NMM_E!I7+FC_IND_PPP_E!I7+FC_IND_FBT_E!I7+FC_IND_TE_E!I7+FC_IND_MAC_E!I7+FC_IND_TL_E!I7+FC_IND_WP_E!I7+FC_IND_MQ_E!I7+FC_IND_CON_E!I7+FC_IND_NSP_E!I7</f>
        <v>96.160513519347916</v>
      </c>
      <c r="J7" s="8">
        <f>FC_IND_IS_E!J7+FC_IND_NFM_E!J7+FC_IND_CPC_E!J7+FC_IND_NMM_E!J7+FC_IND_PPP_E!J7+FC_IND_FBT_E!J7+FC_IND_TE_E!J7+FC_IND_MAC_E!J7+FC_IND_TL_E!J7+FC_IND_WP_E!J7+FC_IND_MQ_E!J7+FC_IND_CON_E!J7+FC_IND_NSP_E!J7</f>
        <v>283.27998999741601</v>
      </c>
      <c r="K7" s="8">
        <f>FC_IND_IS_E!K7+FC_IND_NFM_E!K7+FC_IND_CPC_E!K7+FC_IND_NMM_E!K7+FC_IND_PPP_E!K7+FC_IND_FBT_E!K7+FC_IND_TE_E!K7+FC_IND_MAC_E!K7+FC_IND_TL_E!K7+FC_IND_WP_E!K7+FC_IND_MQ_E!K7+FC_IND_CON_E!K7+FC_IND_NSP_E!K7</f>
        <v>303.0966027558236</v>
      </c>
      <c r="L7" s="8">
        <f>FC_IND_IS_E!L7+FC_IND_NFM_E!L7+FC_IND_CPC_E!L7+FC_IND_NMM_E!L7+FC_IND_PPP_E!L7+FC_IND_FBT_E!L7+FC_IND_TE_E!L7+FC_IND_MAC_E!L7+FC_IND_TL_E!L7+FC_IND_WP_E!L7+FC_IND_MQ_E!L7+FC_IND_CON_E!L7+FC_IND_NSP_E!L7</f>
        <v>194.96735147323002</v>
      </c>
      <c r="M7" s="8">
        <f>FC_IND_IS_E!M7+FC_IND_NFM_E!M7+FC_IND_CPC_E!M7+FC_IND_NMM_E!M7+FC_IND_PPP_E!M7+FC_IND_FBT_E!M7+FC_IND_TE_E!M7+FC_IND_MAC_E!M7+FC_IND_TL_E!M7+FC_IND_WP_E!M7+FC_IND_MQ_E!M7+FC_IND_CON_E!M7+FC_IND_NSP_E!M7</f>
        <v>122.1746815346348</v>
      </c>
      <c r="N7" s="8">
        <f>FC_IND_IS_E!N7+FC_IND_NFM_E!N7+FC_IND_CPC_E!N7+FC_IND_NMM_E!N7+FC_IND_PPP_E!N7+FC_IND_FBT_E!N7+FC_IND_TE_E!N7+FC_IND_MAC_E!N7+FC_IND_TL_E!N7+FC_IND_WP_E!N7+FC_IND_MQ_E!N7+FC_IND_CON_E!N7+FC_IND_NSP_E!N7</f>
        <v>148.62739033460613</v>
      </c>
      <c r="O7" s="8">
        <f>FC_IND_IS_E!O7+FC_IND_NFM_E!O7+FC_IND_CPC_E!O7+FC_IND_NMM_E!O7+FC_IND_PPP_E!O7+FC_IND_FBT_E!O7+FC_IND_TE_E!O7+FC_IND_MAC_E!O7+FC_IND_TL_E!O7+FC_IND_WP_E!O7+FC_IND_MQ_E!O7+FC_IND_CON_E!O7+FC_IND_NSP_E!O7</f>
        <v>135.47954669477315</v>
      </c>
      <c r="P7" s="8">
        <f>FC_IND_IS_E!P7+FC_IND_NFM_E!P7+FC_IND_CPC_E!P7+FC_IND_NMM_E!P7+FC_IND_PPP_E!P7+FC_IND_FBT_E!P7+FC_IND_TE_E!P7+FC_IND_MAC_E!P7+FC_IND_TL_E!P7+FC_IND_WP_E!P7+FC_IND_MQ_E!P7+FC_IND_CON_E!P7+FC_IND_NSP_E!P7</f>
        <v>111.91395219924703</v>
      </c>
      <c r="Q7" s="8">
        <f>FC_IND_IS_E!Q7+FC_IND_NFM_E!Q7+FC_IND_CPC_E!Q7+FC_IND_NMM_E!Q7+FC_IND_PPP_E!Q7+FC_IND_FBT_E!Q7+FC_IND_TE_E!Q7+FC_IND_MAC_E!Q7+FC_IND_TL_E!Q7+FC_IND_WP_E!Q7+FC_IND_MQ_E!Q7+FC_IND_CON_E!Q7+FC_IND_NSP_E!Q7</f>
        <v>166.5617436187745</v>
      </c>
      <c r="R7" s="8">
        <f>FC_IND_IS_E!R7+FC_IND_NFM_E!R7+FC_IND_CPC_E!R7+FC_IND_NMM_E!R7+FC_IND_PPP_E!R7+FC_IND_FBT_E!R7+FC_IND_TE_E!R7+FC_IND_MAC_E!R7+FC_IND_TL_E!R7+FC_IND_WP_E!R7+FC_IND_MQ_E!R7+FC_IND_CON_E!R7+FC_IND_NSP_E!R7</f>
        <v>56.26168644761983</v>
      </c>
      <c r="S7" s="8">
        <f>FC_IND_IS_E!S7+FC_IND_NFM_E!S7+FC_IND_CPC_E!S7+FC_IND_NMM_E!S7+FC_IND_PPP_E!S7+FC_IND_FBT_E!S7+FC_IND_TE_E!S7+FC_IND_MAC_E!S7+FC_IND_TL_E!S7+FC_IND_WP_E!S7+FC_IND_MQ_E!S7+FC_IND_CON_E!S7+FC_IND_NSP_E!S7</f>
        <v>51.159398724201758</v>
      </c>
      <c r="T7" s="8">
        <f>FC_IND_IS_E!T7+FC_IND_NFM_E!T7+FC_IND_CPC_E!T7+FC_IND_NMM_E!T7+FC_IND_PPP_E!T7+FC_IND_FBT_E!T7+FC_IND_TE_E!T7+FC_IND_MAC_E!T7+FC_IND_TL_E!T7+FC_IND_WP_E!T7+FC_IND_MQ_E!T7+FC_IND_CON_E!T7+FC_IND_NSP_E!T7</f>
        <v>70.657029516693868</v>
      </c>
      <c r="U7" s="8">
        <f>FC_IND_IS_E!U7+FC_IND_NFM_E!U7+FC_IND_CPC_E!U7+FC_IND_NMM_E!U7+FC_IND_PPP_E!U7+FC_IND_FBT_E!U7+FC_IND_TE_E!U7+FC_IND_MAC_E!U7+FC_IND_TL_E!U7+FC_IND_WP_E!U7+FC_IND_MQ_E!U7+FC_IND_CON_E!U7+FC_IND_NSP_E!U7</f>
        <v>93.308619616533278</v>
      </c>
      <c r="V7" s="8">
        <f>FC_IND_IS_E!V7+FC_IND_NFM_E!V7+FC_IND_CPC_E!V7+FC_IND_NMM_E!V7+FC_IND_PPP_E!V7+FC_IND_FBT_E!V7+FC_IND_TE_E!V7+FC_IND_MAC_E!V7+FC_IND_TL_E!V7+FC_IND_WP_E!V7+FC_IND_MQ_E!V7+FC_IND_CON_E!V7+FC_IND_NSP_E!V7</f>
        <v>108.85031817194337</v>
      </c>
      <c r="W7" s="8">
        <f>FC_IND_IS_E!W7+FC_IND_NFM_E!W7+FC_IND_CPC_E!W7+FC_IND_NMM_E!W7+FC_IND_PPP_E!W7+FC_IND_FBT_E!W7+FC_IND_TE_E!W7+FC_IND_MAC_E!W7+FC_IND_TL_E!W7+FC_IND_WP_E!W7+FC_IND_MQ_E!W7+FC_IND_CON_E!W7+FC_IND_NSP_E!W7</f>
        <v>20.498237918762374</v>
      </c>
      <c r="X7" s="8">
        <f>FC_IND_IS_E!X7+FC_IND_NFM_E!X7+FC_IND_CPC_E!X7+FC_IND_NMM_E!X7+FC_IND_PPP_E!X7+FC_IND_FBT_E!X7+FC_IND_TE_E!X7+FC_IND_MAC_E!X7+FC_IND_TL_E!X7+FC_IND_WP_E!X7+FC_IND_MQ_E!X7+FC_IND_CON_E!X7+FC_IND_NSP_E!X7</f>
        <v>0.70623523047118242</v>
      </c>
      <c r="Y7" s="8">
        <f>FC_IND_IS_E!Y7+FC_IND_NFM_E!Y7+FC_IND_CPC_E!Y7+FC_IND_NMM_E!Y7+FC_IND_PPP_E!Y7+FC_IND_FBT_E!Y7+FC_IND_TE_E!Y7+FC_IND_MAC_E!Y7+FC_IND_TL_E!Y7+FC_IND_WP_E!Y7+FC_IND_MQ_E!Y7+FC_IND_CON_E!Y7+FC_IND_NSP_E!Y7</f>
        <v>6.2977074434590463</v>
      </c>
      <c r="Z7" s="8">
        <f>FC_IND_IS_E!Z7+FC_IND_NFM_E!Z7+FC_IND_CPC_E!Z7+FC_IND_NMM_E!Z7+FC_IND_PPP_E!Z7+FC_IND_FBT_E!Z7+FC_IND_TE_E!Z7+FC_IND_MAC_E!Z7+FC_IND_TL_E!Z7+FC_IND_WP_E!Z7+FC_IND_MQ_E!Z7+FC_IND_CON_E!Z7+FC_IND_NSP_E!Z7</f>
        <v>9.9114715121630663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  <c r="Y9" s="8">
        <f>FC_IND_IS_E!Y9+FC_IND_NFM_E!Y9+FC_IND_CPC_E!Y9+FC_IND_NMM_E!Y9+FC_IND_PPP_E!Y9+FC_IND_FBT_E!Y9+FC_IND_TE_E!Y9+FC_IND_MAC_E!Y9+FC_IND_TL_E!Y9+FC_IND_WP_E!Y9+FC_IND_MQ_E!Y9+FC_IND_CON_E!Y9+FC_IND_NSP_E!Y9</f>
        <v>0</v>
      </c>
      <c r="Z9" s="8">
        <f>FC_IND_IS_E!Z9+FC_IND_NFM_E!Z9+FC_IND_CPC_E!Z9+FC_IND_NMM_E!Z9+FC_IND_PPP_E!Z9+FC_IND_FBT_E!Z9+FC_IND_TE_E!Z9+FC_IND_MAC_E!Z9+FC_IND_TL_E!Z9+FC_IND_WP_E!Z9+FC_IND_MQ_E!Z9+FC_IND_CON_E!Z9+FC_IND_NSP_E!Z9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  <c r="Y10" s="8">
        <f>FC_IND_IS_E!Y10+FC_IND_NFM_E!Y10+FC_IND_CPC_E!Y10+FC_IND_NMM_E!Y10+FC_IND_PPP_E!Y10+FC_IND_FBT_E!Y10+FC_IND_TE_E!Y10+FC_IND_MAC_E!Y10+FC_IND_TL_E!Y10+FC_IND_WP_E!Y10+FC_IND_MQ_E!Y10+FC_IND_CON_E!Y10+FC_IND_NSP_E!Y10</f>
        <v>0</v>
      </c>
      <c r="Z10" s="8">
        <f>FC_IND_IS_E!Z10+FC_IND_NFM_E!Z10+FC_IND_CPC_E!Z10+FC_IND_NMM_E!Z10+FC_IND_PPP_E!Z10+FC_IND_FBT_E!Z10+FC_IND_TE_E!Z10+FC_IND_MAC_E!Z10+FC_IND_TL_E!Z10+FC_IND_WP_E!Z10+FC_IND_MQ_E!Z10+FC_IND_CON_E!Z10+FC_IND_NSP_E!Z10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6.0992567999999991</v>
      </c>
      <c r="D11" s="19">
        <f t="shared" si="8"/>
        <v>12.198128399999998</v>
      </c>
      <c r="E11" s="19">
        <f t="shared" si="8"/>
        <v>3.0496283999999996</v>
      </c>
      <c r="F11" s="19">
        <f t="shared" si="8"/>
        <v>3.0496283999999996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15.247371600000003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  <c r="Y12" s="8">
        <f>FC_IND_IS_E!Y12+FC_IND_NFM_E!Y12+FC_IND_CPC_E!Y12+FC_IND_NMM_E!Y12+FC_IND_PPP_E!Y12+FC_IND_FBT_E!Y12+FC_IND_TE_E!Y12+FC_IND_MAC_E!Y12+FC_IND_TL_E!Y12+FC_IND_WP_E!Y12+FC_IND_MQ_E!Y12+FC_IND_CON_E!Y12+FC_IND_NSP_E!Y12</f>
        <v>0</v>
      </c>
      <c r="Z12" s="8">
        <f>FC_IND_IS_E!Z12+FC_IND_NFM_E!Z12+FC_IND_CPC_E!Z12+FC_IND_NMM_E!Z12+FC_IND_PPP_E!Z12+FC_IND_FBT_E!Z12+FC_IND_TE_E!Z12+FC_IND_MAC_E!Z12+FC_IND_TL_E!Z12+FC_IND_WP_E!Z12+FC_IND_MQ_E!Z12+FC_IND_CON_E!Z12+FC_IND_NSP_E!Z12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6.0992567999999991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12.198128399999998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3.0496283999999996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3.0496283999999996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0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0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0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0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0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0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0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0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0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15.247371600000003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0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0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0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0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0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0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0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0</v>
      </c>
      <c r="Y13" s="8">
        <f>FC_IND_IS_E!Y13+FC_IND_NFM_E!Y13+FC_IND_CPC_E!Y13+FC_IND_NMM_E!Y13+FC_IND_PPP_E!Y13+FC_IND_FBT_E!Y13+FC_IND_TE_E!Y13+FC_IND_MAC_E!Y13+FC_IND_TL_E!Y13+FC_IND_WP_E!Y13+FC_IND_MQ_E!Y13+FC_IND_CON_E!Y13+FC_IND_NSP_E!Y13</f>
        <v>0</v>
      </c>
      <c r="Z13" s="8">
        <f>FC_IND_IS_E!Z13+FC_IND_NFM_E!Z13+FC_IND_CPC_E!Z13+FC_IND_NMM_E!Z13+FC_IND_PPP_E!Z13+FC_IND_FBT_E!Z13+FC_IND_TE_E!Z13+FC_IND_MAC_E!Z13+FC_IND_TL_E!Z13+FC_IND_WP_E!Z13+FC_IND_MQ_E!Z13+FC_IND_CON_E!Z13+FC_IND_NSP_E!Z13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  <c r="Y14" s="8">
        <f>FC_IND_IS_E!Y14+FC_IND_NFM_E!Y14+FC_IND_CPC_E!Y14+FC_IND_NMM_E!Y14+FC_IND_PPP_E!Y14+FC_IND_FBT_E!Y14+FC_IND_TE_E!Y14+FC_IND_MAC_E!Y14+FC_IND_TL_E!Y14+FC_IND_WP_E!Y14+FC_IND_MQ_E!Y14+FC_IND_CON_E!Y14+FC_IND_NSP_E!Y14</f>
        <v>0</v>
      </c>
      <c r="Z14" s="8">
        <f>FC_IND_IS_E!Z14+FC_IND_NFM_E!Z14+FC_IND_CPC_E!Z14+FC_IND_NMM_E!Z14+FC_IND_PPP_E!Z14+FC_IND_FBT_E!Z14+FC_IND_TE_E!Z14+FC_IND_MAC_E!Z14+FC_IND_TL_E!Z14+FC_IND_WP_E!Z14+FC_IND_MQ_E!Z14+FC_IND_CON_E!Z14+FC_IND_NSP_E!Z14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  <c r="Y15" s="8">
        <f>FC_IND_IS_E!Y15+FC_IND_NFM_E!Y15+FC_IND_CPC_E!Y15+FC_IND_NMM_E!Y15+FC_IND_PPP_E!Y15+FC_IND_FBT_E!Y15+FC_IND_TE_E!Y15+FC_IND_MAC_E!Y15+FC_IND_TL_E!Y15+FC_IND_WP_E!Y15+FC_IND_MQ_E!Y15+FC_IND_CON_E!Y15+FC_IND_NSP_E!Y15</f>
        <v>0</v>
      </c>
      <c r="Z15" s="8">
        <f>FC_IND_IS_E!Z15+FC_IND_NFM_E!Z15+FC_IND_CPC_E!Z15+FC_IND_NMM_E!Z15+FC_IND_PPP_E!Z15+FC_IND_FBT_E!Z15+FC_IND_TE_E!Z15+FC_IND_MAC_E!Z15+FC_IND_TL_E!Z15+FC_IND_WP_E!Z15+FC_IND_MQ_E!Z15+FC_IND_CON_E!Z15+FC_IND_NSP_E!Z15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  <c r="Y16" s="8">
        <f>FC_IND_IS_E!Y16+FC_IND_NFM_E!Y16+FC_IND_CPC_E!Y16+FC_IND_NMM_E!Y16+FC_IND_PPP_E!Y16+FC_IND_FBT_E!Y16+FC_IND_TE_E!Y16+FC_IND_MAC_E!Y16+FC_IND_TL_E!Y16+FC_IND_WP_E!Y16+FC_IND_MQ_E!Y16+FC_IND_CON_E!Y16+FC_IND_NSP_E!Y16</f>
        <v>0</v>
      </c>
      <c r="Z16" s="8">
        <f>FC_IND_IS_E!Z16+FC_IND_NFM_E!Z16+FC_IND_CPC_E!Z16+FC_IND_NMM_E!Z16+FC_IND_PPP_E!Z16+FC_IND_FBT_E!Z16+FC_IND_TE_E!Z16+FC_IND_MAC_E!Z16+FC_IND_TL_E!Z16+FC_IND_WP_E!Z16+FC_IND_MQ_E!Z16+FC_IND_CON_E!Z16+FC_IND_NSP_E!Z16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7.0928999999999993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6.241112639999999</v>
      </c>
      <c r="L17" s="27">
        <f t="shared" si="10"/>
        <v>0.70505423999999994</v>
      </c>
      <c r="M17" s="27">
        <f t="shared" si="10"/>
        <v>0</v>
      </c>
      <c r="N17" s="27">
        <f t="shared" si="10"/>
        <v>0</v>
      </c>
      <c r="O17" s="27">
        <f t="shared" si="10"/>
        <v>0.32543423999999999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7.0928999999999993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6.241112639999999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0.70505423999999994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0.32543423999999999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  <c r="Y18" s="8">
        <f>FC_IND_IS_E!Y18+FC_IND_NFM_E!Y18+FC_IND_CPC_E!Y18+FC_IND_NMM_E!Y18+FC_IND_PPP_E!Y18+FC_IND_FBT_E!Y18+FC_IND_TE_E!Y18+FC_IND_MAC_E!Y18+FC_IND_TL_E!Y18+FC_IND_WP_E!Y18+FC_IND_MQ_E!Y18+FC_IND_CON_E!Y18+FC_IND_NSP_E!Y18</f>
        <v>0</v>
      </c>
      <c r="Z18" s="8">
        <f>FC_IND_IS_E!Z18+FC_IND_NFM_E!Z18+FC_IND_CPC_E!Z18+FC_IND_NMM_E!Z18+FC_IND_PPP_E!Z18+FC_IND_FBT_E!Z18+FC_IND_TE_E!Z18+FC_IND_MAC_E!Z18+FC_IND_TL_E!Z18+FC_IND_WP_E!Z18+FC_IND_MQ_E!Z18+FC_IND_CON_E!Z18+FC_IND_NSP_E!Z18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  <c r="Y19" s="8">
        <f>FC_IND_IS_E!Y19+FC_IND_NFM_E!Y19+FC_IND_CPC_E!Y19+FC_IND_NMM_E!Y19+FC_IND_PPP_E!Y19+FC_IND_FBT_E!Y19+FC_IND_TE_E!Y19+FC_IND_MAC_E!Y19+FC_IND_TL_E!Y19+FC_IND_WP_E!Y19+FC_IND_MQ_E!Y19+FC_IND_CON_E!Y19+FC_IND_NSP_E!Y19</f>
        <v>0</v>
      </c>
      <c r="Z19" s="8">
        <f>FC_IND_IS_E!Z19+FC_IND_NFM_E!Z19+FC_IND_CPC_E!Z19+FC_IND_NMM_E!Z19+FC_IND_PPP_E!Z19+FC_IND_FBT_E!Z19+FC_IND_TE_E!Z19+FC_IND_MAC_E!Z19+FC_IND_TL_E!Z19+FC_IND_WP_E!Z19+FC_IND_MQ_E!Z19+FC_IND_CON_E!Z19+FC_IND_NSP_E!Z19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  <c r="Y20" s="8">
        <f>FC_IND_IS_E!Y20+FC_IND_NFM_E!Y20+FC_IND_CPC_E!Y20+FC_IND_NMM_E!Y20+FC_IND_PPP_E!Y20+FC_IND_FBT_E!Y20+FC_IND_TE_E!Y20+FC_IND_MAC_E!Y20+FC_IND_TL_E!Y20+FC_IND_WP_E!Y20+FC_IND_MQ_E!Y20+FC_IND_CON_E!Y20+FC_IND_NSP_E!Y20</f>
        <v>0</v>
      </c>
      <c r="Z20" s="8">
        <f>FC_IND_IS_E!Z20+FC_IND_NFM_E!Z20+FC_IND_CPC_E!Z20+FC_IND_NMM_E!Z20+FC_IND_PPP_E!Z20+FC_IND_FBT_E!Z20+FC_IND_TE_E!Z20+FC_IND_MAC_E!Z20+FC_IND_TL_E!Z20+FC_IND_WP_E!Z20+FC_IND_MQ_E!Z20+FC_IND_CON_E!Z20+FC_IND_NSP_E!Z20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  <c r="Y21" s="8">
        <f>FC_IND_IS_E!Y21+FC_IND_NFM_E!Y21+FC_IND_CPC_E!Y21+FC_IND_NMM_E!Y21+FC_IND_PPP_E!Y21+FC_IND_FBT_E!Y21+FC_IND_TE_E!Y21+FC_IND_MAC_E!Y21+FC_IND_TL_E!Y21+FC_IND_WP_E!Y21+FC_IND_MQ_E!Y21+FC_IND_CON_E!Y21+FC_IND_NSP_E!Y21</f>
        <v>0</v>
      </c>
      <c r="Z21" s="8">
        <f>FC_IND_IS_E!Z21+FC_IND_NFM_E!Z21+FC_IND_CPC_E!Z21+FC_IND_NMM_E!Z21+FC_IND_PPP_E!Z21+FC_IND_FBT_E!Z21+FC_IND_TE_E!Z21+FC_IND_MAC_E!Z21+FC_IND_TL_E!Z21+FC_IND_WP_E!Z21+FC_IND_MQ_E!Z21+FC_IND_CON_E!Z21+FC_IND_NSP_E!Z21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8.6374769413209869</v>
      </c>
      <c r="D22" s="27">
        <f t="shared" si="12"/>
        <v>46.199156959373532</v>
      </c>
      <c r="E22" s="27">
        <f t="shared" si="12"/>
        <v>13.744770032266898</v>
      </c>
      <c r="F22" s="27">
        <f t="shared" si="12"/>
        <v>10.342309111134661</v>
      </c>
      <c r="G22" s="27">
        <f t="shared" si="12"/>
        <v>25.971636113886781</v>
      </c>
      <c r="H22" s="27">
        <f t="shared" si="12"/>
        <v>15.597009740397358</v>
      </c>
      <c r="I22" s="27">
        <f t="shared" si="12"/>
        <v>12.488164018779008</v>
      </c>
      <c r="J22" s="27">
        <f t="shared" si="12"/>
        <v>12.160319999999999</v>
      </c>
      <c r="K22" s="27">
        <f t="shared" si="12"/>
        <v>12.086268530066919</v>
      </c>
      <c r="L22" s="27">
        <f t="shared" si="12"/>
        <v>0</v>
      </c>
      <c r="M22" s="27">
        <f t="shared" si="12"/>
        <v>0</v>
      </c>
      <c r="N22" s="27">
        <f t="shared" si="12"/>
        <v>3.8476540474872065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4.2229836000000001</v>
      </c>
      <c r="Z22" s="27">
        <f t="shared" si="13"/>
        <v>10.158049439999999</v>
      </c>
    </row>
    <row r="23" spans="1:26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6.9625217758442464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44.513214182597494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13.744770032266898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8.65732829616665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25.971636113886781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15.597009740397358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12.488164018779008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12.160319999999999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12.086268530066919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2.1615309248135901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  <c r="Y23" s="8">
        <f>FC_IND_IS_E!Y23+FC_IND_NFM_E!Y23+FC_IND_CPC_E!Y23+FC_IND_NMM_E!Y23+FC_IND_PPP_E!Y23+FC_IND_FBT_E!Y23+FC_IND_TE_E!Y23+FC_IND_MAC_E!Y23+FC_IND_TL_E!Y23+FC_IND_WP_E!Y23+FC_IND_MQ_E!Y23+FC_IND_CON_E!Y23+FC_IND_NSP_E!Y23</f>
        <v>4.2229836000000001</v>
      </c>
      <c r="Z23" s="8">
        <f>FC_IND_IS_E!Z23+FC_IND_NFM_E!Z23+FC_IND_CPC_E!Z23+FC_IND_NMM_E!Z23+FC_IND_PPP_E!Z23+FC_IND_FBT_E!Z23+FC_IND_TE_E!Z23+FC_IND_MAC_E!Z23+FC_IND_TL_E!Z23+FC_IND_WP_E!Z23+FC_IND_MQ_E!Z23+FC_IND_CON_E!Z23+FC_IND_NSP_E!Z23</f>
        <v>10.158049439999999</v>
      </c>
    </row>
    <row r="24" spans="1:26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1.6749551654767409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1.6859427767760411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1.6849808149680106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1.6861231226736166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  <c r="Y24" s="8">
        <f>FC_IND_IS_E!Y24+FC_IND_NFM_E!Y24+FC_IND_CPC_E!Y24+FC_IND_NMM_E!Y24+FC_IND_PPP_E!Y24+FC_IND_FBT_E!Y24+FC_IND_TE_E!Y24+FC_IND_MAC_E!Y24+FC_IND_TL_E!Y24+FC_IND_WP_E!Y24+FC_IND_MQ_E!Y24+FC_IND_CON_E!Y24+FC_IND_NSP_E!Y24</f>
        <v>0</v>
      </c>
      <c r="Z24" s="8">
        <f>FC_IND_IS_E!Z24+FC_IND_NFM_E!Z24+FC_IND_CPC_E!Z24+FC_IND_NMM_E!Z24+FC_IND_PPP_E!Z24+FC_IND_FBT_E!Z24+FC_IND_TE_E!Z24+FC_IND_MAC_E!Z24+FC_IND_TL_E!Z24+FC_IND_WP_E!Z24+FC_IND_MQ_E!Z24+FC_IND_CON_E!Z24+FC_IND_NSP_E!Z24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257.84682989999999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252.38179098000001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216.32856234000008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186.95388623999995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199.7450427918296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286.62678763792712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221.37334467174426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314.96913805339551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295.96840134756593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137.10926821028195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186.477350494576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220.89355792255998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175.96739467135762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155.94290400644755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149.23337913640802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64.945015309268953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42.638896049415848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87.618015900704492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99.862315849096362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87.41151388371199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5.8925610442144389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  <c r="Y25" s="27">
        <f>FC_IND_IS_E!Y25+FC_IND_NFM_E!Y25+FC_IND_CPC_E!Y25+FC_IND_NMM_E!Y25+FC_IND_PPP_E!Y25+FC_IND_FBT_E!Y25+FC_IND_TE_E!Y25+FC_IND_MAC_E!Y25+FC_IND_TL_E!Y25+FC_IND_WP_E!Y25+FC_IND_MQ_E!Y25+FC_IND_CON_E!Y25+FC_IND_NSP_E!Y25</f>
        <v>0</v>
      </c>
      <c r="Z25" s="27">
        <f>FC_IND_IS_E!Z25+FC_IND_NFM_E!Z25+FC_IND_CPC_E!Z25+FC_IND_NMM_E!Z25+FC_IND_PPP_E!Z25+FC_IND_FBT_E!Z25+FC_IND_TE_E!Z25+FC_IND_MAC_E!Z25+FC_IND_TL_E!Z25+FC_IND_WP_E!Z25+FC_IND_MQ_E!Z25+FC_IND_CON_E!Z25+FC_IND_NSP_E!Z25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281.5553898</v>
      </c>
      <c r="D26" s="27">
        <f t="shared" si="14"/>
        <v>296.65596600000003</v>
      </c>
      <c r="E26" s="27">
        <f t="shared" si="14"/>
        <v>272.13593328000007</v>
      </c>
      <c r="F26" s="27">
        <f t="shared" si="14"/>
        <v>313.71885792</v>
      </c>
      <c r="G26" s="27">
        <f t="shared" si="14"/>
        <v>313.19174232000006</v>
      </c>
      <c r="H26" s="27">
        <f t="shared" si="14"/>
        <v>282.09351600000002</v>
      </c>
      <c r="I26" s="27">
        <f t="shared" si="14"/>
        <v>269.84729124</v>
      </c>
      <c r="J26" s="27">
        <f t="shared" si="14"/>
        <v>261.33104628000001</v>
      </c>
      <c r="K26" s="27">
        <f t="shared" si="14"/>
        <v>202.02322860000004</v>
      </c>
      <c r="L26" s="27">
        <f t="shared" si="14"/>
        <v>168.05420568</v>
      </c>
      <c r="M26" s="27">
        <f t="shared" si="14"/>
        <v>189.339417</v>
      </c>
      <c r="N26" s="27">
        <f t="shared" si="14"/>
        <v>186.29675927999997</v>
      </c>
      <c r="O26" s="27">
        <f t="shared" si="14"/>
        <v>213.68761524000001</v>
      </c>
      <c r="P26" s="27">
        <f t="shared" si="14"/>
        <v>201.51217584000005</v>
      </c>
      <c r="Q26" s="27">
        <f t="shared" si="14"/>
        <v>192.27359339999998</v>
      </c>
      <c r="R26" s="27">
        <f t="shared" si="14"/>
        <v>213.58896804000003</v>
      </c>
      <c r="S26" s="27">
        <f t="shared" si="14"/>
        <v>238.40880120000003</v>
      </c>
      <c r="T26" s="27">
        <f t="shared" si="14"/>
        <v>169.70609916000004</v>
      </c>
      <c r="U26" s="27">
        <f t="shared" si="14"/>
        <v>158.99751144000004</v>
      </c>
      <c r="V26" s="27">
        <f t="shared" si="14"/>
        <v>195.86736647999999</v>
      </c>
      <c r="W26" s="27">
        <f t="shared" si="14"/>
        <v>199.13293944</v>
      </c>
      <c r="X26" s="27">
        <f t="shared" ref="X26:Z26" si="15">SUM(X27,X33)</f>
        <v>113.72029524000003</v>
      </c>
      <c r="Y26" s="27">
        <f t="shared" si="15"/>
        <v>152.63096580000001</v>
      </c>
      <c r="Z26" s="27">
        <f t="shared" si="15"/>
        <v>150.38921339999999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  <c r="Y28" s="8">
        <f>FC_IND_IS_E!Y28+FC_IND_NFM_E!Y28+FC_IND_CPC_E!Y28+FC_IND_NMM_E!Y28+FC_IND_PPP_E!Y28+FC_IND_FBT_E!Y28+FC_IND_TE_E!Y28+FC_IND_MAC_E!Y28+FC_IND_TL_E!Y28+FC_IND_WP_E!Y28+FC_IND_MQ_E!Y28+FC_IND_CON_E!Y28+FC_IND_NSP_E!Y28</f>
        <v>0</v>
      </c>
      <c r="Z28" s="8">
        <f>FC_IND_IS_E!Z28+FC_IND_NFM_E!Z28+FC_IND_CPC_E!Z28+FC_IND_NMM_E!Z28+FC_IND_PPP_E!Z28+FC_IND_FBT_E!Z28+FC_IND_TE_E!Z28+FC_IND_MAC_E!Z28+FC_IND_TL_E!Z28+FC_IND_WP_E!Z28+FC_IND_MQ_E!Z28+FC_IND_CON_E!Z28+FC_IND_NSP_E!Z28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  <c r="Y29" s="8">
        <f>FC_IND_IS_E!Y29+FC_IND_NFM_E!Y29+FC_IND_CPC_E!Y29+FC_IND_NMM_E!Y29+FC_IND_PPP_E!Y29+FC_IND_FBT_E!Y29+FC_IND_TE_E!Y29+FC_IND_MAC_E!Y29+FC_IND_TL_E!Y29+FC_IND_WP_E!Y29+FC_IND_MQ_E!Y29+FC_IND_CON_E!Y29+FC_IND_NSP_E!Y29</f>
        <v>0</v>
      </c>
      <c r="Z29" s="8">
        <f>FC_IND_IS_E!Z29+FC_IND_NFM_E!Z29+FC_IND_CPC_E!Z29+FC_IND_NMM_E!Z29+FC_IND_PPP_E!Z29+FC_IND_FBT_E!Z29+FC_IND_TE_E!Z29+FC_IND_MAC_E!Z29+FC_IND_TL_E!Z29+FC_IND_WP_E!Z29+FC_IND_MQ_E!Z29+FC_IND_CON_E!Z29+FC_IND_NSP_E!Z29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  <c r="Y30" s="8">
        <f>FC_IND_IS_E!Y30+FC_IND_NFM_E!Y30+FC_IND_CPC_E!Y30+FC_IND_NMM_E!Y30+FC_IND_PPP_E!Y30+FC_IND_FBT_E!Y30+FC_IND_TE_E!Y30+FC_IND_MAC_E!Y30+FC_IND_TL_E!Y30+FC_IND_WP_E!Y30+FC_IND_MQ_E!Y30+FC_IND_CON_E!Y30+FC_IND_NSP_E!Y30</f>
        <v>0</v>
      </c>
      <c r="Z30" s="8">
        <f>FC_IND_IS_E!Z30+FC_IND_NFM_E!Z30+FC_IND_CPC_E!Z30+FC_IND_NMM_E!Z30+FC_IND_PPP_E!Z30+FC_IND_FBT_E!Z30+FC_IND_TE_E!Z30+FC_IND_MAC_E!Z30+FC_IND_TL_E!Z30+FC_IND_WP_E!Z30+FC_IND_MQ_E!Z30+FC_IND_CON_E!Z30+FC_IND_NSP_E!Z30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  <c r="Y31" s="8">
        <f>FC_IND_IS_E!Y31+FC_IND_NFM_E!Y31+FC_IND_CPC_E!Y31+FC_IND_NMM_E!Y31+FC_IND_PPP_E!Y31+FC_IND_FBT_E!Y31+FC_IND_TE_E!Y31+FC_IND_MAC_E!Y31+FC_IND_TL_E!Y31+FC_IND_WP_E!Y31+FC_IND_MQ_E!Y31+FC_IND_CON_E!Y31+FC_IND_NSP_E!Y31</f>
        <v>0</v>
      </c>
      <c r="Z31" s="8">
        <f>FC_IND_IS_E!Z31+FC_IND_NFM_E!Z31+FC_IND_CPC_E!Z31+FC_IND_NMM_E!Z31+FC_IND_PPP_E!Z31+FC_IND_FBT_E!Z31+FC_IND_TE_E!Z31+FC_IND_MAC_E!Z31+FC_IND_TL_E!Z31+FC_IND_WP_E!Z31+FC_IND_MQ_E!Z31+FC_IND_CON_E!Z31+FC_IND_NSP_E!Z31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  <c r="Y32" s="8">
        <f>FC_IND_IS_E!Y32+FC_IND_NFM_E!Y32+FC_IND_CPC_E!Y32+FC_IND_NMM_E!Y32+FC_IND_PPP_E!Y32+FC_IND_FBT_E!Y32+FC_IND_TE_E!Y32+FC_IND_MAC_E!Y32+FC_IND_TL_E!Y32+FC_IND_WP_E!Y32+FC_IND_MQ_E!Y32+FC_IND_CON_E!Y32+FC_IND_NSP_E!Y32</f>
        <v>0</v>
      </c>
      <c r="Z32" s="8">
        <f>FC_IND_IS_E!Z32+FC_IND_NFM_E!Z32+FC_IND_CPC_E!Z32+FC_IND_NMM_E!Z32+FC_IND_PPP_E!Z32+FC_IND_FBT_E!Z32+FC_IND_TE_E!Z32+FC_IND_MAC_E!Z32+FC_IND_TL_E!Z32+FC_IND_WP_E!Z32+FC_IND_MQ_E!Z32+FC_IND_CON_E!Z32+FC_IND_NSP_E!Z32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281.5553898</v>
      </c>
      <c r="D33" s="19">
        <f t="shared" si="18"/>
        <v>296.65596600000003</v>
      </c>
      <c r="E33" s="19">
        <f t="shared" si="18"/>
        <v>272.13593328000007</v>
      </c>
      <c r="F33" s="19">
        <f t="shared" si="18"/>
        <v>313.71885792</v>
      </c>
      <c r="G33" s="19">
        <f t="shared" si="18"/>
        <v>313.19174232000006</v>
      </c>
      <c r="H33" s="19">
        <f t="shared" si="18"/>
        <v>282.09351600000002</v>
      </c>
      <c r="I33" s="19">
        <f t="shared" si="18"/>
        <v>269.84729124</v>
      </c>
      <c r="J33" s="19">
        <f t="shared" si="18"/>
        <v>261.33104628000001</v>
      </c>
      <c r="K33" s="19">
        <f t="shared" si="18"/>
        <v>202.02322860000004</v>
      </c>
      <c r="L33" s="19">
        <f t="shared" si="18"/>
        <v>168.05420568</v>
      </c>
      <c r="M33" s="19">
        <f t="shared" si="18"/>
        <v>189.339417</v>
      </c>
      <c r="N33" s="19">
        <f t="shared" si="18"/>
        <v>186.29675927999997</v>
      </c>
      <c r="O33" s="19">
        <f t="shared" si="18"/>
        <v>213.68761524000001</v>
      </c>
      <c r="P33" s="19">
        <f t="shared" si="18"/>
        <v>201.51217584000005</v>
      </c>
      <c r="Q33" s="19">
        <f t="shared" si="18"/>
        <v>192.27359339999998</v>
      </c>
      <c r="R33" s="19">
        <f t="shared" si="18"/>
        <v>213.58896804000003</v>
      </c>
      <c r="S33" s="19">
        <f t="shared" si="18"/>
        <v>238.40880120000003</v>
      </c>
      <c r="T33" s="19">
        <f t="shared" si="18"/>
        <v>169.70609916000004</v>
      </c>
      <c r="U33" s="19">
        <f t="shared" si="18"/>
        <v>158.99751144000004</v>
      </c>
      <c r="V33" s="19">
        <f t="shared" si="18"/>
        <v>195.86736647999999</v>
      </c>
      <c r="W33" s="19">
        <f t="shared" si="18"/>
        <v>199.13293944</v>
      </c>
      <c r="X33" s="19">
        <f t="shared" ref="X33:Z33" si="19">SUM(X34:X50)</f>
        <v>113.72029524000003</v>
      </c>
      <c r="Y33" s="19">
        <f t="shared" si="19"/>
        <v>152.63096580000001</v>
      </c>
      <c r="Z33" s="19">
        <f t="shared" si="19"/>
        <v>150.38921339999999</v>
      </c>
    </row>
    <row r="34" spans="1:26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  <c r="Y34" s="8">
        <f>FC_IND_IS_E!Y34+FC_IND_NFM_E!Y34+FC_IND_CPC_E!Y34+FC_IND_NMM_E!Y34+FC_IND_PPP_E!Y34+FC_IND_FBT_E!Y34+FC_IND_TE_E!Y34+FC_IND_MAC_E!Y34+FC_IND_TL_E!Y34+FC_IND_WP_E!Y34+FC_IND_MQ_E!Y34+FC_IND_CON_E!Y34+FC_IND_NSP_E!Y34</f>
        <v>0</v>
      </c>
      <c r="Z34" s="8">
        <f>FC_IND_IS_E!Z34+FC_IND_NFM_E!Z34+FC_IND_CPC_E!Z34+FC_IND_NMM_E!Z34+FC_IND_PPP_E!Z34+FC_IND_FBT_E!Z34+FC_IND_TE_E!Z34+FC_IND_MAC_E!Z34+FC_IND_TL_E!Z34+FC_IND_WP_E!Z34+FC_IND_MQ_E!Z34+FC_IND_CON_E!Z34+FC_IND_NSP_E!Z34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  <c r="Y35" s="8">
        <f>FC_IND_IS_E!Y35+FC_IND_NFM_E!Y35+FC_IND_CPC_E!Y35+FC_IND_NMM_E!Y35+FC_IND_PPP_E!Y35+FC_IND_FBT_E!Y35+FC_IND_TE_E!Y35+FC_IND_MAC_E!Y35+FC_IND_TL_E!Y35+FC_IND_WP_E!Y35+FC_IND_MQ_E!Y35+FC_IND_CON_E!Y35+FC_IND_NSP_E!Y35</f>
        <v>0</v>
      </c>
      <c r="Z35" s="8">
        <f>FC_IND_IS_E!Z35+FC_IND_NFM_E!Z35+FC_IND_CPC_E!Z35+FC_IND_NMM_E!Z35+FC_IND_PPP_E!Z35+FC_IND_FBT_E!Z35+FC_IND_TE_E!Z35+FC_IND_MAC_E!Z35+FC_IND_TL_E!Z35+FC_IND_WP_E!Z35+FC_IND_MQ_E!Z35+FC_IND_CON_E!Z35+FC_IND_NSP_E!Z35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2.8710752400000015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5.7421504800000029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5.7421504800000029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5.7421504800000029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5.7421504800000029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5.7421504800000029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8.6132257200000026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8.6132257200000009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8.6132257200000026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5.7421504800000029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8.5287221999999989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5.6858147999999984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14.355376200000004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11.484300960000002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8.6132257200000009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14.355376200000006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14.355376200000004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17.226451440000005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11.484300960000006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21.619044360000004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19.379473920000002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10.622683080000002</v>
      </c>
      <c r="Y36" s="8">
        <f>FC_IND_IS_E!Y36+FC_IND_NFM_E!Y36+FC_IND_CPC_E!Y36+FC_IND_NMM_E!Y36+FC_IND_PPP_E!Y36+FC_IND_FBT_E!Y36+FC_IND_TE_E!Y36+FC_IND_MAC_E!Y36+FC_IND_TL_E!Y36+FC_IND_WP_E!Y36+FC_IND_MQ_E!Y36+FC_IND_CON_E!Y36+FC_IND_NSP_E!Y36</f>
        <v>17.599448160000001</v>
      </c>
      <c r="Z36" s="8">
        <f>FC_IND_IS_E!Z36+FC_IND_NFM_E!Z36+FC_IND_CPC_E!Z36+FC_IND_NMM_E!Z36+FC_IND_PPP_E!Z36+FC_IND_FBT_E!Z36+FC_IND_TE_E!Z36+FC_IND_MAC_E!Z36+FC_IND_TL_E!Z36+FC_IND_WP_E!Z36+FC_IND_MQ_E!Z36+FC_IND_CON_E!Z36+FC_IND_NSP_E!Z36</f>
        <v>33.172174800000008</v>
      </c>
    </row>
    <row r="37" spans="1:26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3.0491445600000002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3.0491445600000002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3.0491445600000002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30.491944560000007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3.0491445600000002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3.0491445600000002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3.0491445600000002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3.0491445600000002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3.0491445600000002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3.0491445600000002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3.0491445600000002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12.19682772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12.196827720000002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3.0491445600000002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6.0982891200000005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3.0493940399999993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1.8294368399999998</v>
      </c>
      <c r="Y37" s="8">
        <f>FC_IND_IS_E!Y37+FC_IND_NFM_E!Y37+FC_IND_CPC_E!Y37+FC_IND_NMM_E!Y37+FC_IND_PPP_E!Y37+FC_IND_FBT_E!Y37+FC_IND_TE_E!Y37+FC_IND_MAC_E!Y37+FC_IND_TL_E!Y37+FC_IND_WP_E!Y37+FC_IND_MQ_E!Y37+FC_IND_CON_E!Y37+FC_IND_NSP_E!Y37</f>
        <v>0.30486456000000001</v>
      </c>
      <c r="Z37" s="8">
        <f>FC_IND_IS_E!Z37+FC_IND_NFM_E!Z37+FC_IND_CPC_E!Z37+FC_IND_NMM_E!Z37+FC_IND_PPP_E!Z37+FC_IND_FBT_E!Z37+FC_IND_TE_E!Z37+FC_IND_MAC_E!Z37+FC_IND_TL_E!Z37+FC_IND_WP_E!Z37+FC_IND_MQ_E!Z37+FC_IND_CON_E!Z37+FC_IND_NSP_E!Z37</f>
        <v>2.8964627999999997</v>
      </c>
    </row>
    <row r="38" spans="1:26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  <c r="Y38" s="8">
        <f>FC_IND_IS_E!Y38+FC_IND_NFM_E!Y38+FC_IND_CPC_E!Y38+FC_IND_NMM_E!Y38+FC_IND_PPP_E!Y38+FC_IND_FBT_E!Y38+FC_IND_TE_E!Y38+FC_IND_MAC_E!Y38+FC_IND_TL_E!Y38+FC_IND_WP_E!Y38+FC_IND_MQ_E!Y38+FC_IND_CON_E!Y38+FC_IND_NSP_E!Y38</f>
        <v>0</v>
      </c>
      <c r="Z38" s="8">
        <f>FC_IND_IS_E!Z38+FC_IND_NFM_E!Z38+FC_IND_CPC_E!Z38+FC_IND_NMM_E!Z38+FC_IND_PPP_E!Z38+FC_IND_FBT_E!Z38+FC_IND_TE_E!Z38+FC_IND_MAC_E!Z38+FC_IND_TL_E!Z38+FC_IND_WP_E!Z38+FC_IND_MQ_E!Z38+FC_IND_CON_E!Z38+FC_IND_NSP_E!Z38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  <c r="Y39" s="8">
        <f>FC_IND_IS_E!Y39+FC_IND_NFM_E!Y39+FC_IND_CPC_E!Y39+FC_IND_NMM_E!Y39+FC_IND_PPP_E!Y39+FC_IND_FBT_E!Y39+FC_IND_TE_E!Y39+FC_IND_MAC_E!Y39+FC_IND_TL_E!Y39+FC_IND_WP_E!Y39+FC_IND_MQ_E!Y39+FC_IND_CON_E!Y39+FC_IND_NSP_E!Y39</f>
        <v>0</v>
      </c>
      <c r="Z39" s="8">
        <f>FC_IND_IS_E!Z39+FC_IND_NFM_E!Z39+FC_IND_CPC_E!Z39+FC_IND_NMM_E!Z39+FC_IND_PPP_E!Z39+FC_IND_FBT_E!Z39+FC_IND_TE_E!Z39+FC_IND_MAC_E!Z39+FC_IND_TL_E!Z39+FC_IND_WP_E!Z39+FC_IND_MQ_E!Z39+FC_IND_CON_E!Z39+FC_IND_NSP_E!Z39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  <c r="Y40" s="8">
        <f>FC_IND_IS_E!Y40+FC_IND_NFM_E!Y40+FC_IND_CPC_E!Y40+FC_IND_NMM_E!Y40+FC_IND_PPP_E!Y40+FC_IND_FBT_E!Y40+FC_IND_TE_E!Y40+FC_IND_MAC_E!Y40+FC_IND_TL_E!Y40+FC_IND_WP_E!Y40+FC_IND_MQ_E!Y40+FC_IND_CON_E!Y40+FC_IND_NSP_E!Y40</f>
        <v>0</v>
      </c>
      <c r="Z40" s="8">
        <f>FC_IND_IS_E!Z40+FC_IND_NFM_E!Z40+FC_IND_CPC_E!Z40+FC_IND_NMM_E!Z40+FC_IND_PPP_E!Z40+FC_IND_FBT_E!Z40+FC_IND_TE_E!Z40+FC_IND_MAC_E!Z40+FC_IND_TL_E!Z40+FC_IND_WP_E!Z40+FC_IND_MQ_E!Z40+FC_IND_CON_E!Z40+FC_IND_NSP_E!Z40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  <c r="Y41" s="8">
        <f>FC_IND_IS_E!Y41+FC_IND_NFM_E!Y41+FC_IND_CPC_E!Y41+FC_IND_NMM_E!Y41+FC_IND_PPP_E!Y41+FC_IND_FBT_E!Y41+FC_IND_TE_E!Y41+FC_IND_MAC_E!Y41+FC_IND_TL_E!Y41+FC_IND_WP_E!Y41+FC_IND_MQ_E!Y41+FC_IND_CON_E!Y41+FC_IND_NSP_E!Y41</f>
        <v>0</v>
      </c>
      <c r="Z41" s="8">
        <f>FC_IND_IS_E!Z41+FC_IND_NFM_E!Z41+FC_IND_CPC_E!Z41+FC_IND_NMM_E!Z41+FC_IND_PPP_E!Z41+FC_IND_FBT_E!Z41+FC_IND_TE_E!Z41+FC_IND_MAC_E!Z41+FC_IND_TL_E!Z41+FC_IND_WP_E!Z41+FC_IND_MQ_E!Z41+FC_IND_CON_E!Z41+FC_IND_NSP_E!Z41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  <c r="Y42" s="8">
        <f>FC_IND_IS_E!Y42+FC_IND_NFM_E!Y42+FC_IND_CPC_E!Y42+FC_IND_NMM_E!Y42+FC_IND_PPP_E!Y42+FC_IND_FBT_E!Y42+FC_IND_TE_E!Y42+FC_IND_MAC_E!Y42+FC_IND_TL_E!Y42+FC_IND_WP_E!Y42+FC_IND_MQ_E!Y42+FC_IND_CON_E!Y42+FC_IND_NSP_E!Y42</f>
        <v>0</v>
      </c>
      <c r="Z42" s="8">
        <f>FC_IND_IS_E!Z42+FC_IND_NFM_E!Z42+FC_IND_CPC_E!Z42+FC_IND_NMM_E!Z42+FC_IND_PPP_E!Z42+FC_IND_FBT_E!Z42+FC_IND_TE_E!Z42+FC_IND_MAC_E!Z42+FC_IND_TL_E!Z42+FC_IND_WP_E!Z42+FC_IND_MQ_E!Z42+FC_IND_CON_E!Z42+FC_IND_NSP_E!Z42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109.70504999999999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106.57061999999999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109.70505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203.73795000000001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166.12479000000002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147.31820999999999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159.85593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194.33466000000001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147.31821000000002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128.51163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131.64605999999998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144.18377999999996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159.85593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153.58707000000004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144.18377999999998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156.72150000000002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172.39365000000001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131.17602888000002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134.78049000000001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119.54769372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112.27581611999999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53.880985080000016</v>
      </c>
      <c r="Y43" s="8">
        <f>FC_IND_IS_E!Y43+FC_IND_NFM_E!Y43+FC_IND_CPC_E!Y43+FC_IND_NMM_E!Y43+FC_IND_PPP_E!Y43+FC_IND_FBT_E!Y43+FC_IND_TE_E!Y43+FC_IND_MAC_E!Y43+FC_IND_TL_E!Y43+FC_IND_WP_E!Y43+FC_IND_MQ_E!Y43+FC_IND_CON_E!Y43+FC_IND_NSP_E!Y43</f>
        <v>93.280903560000013</v>
      </c>
      <c r="Z43" s="8">
        <f>FC_IND_IS_E!Z43+FC_IND_NFM_E!Z43+FC_IND_CPC_E!Z43+FC_IND_NMM_E!Z43+FC_IND_PPP_E!Z43+FC_IND_FBT_E!Z43+FC_IND_TE_E!Z43+FC_IND_MAC_E!Z43+FC_IND_TL_E!Z43+FC_IND_WP_E!Z43+FC_IND_MQ_E!Z43+FC_IND_CON_E!Z43+FC_IND_NSP_E!Z43</f>
        <v>81.872111879999991</v>
      </c>
    </row>
    <row r="44" spans="1:26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165.93012000000002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181.29405096000002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153.63958824000005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73.746812880000022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138.27565728000005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125.98401096000002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98.328990960000013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58.383160560000007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46.091792880000007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33.800425200000006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49.164634800000009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36.427164480000009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36.427164480000002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33.391660320000007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36.427443120000007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39.462947280000009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39.462947280000009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9.1067911200000022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9.6835759200000009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48.60233928000001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64.428255360000009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47.38719024000001</v>
      </c>
      <c r="Y44" s="8">
        <f>FC_IND_IS_E!Y44+FC_IND_NFM_E!Y44+FC_IND_CPC_E!Y44+FC_IND_NMM_E!Y44+FC_IND_PPP_E!Y44+FC_IND_FBT_E!Y44+FC_IND_TE_E!Y44+FC_IND_MAC_E!Y44+FC_IND_TL_E!Y44+FC_IND_WP_E!Y44+FC_IND_MQ_E!Y44+FC_IND_CON_E!Y44+FC_IND_NSP_E!Y44</f>
        <v>41.445749520000007</v>
      </c>
      <c r="Z44" s="8">
        <f>FC_IND_IS_E!Z44+FC_IND_NFM_E!Z44+FC_IND_CPC_E!Z44+FC_IND_NMM_E!Z44+FC_IND_PPP_E!Z44+FC_IND_FBT_E!Z44+FC_IND_TE_E!Z44+FC_IND_MAC_E!Z44+FC_IND_TL_E!Z44+FC_IND_WP_E!Z44+FC_IND_MQ_E!Z44+FC_IND_CON_E!Z44+FC_IND_NSP_E!Z44</f>
        <v>32.448463919999995</v>
      </c>
    </row>
    <row r="45" spans="1:26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  <c r="Y45" s="8">
        <f>FC_IND_IS_E!Y45+FC_IND_NFM_E!Y45+FC_IND_CPC_E!Y45+FC_IND_NMM_E!Y45+FC_IND_PPP_E!Y45+FC_IND_FBT_E!Y45+FC_IND_TE_E!Y45+FC_IND_MAC_E!Y45+FC_IND_TL_E!Y45+FC_IND_WP_E!Y45+FC_IND_MQ_E!Y45+FC_IND_CON_E!Y45+FC_IND_NSP_E!Y45</f>
        <v>0</v>
      </c>
      <c r="Z45" s="8">
        <f>FC_IND_IS_E!Z45+FC_IND_NFM_E!Z45+FC_IND_CPC_E!Z45+FC_IND_NMM_E!Z45+FC_IND_PPP_E!Z45+FC_IND_FBT_E!Z45+FC_IND_TE_E!Z45+FC_IND_MAC_E!Z45+FC_IND_TL_E!Z45+FC_IND_WP_E!Z45+FC_IND_MQ_E!Z45+FC_IND_CON_E!Z45+FC_IND_NSP_E!Z45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  <c r="Y46" s="8">
        <f>FC_IND_IS_E!Y46+FC_IND_NFM_E!Y46+FC_IND_CPC_E!Y46+FC_IND_NMM_E!Y46+FC_IND_PPP_E!Y46+FC_IND_FBT_E!Y46+FC_IND_TE_E!Y46+FC_IND_MAC_E!Y46+FC_IND_TL_E!Y46+FC_IND_WP_E!Y46+FC_IND_MQ_E!Y46+FC_IND_CON_E!Y46+FC_IND_NSP_E!Y46</f>
        <v>0</v>
      </c>
      <c r="Z46" s="8">
        <f>FC_IND_IS_E!Z46+FC_IND_NFM_E!Z46+FC_IND_CPC_E!Z46+FC_IND_NMM_E!Z46+FC_IND_PPP_E!Z46+FC_IND_FBT_E!Z46+FC_IND_TE_E!Z46+FC_IND_MAC_E!Z46+FC_IND_TL_E!Z46+FC_IND_WP_E!Z46+FC_IND_MQ_E!Z46+FC_IND_CON_E!Z46+FC_IND_NSP_E!Z46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  <c r="Y47" s="8">
        <f>FC_IND_IS_E!Y47+FC_IND_NFM_E!Y47+FC_IND_CPC_E!Y47+FC_IND_NMM_E!Y47+FC_IND_PPP_E!Y47+FC_IND_FBT_E!Y47+FC_IND_TE_E!Y47+FC_IND_MAC_E!Y47+FC_IND_TL_E!Y47+FC_IND_WP_E!Y47+FC_IND_MQ_E!Y47+FC_IND_CON_E!Y47+FC_IND_NSP_E!Y47</f>
        <v>0</v>
      </c>
      <c r="Z47" s="8">
        <f>FC_IND_IS_E!Z47+FC_IND_NFM_E!Z47+FC_IND_CPC_E!Z47+FC_IND_NMM_E!Z47+FC_IND_PPP_E!Z47+FC_IND_FBT_E!Z47+FC_IND_TE_E!Z47+FC_IND_MAC_E!Z47+FC_IND_TL_E!Z47+FC_IND_WP_E!Z47+FC_IND_MQ_E!Z47+FC_IND_CON_E!Z47+FC_IND_NSP_E!Z47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0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0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0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0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0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0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0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0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0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0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0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0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0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0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0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0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0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0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0</v>
      </c>
      <c r="Y48" s="8">
        <f>FC_IND_IS_E!Y48+FC_IND_NFM_E!Y48+FC_IND_CPC_E!Y48+FC_IND_NMM_E!Y48+FC_IND_PPP_E!Y48+FC_IND_FBT_E!Y48+FC_IND_TE_E!Y48+FC_IND_MAC_E!Y48+FC_IND_TL_E!Y48+FC_IND_WP_E!Y48+FC_IND_MQ_E!Y48+FC_IND_CON_E!Y48+FC_IND_NSP_E!Y48</f>
        <v>0</v>
      </c>
      <c r="Z48" s="8">
        <f>FC_IND_IS_E!Z48+FC_IND_NFM_E!Z48+FC_IND_CPC_E!Z48+FC_IND_NMM_E!Z48+FC_IND_PPP_E!Z48+FC_IND_FBT_E!Z48+FC_IND_TE_E!Z48+FC_IND_MAC_E!Z48+FC_IND_TL_E!Z48+FC_IND_WP_E!Z48+FC_IND_MQ_E!Z48+FC_IND_CON_E!Z48+FC_IND_NSP_E!Z48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  <c r="Y49" s="8">
        <f>FC_IND_IS_E!Y49+FC_IND_NFM_E!Y49+FC_IND_CPC_E!Y49+FC_IND_NMM_E!Y49+FC_IND_PPP_E!Y49+FC_IND_FBT_E!Y49+FC_IND_TE_E!Y49+FC_IND_MAC_E!Y49+FC_IND_TL_E!Y49+FC_IND_WP_E!Y49+FC_IND_MQ_E!Y49+FC_IND_CON_E!Y49+FC_IND_NSP_E!Y49</f>
        <v>0</v>
      </c>
      <c r="Z49" s="8">
        <f>FC_IND_IS_E!Z49+FC_IND_NFM_E!Z49+FC_IND_CPC_E!Z49+FC_IND_NMM_E!Z49+FC_IND_PPP_E!Z49+FC_IND_FBT_E!Z49+FC_IND_TE_E!Z49+FC_IND_MAC_E!Z49+FC_IND_TL_E!Z49+FC_IND_WP_E!Z49+FC_IND_MQ_E!Z49+FC_IND_CON_E!Z49+FC_IND_NSP_E!Z49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  <c r="Y50" s="8">
        <f>FC_IND_IS_E!Y50+FC_IND_NFM_E!Y50+FC_IND_CPC_E!Y50+FC_IND_NMM_E!Y50+FC_IND_PPP_E!Y50+FC_IND_FBT_E!Y50+FC_IND_TE_E!Y50+FC_IND_MAC_E!Y50+FC_IND_TL_E!Y50+FC_IND_WP_E!Y50+FC_IND_MQ_E!Y50+FC_IND_CON_E!Y50+FC_IND_NSP_E!Y50</f>
        <v>0</v>
      </c>
      <c r="Z50" s="8">
        <f>FC_IND_IS_E!Z50+FC_IND_NFM_E!Z50+FC_IND_CPC_E!Z50+FC_IND_NMM_E!Z50+FC_IND_PPP_E!Z50+FC_IND_FBT_E!Z50+FC_IND_TE_E!Z50+FC_IND_MAC_E!Z50+FC_IND_TL_E!Z50+FC_IND_WP_E!Z50+FC_IND_MQ_E!Z50+FC_IND_CON_E!Z50+FC_IND_NSP_E!Z50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286.07633999999996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346.10895000000005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266.08229999999998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398.4165900000001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378.92744999999991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388.97496000000001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402.75873000000018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408.51458999999988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336.81878999999998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231.19371000000001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268.30385999999999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266.83965000000006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279.86607000000004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343.68543000000011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229.67900999999998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221.49963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250.12746000000001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224.19922931999994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254.97122798414773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232.00644504189304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219.68844941508917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227.85803566260563</v>
      </c>
      <c r="Y51" s="27">
        <f>FC_IND_IS_E!Y51+FC_IND_NFM_E!Y51+FC_IND_CPC_E!Y51+FC_IND_NMM_E!Y51+FC_IND_PPP_E!Y51+FC_IND_FBT_E!Y51+FC_IND_TE_E!Y51+FC_IND_MAC_E!Y51+FC_IND_TL_E!Y51+FC_IND_WP_E!Y51+FC_IND_MQ_E!Y51+FC_IND_CON_E!Y51+FC_IND_NSP_E!Y51</f>
        <v>146.92900373861426</v>
      </c>
      <c r="Z51" s="27">
        <f>FC_IND_IS_E!Z51+FC_IND_NFM_E!Z51+FC_IND_CPC_E!Z51+FC_IND_NMM_E!Z51+FC_IND_PPP_E!Z51+FC_IND_FBT_E!Z51+FC_IND_TE_E!Z51+FC_IND_MAC_E!Z51+FC_IND_TL_E!Z51+FC_IND_WP_E!Z51+FC_IND_MQ_E!Z51+FC_IND_CON_E!Z51+FC_IND_NSP_E!Z51</f>
        <v>106.21277470949485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222.37246331999995</v>
      </c>
      <c r="Q52" s="27">
        <f t="shared" si="20"/>
        <v>64.831936680000013</v>
      </c>
      <c r="R52" s="27">
        <f t="shared" si="20"/>
        <v>99.181351080000013</v>
      </c>
      <c r="S52" s="27">
        <f t="shared" si="20"/>
        <v>96.812132759999997</v>
      </c>
      <c r="T52" s="27">
        <f t="shared" si="20"/>
        <v>76.261095719999986</v>
      </c>
      <c r="U52" s="27">
        <f t="shared" si="20"/>
        <v>50.932253879999998</v>
      </c>
      <c r="V52" s="27">
        <f t="shared" si="20"/>
        <v>97.074795959999975</v>
      </c>
      <c r="W52" s="27">
        <f t="shared" si="20"/>
        <v>20.368317959999999</v>
      </c>
      <c r="X52" s="27">
        <f t="shared" ref="X52:Z52" si="21">SUM(X53:X54)</f>
        <v>0.254826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74.789114400000017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93.235942800000004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36.689281200000003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48.823117199999999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86.935820399999969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18.538462799999998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0.254826</v>
      </c>
      <c r="Y53" s="8">
        <f>FC_IND_IS_E!Y53+FC_IND_NFM_E!Y53+FC_IND_CPC_E!Y53+FC_IND_NMM_E!Y53+FC_IND_PPP_E!Y53+FC_IND_FBT_E!Y53+FC_IND_TE_E!Y53+FC_IND_MAC_E!Y53+FC_IND_TL_E!Y53+FC_IND_WP_E!Y53+FC_IND_MQ_E!Y53+FC_IND_CON_E!Y53+FC_IND_NSP_E!Y53</f>
        <v>0</v>
      </c>
      <c r="Z53" s="8">
        <f>FC_IND_IS_E!Z53+FC_IND_NFM_E!Z53+FC_IND_CPC_E!Z53+FC_IND_NMM_E!Z53+FC_IND_PPP_E!Z53+FC_IND_FBT_E!Z53+FC_IND_TE_E!Z53+FC_IND_MAC_E!Z53+FC_IND_TL_E!Z53+FC_IND_WP_E!Z53+FC_IND_MQ_E!Z53+FC_IND_CON_E!Z53+FC_IND_NSP_E!Z53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222.37246331999995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64.831936680000013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24.392236679999996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3.5761899600000002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39.57181451999999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2.1091366800000002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10.13897556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1.8298551600000004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  <c r="Y54" s="45">
        <f>FC_IND_IS_E!Y54+FC_IND_NFM_E!Y54+FC_IND_CPC_E!Y54+FC_IND_NMM_E!Y54+FC_IND_PPP_E!Y54+FC_IND_FBT_E!Y54+FC_IND_TE_E!Y54+FC_IND_MAC_E!Y54+FC_IND_TL_E!Y54+FC_IND_WP_E!Y54+FC_IND_MQ_E!Y54+FC_IND_CON_E!Y54+FC_IND_NSP_E!Y54</f>
        <v>0</v>
      </c>
      <c r="Z54" s="45">
        <f>FC_IND_IS_E!Z54+FC_IND_NFM_E!Z54+FC_IND_CPC_E!Z54+FC_IND_NMM_E!Z54+FC_IND_PPP_E!Z54+FC_IND_FBT_E!Z54+FC_IND_TE_E!Z54+FC_IND_MAC_E!Z54+FC_IND_TL_E!Z54+FC_IND_WP_E!Z54+FC_IND_MQ_E!Z54+FC_IND_CON_E!Z54+FC_IND_NSP_E!Z54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371.61613439999996</v>
      </c>
      <c r="D61" s="49">
        <f t="shared" si="22"/>
        <v>422.01653759999999</v>
      </c>
      <c r="E61" s="49">
        <f t="shared" si="22"/>
        <v>534.12831359999996</v>
      </c>
      <c r="F61" s="49">
        <f t="shared" si="22"/>
        <v>560.33631360000004</v>
      </c>
      <c r="G61" s="49">
        <f t="shared" si="22"/>
        <v>561.68017919999988</v>
      </c>
      <c r="H61" s="49">
        <f t="shared" si="22"/>
        <v>611.96849279999992</v>
      </c>
      <c r="I61" s="49">
        <f t="shared" si="22"/>
        <v>396.03191039999996</v>
      </c>
      <c r="J61" s="49">
        <f t="shared" si="22"/>
        <v>408.80004479999997</v>
      </c>
      <c r="K61" s="49">
        <f t="shared" si="22"/>
        <v>554.96004479999999</v>
      </c>
      <c r="L61" s="49">
        <f t="shared" si="22"/>
        <v>403.0879104</v>
      </c>
      <c r="M61" s="49">
        <f t="shared" si="22"/>
        <v>489.4396415999999</v>
      </c>
      <c r="N61" s="49">
        <f t="shared" si="22"/>
        <v>513.18408959999988</v>
      </c>
      <c r="O61" s="49">
        <f t="shared" si="22"/>
        <v>358.40004479999999</v>
      </c>
      <c r="P61" s="49">
        <f t="shared" si="22"/>
        <v>395.24808959999996</v>
      </c>
      <c r="Q61" s="49">
        <f t="shared" si="22"/>
        <v>414.76164912000007</v>
      </c>
      <c r="R61" s="49">
        <f t="shared" si="22"/>
        <v>504.03382559999994</v>
      </c>
      <c r="S61" s="49">
        <f t="shared" si="22"/>
        <v>48.53334671999999</v>
      </c>
      <c r="T61" s="49">
        <f t="shared" si="22"/>
        <v>101.30635368</v>
      </c>
      <c r="U61" s="49">
        <f t="shared" si="22"/>
        <v>137.41068020879743</v>
      </c>
      <c r="V61" s="49">
        <f t="shared" si="22"/>
        <v>67.664567601580075</v>
      </c>
      <c r="W61" s="49">
        <f t="shared" si="22"/>
        <v>87.002300496544294</v>
      </c>
      <c r="X61" s="49">
        <f t="shared" si="22"/>
        <v>81.342993743988089</v>
      </c>
      <c r="Y61" s="49">
        <f t="shared" ref="Y61:Z61" si="23">SUM(Y62:Y72)</f>
        <v>97.440188049049269</v>
      </c>
      <c r="Z61" s="49">
        <f t="shared" si="23"/>
        <v>215.87730049279108</v>
      </c>
    </row>
    <row r="62" spans="1:26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371.61613439999996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422.01653759999999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534.12831359999996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560.33631360000004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561.68017919999988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611.96849279999992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396.03191039999996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408.80004479999997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554.96004479999999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403.0879104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489.4396415999999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513.18408959999988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358.40004479999999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395.24808959999996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411.37649280000005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477.11986559999997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39.199910399999993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51.632179199999996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66.976358400000009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53.748576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79.336454399999994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75.285503999999989</v>
      </c>
      <c r="Y62" s="52">
        <f>FC_IND_IS_E!Y62+FC_IND_NFM_E!Y62+FC_IND_CPC_E!Y62+FC_IND_NMM_E!Y62+FC_IND_PPP_E!Y62+FC_IND_FBT_E!Y62+FC_IND_TE_E!Y62+FC_IND_MAC_E!Y62+FC_IND_TL_E!Y62+FC_IND_WP_E!Y62+FC_IND_MQ_E!Y62+FC_IND_CON_E!Y62+FC_IND_NSP_E!Y62</f>
        <v>93.065817600000003</v>
      </c>
      <c r="Z62" s="52">
        <f>FC_IND_IS_E!Z62+FC_IND_NFM_E!Z62+FC_IND_CPC_E!Z62+FC_IND_NMM_E!Z62+FC_IND_PPP_E!Z62+FC_IND_FBT_E!Z62+FC_IND_TE_E!Z62+FC_IND_MAC_E!Z62+FC_IND_TL_E!Z62+FC_IND_WP_E!Z62+FC_IND_MQ_E!Z62+FC_IND_CON_E!Z62+FC_IND_NSP_E!Z62</f>
        <v>211.36348799999999</v>
      </c>
    </row>
    <row r="63" spans="1:26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  <c r="Y63" s="52">
        <f>FC_IND_IS_E!Y63+FC_IND_NFM_E!Y63+FC_IND_CPC_E!Y63+FC_IND_NMM_E!Y63+FC_IND_PPP_E!Y63+FC_IND_FBT_E!Y63+FC_IND_TE_E!Y63+FC_IND_MAC_E!Y63+FC_IND_TL_E!Y63+FC_IND_WP_E!Y63+FC_IND_MQ_E!Y63+FC_IND_CON_E!Y63+FC_IND_NSP_E!Y63</f>
        <v>0</v>
      </c>
      <c r="Z63" s="52">
        <f>FC_IND_IS_E!Z63+FC_IND_NFM_E!Z63+FC_IND_CPC_E!Z63+FC_IND_NMM_E!Z63+FC_IND_PPP_E!Z63+FC_IND_FBT_E!Z63+FC_IND_TE_E!Z63+FC_IND_MAC_E!Z63+FC_IND_TL_E!Z63+FC_IND_WP_E!Z63+FC_IND_MQ_E!Z63+FC_IND_CON_E!Z63+FC_IND_NSP_E!Z63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3.3851563200000014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4.9139999999999997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6.3335563200000005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6.5519344800000008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4.9344818087974485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2.859311601580079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5.6703660965442921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6.0574897439880955</v>
      </c>
      <c r="Y64" s="52">
        <f>FC_IND_IS_E!Y64+FC_IND_NFM_E!Y64+FC_IND_CPC_E!Y64+FC_IND_NMM_E!Y64+FC_IND_PPP_E!Y64+FC_IND_FBT_E!Y64+FC_IND_TE_E!Y64+FC_IND_MAC_E!Y64+FC_IND_TL_E!Y64+FC_IND_WP_E!Y64+FC_IND_MQ_E!Y64+FC_IND_CON_E!Y64+FC_IND_NSP_E!Y64</f>
        <v>4.3743704490492608</v>
      </c>
      <c r="Z64" s="52">
        <f>FC_IND_IS_E!Z64+FC_IND_NFM_E!Z64+FC_IND_CPC_E!Z64+FC_IND_NMM_E!Z64+FC_IND_PPP_E!Z64+FC_IND_FBT_E!Z64+FC_IND_TE_E!Z64+FC_IND_MAC_E!Z64+FC_IND_TL_E!Z64+FC_IND_WP_E!Z64+FC_IND_MQ_E!Z64+FC_IND_CON_E!Z64+FC_IND_NSP_E!Z64</f>
        <v>4.513812492791101</v>
      </c>
    </row>
    <row r="65" spans="1:26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21.999959999999998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2.9998800000000001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43.122239999999998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65.499839999999978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11.05668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1.9954799999999999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  <c r="Y65" s="52">
        <f>FC_IND_IS_E!Y65+FC_IND_NFM_E!Y65+FC_IND_CPC_E!Y65+FC_IND_NMM_E!Y65+FC_IND_PPP_E!Y65+FC_IND_FBT_E!Y65+FC_IND_TE_E!Y65+FC_IND_MAC_E!Y65+FC_IND_TL_E!Y65+FC_IND_WP_E!Y65+FC_IND_MQ_E!Y65+FC_IND_CON_E!Y65+FC_IND_NSP_E!Y65</f>
        <v>0</v>
      </c>
      <c r="Z65" s="52">
        <f>FC_IND_IS_E!Z65+FC_IND_NFM_E!Z65+FC_IND_CPC_E!Z65+FC_IND_NMM_E!Z65+FC_IND_PPP_E!Z65+FC_IND_FBT_E!Z65+FC_IND_TE_E!Z65+FC_IND_MAC_E!Z65+FC_IND_TL_E!Z65+FC_IND_WP_E!Z65+FC_IND_MQ_E!Z65+FC_IND_CON_E!Z65+FC_IND_NSP_E!Z65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  <c r="Y66" s="52">
        <f>FC_IND_IS_E!Y66+FC_IND_NFM_E!Y66+FC_IND_CPC_E!Y66+FC_IND_NMM_E!Y66+FC_IND_PPP_E!Y66+FC_IND_FBT_E!Y66+FC_IND_TE_E!Y66+FC_IND_MAC_E!Y66+FC_IND_TL_E!Y66+FC_IND_WP_E!Y66+FC_IND_MQ_E!Y66+FC_IND_CON_E!Y66+FC_IND_NSP_E!Y66</f>
        <v>0</v>
      </c>
      <c r="Z66" s="52">
        <f>FC_IND_IS_E!Z66+FC_IND_NFM_E!Z66+FC_IND_CPC_E!Z66+FC_IND_NMM_E!Z66+FC_IND_PPP_E!Z66+FC_IND_FBT_E!Z66+FC_IND_TE_E!Z66+FC_IND_MAC_E!Z66+FC_IND_TL_E!Z66+FC_IND_WP_E!Z66+FC_IND_MQ_E!Z66+FC_IND_CON_E!Z66+FC_IND_NSP_E!Z66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  <c r="Y67" s="52">
        <f>FC_IND_IS_E!Y67+FC_IND_NFM_E!Y67+FC_IND_CPC_E!Y67+FC_IND_NMM_E!Y67+FC_IND_PPP_E!Y67+FC_IND_FBT_E!Y67+FC_IND_TE_E!Y67+FC_IND_MAC_E!Y67+FC_IND_TL_E!Y67+FC_IND_WP_E!Y67+FC_IND_MQ_E!Y67+FC_IND_CON_E!Y67+FC_IND_NSP_E!Y67</f>
        <v>0</v>
      </c>
      <c r="Z67" s="52">
        <f>FC_IND_IS_E!Z67+FC_IND_NFM_E!Z67+FC_IND_CPC_E!Z67+FC_IND_NMM_E!Z67+FC_IND_PPP_E!Z67+FC_IND_FBT_E!Z67+FC_IND_TE_E!Z67+FC_IND_MAC_E!Z67+FC_IND_TL_E!Z67+FC_IND_WP_E!Z67+FC_IND_MQ_E!Z67+FC_IND_CON_E!Z67+FC_IND_NSP_E!Z67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  <c r="Y68" s="52">
        <f>FC_IND_IS_E!Y68+FC_IND_NFM_E!Y68+FC_IND_CPC_E!Y68+FC_IND_NMM_E!Y68+FC_IND_PPP_E!Y68+FC_IND_FBT_E!Y68+FC_IND_TE_E!Y68+FC_IND_MAC_E!Y68+FC_IND_TL_E!Y68+FC_IND_WP_E!Y68+FC_IND_MQ_E!Y68+FC_IND_CON_E!Y68+FC_IND_NSP_E!Y68</f>
        <v>0</v>
      </c>
      <c r="Z68" s="52">
        <f>FC_IND_IS_E!Z68+FC_IND_NFM_E!Z68+FC_IND_CPC_E!Z68+FC_IND_NMM_E!Z68+FC_IND_PPP_E!Z68+FC_IND_FBT_E!Z68+FC_IND_TE_E!Z68+FC_IND_MAC_E!Z68+FC_IND_TL_E!Z68+FC_IND_WP_E!Z68+FC_IND_MQ_E!Z68+FC_IND_CON_E!Z68+FC_IND_NSP_E!Z68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  <c r="Y69" s="52">
        <f>FC_IND_IS_E!Y69+FC_IND_NFM_E!Y69+FC_IND_CPC_E!Y69+FC_IND_NMM_E!Y69+FC_IND_PPP_E!Y69+FC_IND_FBT_E!Y69+FC_IND_TE_E!Y69+FC_IND_MAC_E!Y69+FC_IND_TL_E!Y69+FC_IND_WP_E!Y69+FC_IND_MQ_E!Y69+FC_IND_CON_E!Y69+FC_IND_NSP_E!Y69</f>
        <v>0</v>
      </c>
      <c r="Z69" s="52">
        <f>FC_IND_IS_E!Z69+FC_IND_NFM_E!Z69+FC_IND_CPC_E!Z69+FC_IND_NMM_E!Z69+FC_IND_PPP_E!Z69+FC_IND_FBT_E!Z69+FC_IND_TE_E!Z69+FC_IND_MAC_E!Z69+FC_IND_TL_E!Z69+FC_IND_WP_E!Z69+FC_IND_MQ_E!Z69+FC_IND_CON_E!Z69+FC_IND_NSP_E!Z69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  <c r="Y70" s="52">
        <f>FC_IND_IS_E!Y70+FC_IND_NFM_E!Y70+FC_IND_CPC_E!Y70+FC_IND_NMM_E!Y70+FC_IND_PPP_E!Y70+FC_IND_FBT_E!Y70+FC_IND_TE_E!Y70+FC_IND_MAC_E!Y70+FC_IND_TL_E!Y70+FC_IND_WP_E!Y70+FC_IND_MQ_E!Y70+FC_IND_CON_E!Y70+FC_IND_NSP_E!Y70</f>
        <v>0</v>
      </c>
      <c r="Z70" s="52">
        <f>FC_IND_IS_E!Z70+FC_IND_NFM_E!Z70+FC_IND_CPC_E!Z70+FC_IND_NMM_E!Z70+FC_IND_PPP_E!Z70+FC_IND_FBT_E!Z70+FC_IND_TE_E!Z70+FC_IND_MAC_E!Z70+FC_IND_TL_E!Z70+FC_IND_WP_E!Z70+FC_IND_MQ_E!Z70+FC_IND_CON_E!Z70+FC_IND_NSP_E!Z70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  <c r="Y71" s="52">
        <f>FC_IND_IS_E!Y71+FC_IND_NFM_E!Y71+FC_IND_CPC_E!Y71+FC_IND_NMM_E!Y71+FC_IND_PPP_E!Y71+FC_IND_FBT_E!Y71+FC_IND_TE_E!Y71+FC_IND_MAC_E!Y71+FC_IND_TL_E!Y71+FC_IND_WP_E!Y71+FC_IND_MQ_E!Y71+FC_IND_CON_E!Y71+FC_IND_NSP_E!Y71</f>
        <v>0</v>
      </c>
      <c r="Z71" s="52">
        <f>FC_IND_IS_E!Z71+FC_IND_NFM_E!Z71+FC_IND_CPC_E!Z71+FC_IND_NMM_E!Z71+FC_IND_PPP_E!Z71+FC_IND_FBT_E!Z71+FC_IND_TE_E!Z71+FC_IND_MAC_E!Z71+FC_IND_TL_E!Z71+FC_IND_WP_E!Z71+FC_IND_MQ_E!Z71+FC_IND_CON_E!Z71+FC_IND_NSP_E!Z71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  <c r="Y72" s="55">
        <f>FC_IND_IS_E!Y72+FC_IND_NFM_E!Y72+FC_IND_CPC_E!Y72+FC_IND_NMM_E!Y72+FC_IND_PPP_E!Y72+FC_IND_FBT_E!Y72+FC_IND_TE_E!Y72+FC_IND_MAC_E!Y72+FC_IND_TL_E!Y72+FC_IND_WP_E!Y72+FC_IND_MQ_E!Y72+FC_IND_CON_E!Y72+FC_IND_NSP_E!Y72</f>
        <v>0</v>
      </c>
      <c r="Z72" s="55">
        <f>FC_IND_IS_E!Z72+FC_IND_NFM_E!Z72+FC_IND_CPC_E!Z72+FC_IND_NMM_E!Z72+FC_IND_PPP_E!Z72+FC_IND_FBT_E!Z72+FC_IND_TE_E!Z72+FC_IND_MAC_E!Z72+FC_IND_TL_E!Z72+FC_IND_WP_E!Z72+FC_IND_MQ_E!Z72+FC_IND_CON_E!Z72+FC_IND_NSP_E!Z72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  <c r="Y5" s="8">
        <f>FC_IND_IS_BF_E!Y5+FC_IND_IS_EA_E!Y5</f>
        <v>0</v>
      </c>
      <c r="Z5" s="8">
        <f>FC_IND_IS_BF_E!Z5+FC_IND_IS_EA_E!Z5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  <c r="Y6" s="8">
        <f>FC_IND_IS_BF_E!Y6+FC_IND_IS_EA_E!Y6</f>
        <v>0</v>
      </c>
      <c r="Z6" s="8">
        <f>FC_IND_IS_BF_E!Z6+FC_IND_IS_EA_E!Z6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  <c r="Y7" s="8">
        <f>FC_IND_IS_BF_E!Y7+FC_IND_IS_EA_E!Y7</f>
        <v>0</v>
      </c>
      <c r="Z7" s="8">
        <f>FC_IND_IS_BF_E!Z7+FC_IND_IS_EA_E!Z7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  <c r="Y9" s="8">
        <f>FC_IND_IS_BF_E!Y9+FC_IND_IS_EA_E!Y9</f>
        <v>0</v>
      </c>
      <c r="Z9" s="8">
        <f>FC_IND_IS_BF_E!Z9+FC_IND_IS_EA_E!Z9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  <c r="Y10" s="8">
        <f>FC_IND_IS_BF_E!Y10+FC_IND_IS_EA_E!Y10</f>
        <v>0</v>
      </c>
      <c r="Z10" s="8">
        <f>FC_IND_IS_BF_E!Z10+FC_IND_IS_EA_E!Z10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  <c r="Y12" s="8">
        <f>FC_IND_IS_BF_E!Y12+FC_IND_IS_EA_E!Y12</f>
        <v>0</v>
      </c>
      <c r="Z12" s="8">
        <f>FC_IND_IS_BF_E!Z12+FC_IND_IS_EA_E!Z12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FC_IND_IS_BF_E!C13+FC_IND_IS_EA_E!C13</f>
        <v>0</v>
      </c>
      <c r="D13" s="8">
        <f>FC_IND_IS_BF_E!D13+FC_IND_IS_EA_E!D13</f>
        <v>0</v>
      </c>
      <c r="E13" s="8">
        <f>FC_IND_IS_BF_E!E13+FC_IND_IS_EA_E!E13</f>
        <v>0</v>
      </c>
      <c r="F13" s="8">
        <f>FC_IND_IS_BF_E!F13+FC_IND_IS_EA_E!F13</f>
        <v>0</v>
      </c>
      <c r="G13" s="8">
        <f>FC_IND_IS_BF_E!G13+FC_IND_IS_EA_E!G13</f>
        <v>0</v>
      </c>
      <c r="H13" s="8">
        <f>FC_IND_IS_BF_E!H13+FC_IND_IS_EA_E!H13</f>
        <v>0</v>
      </c>
      <c r="I13" s="8">
        <f>FC_IND_IS_BF_E!I13+FC_IND_IS_EA_E!I13</f>
        <v>0</v>
      </c>
      <c r="J13" s="8">
        <f>FC_IND_IS_BF_E!J13+FC_IND_IS_EA_E!J13</f>
        <v>0</v>
      </c>
      <c r="K13" s="8">
        <f>FC_IND_IS_BF_E!K13+FC_IND_IS_EA_E!K13</f>
        <v>0</v>
      </c>
      <c r="L13" s="8">
        <f>FC_IND_IS_BF_E!L13+FC_IND_IS_EA_E!L13</f>
        <v>0</v>
      </c>
      <c r="M13" s="8">
        <f>FC_IND_IS_BF_E!M13+FC_IND_IS_EA_E!M13</f>
        <v>0</v>
      </c>
      <c r="N13" s="8">
        <f>FC_IND_IS_BF_E!N13+FC_IND_IS_EA_E!N13</f>
        <v>0</v>
      </c>
      <c r="O13" s="8">
        <f>FC_IND_IS_BF_E!O13+FC_IND_IS_EA_E!O13</f>
        <v>0</v>
      </c>
      <c r="P13" s="8">
        <f>FC_IND_IS_BF_E!P13+FC_IND_IS_EA_E!P13</f>
        <v>0</v>
      </c>
      <c r="Q13" s="8">
        <f>FC_IND_IS_BF_E!Q13+FC_IND_IS_EA_E!Q13</f>
        <v>0</v>
      </c>
      <c r="R13" s="8">
        <f>FC_IND_IS_BF_E!R13+FC_IND_IS_EA_E!R13</f>
        <v>0</v>
      </c>
      <c r="S13" s="8">
        <f>FC_IND_IS_BF_E!S13+FC_IND_IS_EA_E!S13</f>
        <v>0</v>
      </c>
      <c r="T13" s="8">
        <f>FC_IND_IS_BF_E!T13+FC_IND_IS_EA_E!T13</f>
        <v>0</v>
      </c>
      <c r="U13" s="8">
        <f>FC_IND_IS_BF_E!U13+FC_IND_IS_EA_E!U13</f>
        <v>0</v>
      </c>
      <c r="V13" s="8">
        <f>FC_IND_IS_BF_E!V13+FC_IND_IS_EA_E!V13</f>
        <v>0</v>
      </c>
      <c r="W13" s="8">
        <f>FC_IND_IS_BF_E!W13+FC_IND_IS_EA_E!W13</f>
        <v>0</v>
      </c>
      <c r="X13" s="8">
        <f>FC_IND_IS_BF_E!X13+FC_IND_IS_EA_E!X13</f>
        <v>0</v>
      </c>
      <c r="Y13" s="8">
        <f>FC_IND_IS_BF_E!Y13+FC_IND_IS_EA_E!Y13</f>
        <v>0</v>
      </c>
      <c r="Z13" s="8">
        <f>FC_IND_IS_BF_E!Z13+FC_IND_IS_EA_E!Z13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  <c r="Y14" s="8">
        <f>FC_IND_IS_BF_E!Y14+FC_IND_IS_EA_E!Y14</f>
        <v>0</v>
      </c>
      <c r="Z14" s="8">
        <f>FC_IND_IS_BF_E!Z14+FC_IND_IS_EA_E!Z14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  <c r="Y15" s="8">
        <f>FC_IND_IS_BF_E!Y15+FC_IND_IS_EA_E!Y15</f>
        <v>0</v>
      </c>
      <c r="Z15" s="8">
        <f>FC_IND_IS_BF_E!Z15+FC_IND_IS_EA_E!Z15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  <c r="Y16" s="8">
        <f>FC_IND_IS_BF_E!Y16+FC_IND_IS_EA_E!Y16</f>
        <v>0</v>
      </c>
      <c r="Z16" s="8">
        <f>FC_IND_IS_BF_E!Z16+FC_IND_IS_EA_E!Z16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  <c r="Y18" s="8">
        <f>FC_IND_IS_BF_E!Y18+FC_IND_IS_EA_E!Y18</f>
        <v>0</v>
      </c>
      <c r="Z18" s="8">
        <f>FC_IND_IS_BF_E!Z18+FC_IND_IS_EA_E!Z18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  <c r="Y19" s="8">
        <f>FC_IND_IS_BF_E!Y19+FC_IND_IS_EA_E!Y19</f>
        <v>0</v>
      </c>
      <c r="Z19" s="8">
        <f>FC_IND_IS_BF_E!Z19+FC_IND_IS_EA_E!Z19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  <c r="Y20" s="8">
        <f>FC_IND_IS_BF_E!Y20+FC_IND_IS_EA_E!Y20</f>
        <v>0</v>
      </c>
      <c r="Z20" s="8">
        <f>FC_IND_IS_BF_E!Z20+FC_IND_IS_EA_E!Z20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  <c r="Y21" s="8">
        <f>FC_IND_IS_BF_E!Y21+FC_IND_IS_EA_E!Y21</f>
        <v>0</v>
      </c>
      <c r="Z21" s="8">
        <f>FC_IND_IS_BF_E!Z21+FC_IND_IS_EA_E!Z21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  <c r="Y23" s="8">
        <f>FC_IND_IS_BF_E!Y23+FC_IND_IS_EA_E!Y23</f>
        <v>0</v>
      </c>
      <c r="Z23" s="8">
        <f>FC_IND_IS_BF_E!Z23+FC_IND_IS_EA_E!Z23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  <c r="Y24" s="8">
        <f>FC_IND_IS_BF_E!Y24+FC_IND_IS_EA_E!Y24</f>
        <v>0</v>
      </c>
      <c r="Z24" s="8">
        <f>FC_IND_IS_BF_E!Z24+FC_IND_IS_EA_E!Z24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  <c r="Y25" s="27">
        <f>FC_IND_IS_BF_E!Y25+FC_IND_IS_EA_E!Y25</f>
        <v>0</v>
      </c>
      <c r="Z25" s="27">
        <f>FC_IND_IS_BF_E!Z25+FC_IND_IS_EA_E!Z25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  <c r="Y28" s="8">
        <f>FC_IND_IS_BF_E!Y28+FC_IND_IS_EA_E!Y28</f>
        <v>0</v>
      </c>
      <c r="Z28" s="8">
        <f>FC_IND_IS_BF_E!Z28+FC_IND_IS_EA_E!Z28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  <c r="Y29" s="8">
        <f>FC_IND_IS_BF_E!Y29+FC_IND_IS_EA_E!Y29</f>
        <v>0</v>
      </c>
      <c r="Z29" s="8">
        <f>FC_IND_IS_BF_E!Z29+FC_IND_IS_EA_E!Z29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  <c r="Y30" s="8">
        <f>FC_IND_IS_BF_E!Y30+FC_IND_IS_EA_E!Y30</f>
        <v>0</v>
      </c>
      <c r="Z30" s="8">
        <f>FC_IND_IS_BF_E!Z30+FC_IND_IS_EA_E!Z30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  <c r="Y31" s="8">
        <f>FC_IND_IS_BF_E!Y31+FC_IND_IS_EA_E!Y31</f>
        <v>0</v>
      </c>
      <c r="Z31" s="8">
        <f>FC_IND_IS_BF_E!Z31+FC_IND_IS_EA_E!Z31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  <c r="Y32" s="8">
        <f>FC_IND_IS_BF_E!Y32+FC_IND_IS_EA_E!Y32</f>
        <v>0</v>
      </c>
      <c r="Z32" s="8">
        <f>FC_IND_IS_BF_E!Z32+FC_IND_IS_EA_E!Z32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  <c r="Y34" s="8">
        <f>FC_IND_IS_BF_E!Y34+FC_IND_IS_EA_E!Y34</f>
        <v>0</v>
      </c>
      <c r="Z34" s="8">
        <f>FC_IND_IS_BF_E!Z34+FC_IND_IS_EA_E!Z34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  <c r="Y35" s="8">
        <f>FC_IND_IS_BF_E!Y35+FC_IND_IS_EA_E!Y35</f>
        <v>0</v>
      </c>
      <c r="Z35" s="8">
        <f>FC_IND_IS_BF_E!Z35+FC_IND_IS_EA_E!Z35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  <c r="Y36" s="8">
        <f>FC_IND_IS_BF_E!Y36+FC_IND_IS_EA_E!Y36</f>
        <v>0</v>
      </c>
      <c r="Z36" s="8">
        <f>FC_IND_IS_BF_E!Z36+FC_IND_IS_EA_E!Z36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  <c r="Y37" s="8">
        <f>FC_IND_IS_BF_E!Y37+FC_IND_IS_EA_E!Y37</f>
        <v>0</v>
      </c>
      <c r="Z37" s="8">
        <f>FC_IND_IS_BF_E!Z37+FC_IND_IS_EA_E!Z37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  <c r="Y38" s="8">
        <f>FC_IND_IS_BF_E!Y38+FC_IND_IS_EA_E!Y38</f>
        <v>0</v>
      </c>
      <c r="Z38" s="8">
        <f>FC_IND_IS_BF_E!Z38+FC_IND_IS_EA_E!Z38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  <c r="Y39" s="8">
        <f>FC_IND_IS_BF_E!Y39+FC_IND_IS_EA_E!Y39</f>
        <v>0</v>
      </c>
      <c r="Z39" s="8">
        <f>FC_IND_IS_BF_E!Z39+FC_IND_IS_EA_E!Z39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  <c r="Y40" s="8">
        <f>FC_IND_IS_BF_E!Y40+FC_IND_IS_EA_E!Y40</f>
        <v>0</v>
      </c>
      <c r="Z40" s="8">
        <f>FC_IND_IS_BF_E!Z40+FC_IND_IS_EA_E!Z40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  <c r="Y41" s="8">
        <f>FC_IND_IS_BF_E!Y41+FC_IND_IS_EA_E!Y41</f>
        <v>0</v>
      </c>
      <c r="Z41" s="8">
        <f>FC_IND_IS_BF_E!Z41+FC_IND_IS_EA_E!Z41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  <c r="Y42" s="8">
        <f>FC_IND_IS_BF_E!Y42+FC_IND_IS_EA_E!Y42</f>
        <v>0</v>
      </c>
      <c r="Z42" s="8">
        <f>FC_IND_IS_BF_E!Z42+FC_IND_IS_EA_E!Z42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FC_IND_IS_BF_E!C43+FC_IND_IS_EA_E!C43</f>
        <v>0</v>
      </c>
      <c r="D43" s="8">
        <f>FC_IND_IS_BF_E!D43+FC_IND_IS_EA_E!D43</f>
        <v>0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0</v>
      </c>
      <c r="I43" s="8">
        <f>FC_IND_IS_BF_E!I43+FC_IND_IS_EA_E!I43</f>
        <v>0</v>
      </c>
      <c r="J43" s="8">
        <f>FC_IND_IS_BF_E!J43+FC_IND_IS_EA_E!J43</f>
        <v>0</v>
      </c>
      <c r="K43" s="8">
        <f>FC_IND_IS_BF_E!K43+FC_IND_IS_EA_E!K43</f>
        <v>0</v>
      </c>
      <c r="L43" s="8">
        <f>FC_IND_IS_BF_E!L43+FC_IND_IS_EA_E!L43</f>
        <v>0</v>
      </c>
      <c r="M43" s="8">
        <f>FC_IND_IS_BF_E!M43+FC_IND_IS_EA_E!M43</f>
        <v>0</v>
      </c>
      <c r="N43" s="8">
        <f>FC_IND_IS_BF_E!N43+FC_IND_IS_EA_E!N43</f>
        <v>0</v>
      </c>
      <c r="O43" s="8">
        <f>FC_IND_IS_BF_E!O43+FC_IND_IS_EA_E!O43</f>
        <v>0</v>
      </c>
      <c r="P43" s="8">
        <f>FC_IND_IS_BF_E!P43+FC_IND_IS_EA_E!P43</f>
        <v>0</v>
      </c>
      <c r="Q43" s="8">
        <f>FC_IND_IS_BF_E!Q43+FC_IND_IS_EA_E!Q43</f>
        <v>0</v>
      </c>
      <c r="R43" s="8">
        <f>FC_IND_IS_BF_E!R43+FC_IND_IS_EA_E!R43</f>
        <v>0</v>
      </c>
      <c r="S43" s="8">
        <f>FC_IND_IS_BF_E!S43+FC_IND_IS_EA_E!S43</f>
        <v>0</v>
      </c>
      <c r="T43" s="8">
        <f>FC_IND_IS_BF_E!T43+FC_IND_IS_EA_E!T43</f>
        <v>0</v>
      </c>
      <c r="U43" s="8">
        <f>FC_IND_IS_BF_E!U43+FC_IND_IS_EA_E!U43</f>
        <v>0</v>
      </c>
      <c r="V43" s="8">
        <f>FC_IND_IS_BF_E!V43+FC_IND_IS_EA_E!V43</f>
        <v>0</v>
      </c>
      <c r="W43" s="8">
        <f>FC_IND_IS_BF_E!W43+FC_IND_IS_EA_E!W43</f>
        <v>0</v>
      </c>
      <c r="X43" s="8">
        <f>FC_IND_IS_BF_E!X43+FC_IND_IS_EA_E!X43</f>
        <v>0</v>
      </c>
      <c r="Y43" s="8">
        <f>FC_IND_IS_BF_E!Y43+FC_IND_IS_EA_E!Y43</f>
        <v>0</v>
      </c>
      <c r="Z43" s="8">
        <f>FC_IND_IS_BF_E!Z43+FC_IND_IS_EA_E!Z43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FC_IND_IS_BF_E!C44+FC_IND_IS_EA_E!C44</f>
        <v>0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  <c r="Y44" s="8">
        <f>FC_IND_IS_BF_E!Y44+FC_IND_IS_EA_E!Y44</f>
        <v>0</v>
      </c>
      <c r="Z44" s="8">
        <f>FC_IND_IS_BF_E!Z44+FC_IND_IS_EA_E!Z44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  <c r="Y45" s="8">
        <f>FC_IND_IS_BF_E!Y45+FC_IND_IS_EA_E!Y45</f>
        <v>0</v>
      </c>
      <c r="Z45" s="8">
        <f>FC_IND_IS_BF_E!Z45+FC_IND_IS_EA_E!Z45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  <c r="Y46" s="8">
        <f>FC_IND_IS_BF_E!Y46+FC_IND_IS_EA_E!Y46</f>
        <v>0</v>
      </c>
      <c r="Z46" s="8">
        <f>FC_IND_IS_BF_E!Z46+FC_IND_IS_EA_E!Z46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  <c r="Y47" s="8">
        <f>FC_IND_IS_BF_E!Y47+FC_IND_IS_EA_E!Y47</f>
        <v>0</v>
      </c>
      <c r="Z47" s="8">
        <f>FC_IND_IS_BF_E!Z47+FC_IND_IS_EA_E!Z47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  <c r="Y48" s="8">
        <f>FC_IND_IS_BF_E!Y48+FC_IND_IS_EA_E!Y48</f>
        <v>0</v>
      </c>
      <c r="Z48" s="8">
        <f>FC_IND_IS_BF_E!Z48+FC_IND_IS_EA_E!Z48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  <c r="Y49" s="8">
        <f>FC_IND_IS_BF_E!Y49+FC_IND_IS_EA_E!Y49</f>
        <v>0</v>
      </c>
      <c r="Z49" s="8">
        <f>FC_IND_IS_BF_E!Z49+FC_IND_IS_EA_E!Z49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  <c r="Y50" s="8">
        <f>FC_IND_IS_BF_E!Y50+FC_IND_IS_EA_E!Y50</f>
        <v>0</v>
      </c>
      <c r="Z50" s="8">
        <f>FC_IND_IS_BF_E!Z50+FC_IND_IS_EA_E!Z50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FC_IND_IS_BF_E!C51+FC_IND_IS_EA_E!C51</f>
        <v>0</v>
      </c>
      <c r="D51" s="27">
        <f>FC_IND_IS_BF_E!D51+FC_IND_IS_EA_E!D51</f>
        <v>0</v>
      </c>
      <c r="E51" s="27">
        <f>FC_IND_IS_BF_E!E51+FC_IND_IS_EA_E!E51</f>
        <v>0</v>
      </c>
      <c r="F51" s="27">
        <f>FC_IND_IS_BF_E!F51+FC_IND_IS_EA_E!F51</f>
        <v>0</v>
      </c>
      <c r="G51" s="27">
        <f>FC_IND_IS_BF_E!G51+FC_IND_IS_EA_E!G51</f>
        <v>0</v>
      </c>
      <c r="H51" s="27">
        <f>FC_IND_IS_BF_E!H51+FC_IND_IS_EA_E!H51</f>
        <v>0</v>
      </c>
      <c r="I51" s="27">
        <f>FC_IND_IS_BF_E!I51+FC_IND_IS_EA_E!I51</f>
        <v>0</v>
      </c>
      <c r="J51" s="27">
        <f>FC_IND_IS_BF_E!J51+FC_IND_IS_EA_E!J51</f>
        <v>0</v>
      </c>
      <c r="K51" s="27">
        <f>FC_IND_IS_BF_E!K51+FC_IND_IS_EA_E!K51</f>
        <v>0</v>
      </c>
      <c r="L51" s="27">
        <f>FC_IND_IS_BF_E!L51+FC_IND_IS_EA_E!L51</f>
        <v>0</v>
      </c>
      <c r="M51" s="27">
        <f>FC_IND_IS_BF_E!M51+FC_IND_IS_EA_E!M51</f>
        <v>0</v>
      </c>
      <c r="N51" s="27">
        <f>FC_IND_IS_BF_E!N51+FC_IND_IS_EA_E!N51</f>
        <v>0</v>
      </c>
      <c r="O51" s="27">
        <f>FC_IND_IS_BF_E!O51+FC_IND_IS_EA_E!O51</f>
        <v>0</v>
      </c>
      <c r="P51" s="27">
        <f>FC_IND_IS_BF_E!P51+FC_IND_IS_EA_E!P51</f>
        <v>0</v>
      </c>
      <c r="Q51" s="27">
        <f>FC_IND_IS_BF_E!Q51+FC_IND_IS_EA_E!Q51</f>
        <v>0</v>
      </c>
      <c r="R51" s="27">
        <f>FC_IND_IS_BF_E!R51+FC_IND_IS_EA_E!R51</f>
        <v>0</v>
      </c>
      <c r="S51" s="27">
        <f>FC_IND_IS_BF_E!S51+FC_IND_IS_EA_E!S51</f>
        <v>0</v>
      </c>
      <c r="T51" s="27">
        <f>FC_IND_IS_BF_E!T51+FC_IND_IS_EA_E!T51</f>
        <v>0</v>
      </c>
      <c r="U51" s="27">
        <f>FC_IND_IS_BF_E!U51+FC_IND_IS_EA_E!U51</f>
        <v>0</v>
      </c>
      <c r="V51" s="27">
        <f>FC_IND_IS_BF_E!V51+FC_IND_IS_EA_E!V51</f>
        <v>0</v>
      </c>
      <c r="W51" s="27">
        <f>FC_IND_IS_BF_E!W51+FC_IND_IS_EA_E!W51</f>
        <v>0</v>
      </c>
      <c r="X51" s="27">
        <f>FC_IND_IS_BF_E!X51+FC_IND_IS_EA_E!X51</f>
        <v>0</v>
      </c>
      <c r="Y51" s="27">
        <f>FC_IND_IS_BF_E!Y51+FC_IND_IS_EA_E!Y51</f>
        <v>0</v>
      </c>
      <c r="Z51" s="27">
        <f>FC_IND_IS_BF_E!Z51+FC_IND_IS_EA_E!Z51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  <c r="Y53" s="8">
        <f>FC_IND_IS_BF_E!Y53+FC_IND_IS_EA_E!Y53</f>
        <v>0</v>
      </c>
      <c r="Z53" s="8">
        <f>FC_IND_IS_BF_E!Z53+FC_IND_IS_EA_E!Z53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  <c r="Y54" s="45">
        <f>FC_IND_IS_BF_E!Y54+FC_IND_IS_EA_E!Y54</f>
        <v>0</v>
      </c>
      <c r="Z54" s="45">
        <f>FC_IND_IS_BF_E!Z54+FC_IND_IS_EA_E!Z54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  <c r="Y62" s="52">
        <f>FC_IND_IS_BF_E!Y62+FC_IND_IS_EA_E!Y62</f>
        <v>0</v>
      </c>
      <c r="Z62" s="52">
        <f>FC_IND_IS_BF_E!Z62+FC_IND_IS_EA_E!Z62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  <c r="Y63" s="52">
        <f>FC_IND_IS_BF_E!Y63+FC_IND_IS_EA_E!Y63</f>
        <v>0</v>
      </c>
      <c r="Z63" s="52">
        <f>FC_IND_IS_BF_E!Z63+FC_IND_IS_EA_E!Z63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  <c r="Y64" s="52">
        <f>FC_IND_IS_BF_E!Y64+FC_IND_IS_EA_E!Y64</f>
        <v>0</v>
      </c>
      <c r="Z64" s="52">
        <f>FC_IND_IS_BF_E!Z64+FC_IND_IS_EA_E!Z64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  <c r="Y65" s="52">
        <f>FC_IND_IS_BF_E!Y65+FC_IND_IS_EA_E!Y65</f>
        <v>0</v>
      </c>
      <c r="Z65" s="52">
        <f>FC_IND_IS_BF_E!Z65+FC_IND_IS_EA_E!Z65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  <c r="Y66" s="52">
        <f>FC_IND_IS_BF_E!Y66+FC_IND_IS_EA_E!Y66</f>
        <v>0</v>
      </c>
      <c r="Z66" s="52">
        <f>FC_IND_IS_BF_E!Z66+FC_IND_IS_EA_E!Z66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  <c r="Y67" s="52">
        <f>FC_IND_IS_BF_E!Y67+FC_IND_IS_EA_E!Y67</f>
        <v>0</v>
      </c>
      <c r="Z67" s="52">
        <f>FC_IND_IS_BF_E!Z67+FC_IND_IS_EA_E!Z67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  <c r="Y68" s="52">
        <f>FC_IND_IS_BF_E!Y68+FC_IND_IS_EA_E!Y68</f>
        <v>0</v>
      </c>
      <c r="Z68" s="52">
        <f>FC_IND_IS_BF_E!Z68+FC_IND_IS_EA_E!Z68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  <c r="Y69" s="52">
        <f>FC_IND_IS_BF_E!Y69+FC_IND_IS_EA_E!Y69</f>
        <v>0</v>
      </c>
      <c r="Z69" s="52">
        <f>FC_IND_IS_BF_E!Z69+FC_IND_IS_EA_E!Z69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  <c r="Y70" s="52">
        <f>FC_IND_IS_BF_E!Y70+FC_IND_IS_EA_E!Y70</f>
        <v>0</v>
      </c>
      <c r="Z70" s="52">
        <f>FC_IND_IS_BF_E!Z70+FC_IND_IS_EA_E!Z70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  <c r="Y71" s="52">
        <f>FC_IND_IS_BF_E!Y71+FC_IND_IS_EA_E!Y71</f>
        <v>0</v>
      </c>
      <c r="Z71" s="52">
        <f>FC_IND_IS_BF_E!Z71+FC_IND_IS_EA_E!Z71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  <c r="Y72" s="55">
        <f>FC_IND_IS_BF_E!Y72+FC_IND_IS_EA_E!Y72</f>
        <v>0</v>
      </c>
      <c r="Z72" s="55">
        <f>FC_IND_IS_BF_E!Z72+FC_IND_IS_EA_E!Z72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0.20196000000000003</v>
      </c>
      <c r="D2" s="21">
        <f t="shared" ref="D2:X2" si="0">SUM(D3,D17,D22,D25,D26,D51,D52)</f>
        <v>0.55539000000000005</v>
      </c>
      <c r="E2" s="21">
        <f t="shared" si="0"/>
        <v>1.6156800000000002</v>
      </c>
      <c r="F2" s="21">
        <f t="shared" si="0"/>
        <v>3.7564883999999994</v>
      </c>
      <c r="G2" s="21">
        <f t="shared" si="0"/>
        <v>2.07009</v>
      </c>
      <c r="H2" s="21">
        <f t="shared" si="0"/>
        <v>2.2720500000000001</v>
      </c>
      <c r="I2" s="21">
        <f t="shared" si="0"/>
        <v>8.4904200000000003</v>
      </c>
      <c r="J2" s="21">
        <f t="shared" si="0"/>
        <v>6.6884752012781323</v>
      </c>
      <c r="K2" s="21">
        <f t="shared" si="0"/>
        <v>3.7867500000000014</v>
      </c>
      <c r="L2" s="21">
        <f t="shared" si="0"/>
        <v>6.4871430768513818</v>
      </c>
      <c r="M2" s="21">
        <f t="shared" si="0"/>
        <v>5.9316546905628078</v>
      </c>
      <c r="N2" s="21">
        <f t="shared" si="0"/>
        <v>2.8600750021849963</v>
      </c>
      <c r="O2" s="21">
        <f t="shared" si="0"/>
        <v>7.2505882957271366</v>
      </c>
      <c r="P2" s="21">
        <f t="shared" si="0"/>
        <v>5.8843716357967111</v>
      </c>
      <c r="Q2" s="21">
        <f t="shared" si="0"/>
        <v>5.8444115353571053</v>
      </c>
      <c r="R2" s="21">
        <f t="shared" si="0"/>
        <v>2.32254</v>
      </c>
      <c r="S2" s="21">
        <f t="shared" si="0"/>
        <v>3.3828300000000016</v>
      </c>
      <c r="T2" s="21">
        <f t="shared" si="0"/>
        <v>3.1783747733310062</v>
      </c>
      <c r="U2" s="21">
        <f t="shared" si="0"/>
        <v>3.2670033927675477</v>
      </c>
      <c r="V2" s="21">
        <f t="shared" si="0"/>
        <v>1.9839992682465546</v>
      </c>
      <c r="W2" s="21">
        <f t="shared" si="0"/>
        <v>1.7235464890356571</v>
      </c>
      <c r="X2" s="21">
        <f t="shared" si="0"/>
        <v>1.2215822788732518</v>
      </c>
      <c r="Y2" s="21">
        <f t="shared" ref="Y2:Z2" si="1">SUM(Y3,Y17,Y22,Y25,Y26,Y51,Y52)</f>
        <v>0.68246764230745549</v>
      </c>
      <c r="Z2" s="21">
        <f t="shared" si="1"/>
        <v>1.2315868183149281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3.0496283999999996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2.598785201278131</v>
      </c>
      <c r="K3" s="24">
        <f t="shared" si="3"/>
        <v>0</v>
      </c>
      <c r="L3" s="24">
        <f t="shared" si="3"/>
        <v>2.599413076851381</v>
      </c>
      <c r="M3" s="24">
        <f t="shared" si="3"/>
        <v>2.5993146905628075</v>
      </c>
      <c r="N3" s="24">
        <f t="shared" si="3"/>
        <v>2.6076250021849963</v>
      </c>
      <c r="O3" s="24">
        <f t="shared" si="3"/>
        <v>2.6055082957271374</v>
      </c>
      <c r="P3" s="24">
        <f t="shared" si="3"/>
        <v>2.602521635796712</v>
      </c>
      <c r="Q3" s="24">
        <f t="shared" si="3"/>
        <v>2.5625615353571045</v>
      </c>
      <c r="R3" s="24">
        <f t="shared" si="3"/>
        <v>0</v>
      </c>
      <c r="S3" s="24">
        <f t="shared" si="3"/>
        <v>0</v>
      </c>
      <c r="T3" s="24">
        <f t="shared" si="3"/>
        <v>0.1865393333310052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2.598785201278131</v>
      </c>
      <c r="K4" s="19">
        <f t="shared" si="6"/>
        <v>0</v>
      </c>
      <c r="L4" s="19">
        <f t="shared" si="6"/>
        <v>2.599413076851381</v>
      </c>
      <c r="M4" s="19">
        <f t="shared" si="6"/>
        <v>2.5993146905628075</v>
      </c>
      <c r="N4" s="19">
        <f t="shared" si="6"/>
        <v>2.6076250021849963</v>
      </c>
      <c r="O4" s="19">
        <f t="shared" si="6"/>
        <v>2.6055082957271374</v>
      </c>
      <c r="P4" s="19">
        <f t="shared" si="6"/>
        <v>2.602521635796712</v>
      </c>
      <c r="Q4" s="19">
        <f t="shared" si="6"/>
        <v>2.5625615353571045</v>
      </c>
      <c r="R4" s="19">
        <f t="shared" si="6"/>
        <v>0</v>
      </c>
      <c r="S4" s="19">
        <f t="shared" si="6"/>
        <v>0</v>
      </c>
      <c r="T4" s="19">
        <f t="shared" si="6"/>
        <v>0.1865393333310052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  <c r="Y5" s="8">
        <f>FC_IND_NFM_AM_E!Y5+FC_IND_NFM_PA_E!Y5+FC_IND_NFM_SA_E!Y5+FC_IND_NFM_OM_E!Y5</f>
        <v>0</v>
      </c>
      <c r="Z5" s="8">
        <f>FC_IND_NFM_AM_E!Z5+FC_IND_NFM_PA_E!Z5+FC_IND_NFM_SA_E!Z5+FC_IND_NFM_OM_E!Z5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  <c r="Y6" s="8">
        <f>FC_IND_NFM_AM_E!Y6+FC_IND_NFM_PA_E!Y6+FC_IND_NFM_SA_E!Y6+FC_IND_NFM_OM_E!Y6</f>
        <v>0</v>
      </c>
      <c r="Z6" s="8">
        <f>FC_IND_NFM_AM_E!Z6+FC_IND_NFM_PA_E!Z6+FC_IND_NFM_SA_E!Z6+FC_IND_NFM_OM_E!Z6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2.598785201278131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2.599413076851381</v>
      </c>
      <c r="M7" s="8">
        <f>FC_IND_NFM_AM_E!M7+FC_IND_NFM_PA_E!M7+FC_IND_NFM_SA_E!M7+FC_IND_NFM_OM_E!M7</f>
        <v>2.5993146905628075</v>
      </c>
      <c r="N7" s="8">
        <f>FC_IND_NFM_AM_E!N7+FC_IND_NFM_PA_E!N7+FC_IND_NFM_SA_E!N7+FC_IND_NFM_OM_E!N7</f>
        <v>2.6076250021849963</v>
      </c>
      <c r="O7" s="8">
        <f>FC_IND_NFM_AM_E!O7+FC_IND_NFM_PA_E!O7+FC_IND_NFM_SA_E!O7+FC_IND_NFM_OM_E!O7</f>
        <v>2.6055082957271374</v>
      </c>
      <c r="P7" s="8">
        <f>FC_IND_NFM_AM_E!P7+FC_IND_NFM_PA_E!P7+FC_IND_NFM_SA_E!P7+FC_IND_NFM_OM_E!P7</f>
        <v>2.602521635796712</v>
      </c>
      <c r="Q7" s="8">
        <f>FC_IND_NFM_AM_E!Q7+FC_IND_NFM_PA_E!Q7+FC_IND_NFM_SA_E!Q7+FC_IND_NFM_OM_E!Q7</f>
        <v>2.5625615353571045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0.1865393333310052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  <c r="Y7" s="8">
        <f>FC_IND_NFM_AM_E!Y7+FC_IND_NFM_PA_E!Y7+FC_IND_NFM_SA_E!Y7+FC_IND_NFM_OM_E!Y7</f>
        <v>0</v>
      </c>
      <c r="Z7" s="8">
        <f>FC_IND_NFM_AM_E!Z7+FC_IND_NFM_PA_E!Z7+FC_IND_NFM_SA_E!Z7+FC_IND_NFM_OM_E!Z7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  <c r="Y9" s="8">
        <f>FC_IND_NFM_AM_E!Y9+FC_IND_NFM_PA_E!Y9+FC_IND_NFM_SA_E!Y9+FC_IND_NFM_OM_E!Y9</f>
        <v>0</v>
      </c>
      <c r="Z9" s="8">
        <f>FC_IND_NFM_AM_E!Z9+FC_IND_NFM_PA_E!Z9+FC_IND_NFM_SA_E!Z9+FC_IND_NFM_OM_E!Z9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  <c r="Y10" s="8">
        <f>FC_IND_NFM_AM_E!Y10+FC_IND_NFM_PA_E!Y10+FC_IND_NFM_SA_E!Y10+FC_IND_NFM_OM_E!Y10</f>
        <v>0</v>
      </c>
      <c r="Z10" s="8">
        <f>FC_IND_NFM_AM_E!Z10+FC_IND_NFM_PA_E!Z10+FC_IND_NFM_SA_E!Z10+FC_IND_NFM_OM_E!Z10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3.0496283999999996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  <c r="Y12" s="8">
        <f>FC_IND_NFM_AM_E!Y12+FC_IND_NFM_PA_E!Y12+FC_IND_NFM_SA_E!Y12+FC_IND_NFM_OM_E!Y12</f>
        <v>0</v>
      </c>
      <c r="Z12" s="8">
        <f>FC_IND_NFM_AM_E!Z12+FC_IND_NFM_PA_E!Z12+FC_IND_NFM_SA_E!Z12+FC_IND_NFM_OM_E!Z12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3.0496283999999996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  <c r="Y13" s="8">
        <f>FC_IND_NFM_AM_E!Y13+FC_IND_NFM_PA_E!Y13+FC_IND_NFM_SA_E!Y13+FC_IND_NFM_OM_E!Y13</f>
        <v>0</v>
      </c>
      <c r="Z13" s="8">
        <f>FC_IND_NFM_AM_E!Z13+FC_IND_NFM_PA_E!Z13+FC_IND_NFM_SA_E!Z13+FC_IND_NFM_OM_E!Z13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  <c r="Y14" s="8">
        <f>FC_IND_NFM_AM_E!Y14+FC_IND_NFM_PA_E!Y14+FC_IND_NFM_SA_E!Y14+FC_IND_NFM_OM_E!Y14</f>
        <v>0</v>
      </c>
      <c r="Z14" s="8">
        <f>FC_IND_NFM_AM_E!Z14+FC_IND_NFM_PA_E!Z14+FC_IND_NFM_SA_E!Z14+FC_IND_NFM_OM_E!Z14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  <c r="Y15" s="8">
        <f>FC_IND_NFM_AM_E!Y15+FC_IND_NFM_PA_E!Y15+FC_IND_NFM_SA_E!Y15+FC_IND_NFM_OM_E!Y15</f>
        <v>0</v>
      </c>
      <c r="Z15" s="8">
        <f>FC_IND_NFM_AM_E!Z15+FC_IND_NFM_PA_E!Z15+FC_IND_NFM_SA_E!Z15+FC_IND_NFM_OM_E!Z15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  <c r="Y16" s="8">
        <f>FC_IND_NFM_AM_E!Y16+FC_IND_NFM_PA_E!Y16+FC_IND_NFM_SA_E!Y16+FC_IND_NFM_OM_E!Y16</f>
        <v>0</v>
      </c>
      <c r="Z16" s="8">
        <f>FC_IND_NFM_AM_E!Z16+FC_IND_NFM_PA_E!Z16+FC_IND_NFM_SA_E!Z16+FC_IND_NFM_OM_E!Z16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  <c r="Y18" s="8">
        <f>FC_IND_NFM_AM_E!Y18+FC_IND_NFM_PA_E!Y18+FC_IND_NFM_SA_E!Y18+FC_IND_NFM_OM_E!Y18</f>
        <v>0</v>
      </c>
      <c r="Z18" s="8">
        <f>FC_IND_NFM_AM_E!Z18+FC_IND_NFM_PA_E!Z18+FC_IND_NFM_SA_E!Z18+FC_IND_NFM_OM_E!Z18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  <c r="Y19" s="8">
        <f>FC_IND_NFM_AM_E!Y19+FC_IND_NFM_PA_E!Y19+FC_IND_NFM_SA_E!Y19+FC_IND_NFM_OM_E!Y19</f>
        <v>0</v>
      </c>
      <c r="Z19" s="8">
        <f>FC_IND_NFM_AM_E!Z19+FC_IND_NFM_PA_E!Z19+FC_IND_NFM_SA_E!Z19+FC_IND_NFM_OM_E!Z19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  <c r="Y20" s="8">
        <f>FC_IND_NFM_AM_E!Y20+FC_IND_NFM_PA_E!Y20+FC_IND_NFM_SA_E!Y20+FC_IND_NFM_OM_E!Y20</f>
        <v>0</v>
      </c>
      <c r="Z20" s="8">
        <f>FC_IND_NFM_AM_E!Z20+FC_IND_NFM_PA_E!Z20+FC_IND_NFM_SA_E!Z20+FC_IND_NFM_OM_E!Z20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  <c r="Y21" s="8">
        <f>FC_IND_NFM_AM_E!Y21+FC_IND_NFM_PA_E!Y21+FC_IND_NFM_SA_E!Y21+FC_IND_NFM_OM_E!Y21</f>
        <v>0</v>
      </c>
      <c r="Z21" s="8">
        <f>FC_IND_NFM_AM_E!Z21+FC_IND_NFM_PA_E!Z21+FC_IND_NFM_SA_E!Z21+FC_IND_NFM_OM_E!Z21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  <c r="Y23" s="8">
        <f>FC_IND_NFM_AM_E!Y23+FC_IND_NFM_PA_E!Y23+FC_IND_NFM_SA_E!Y23+FC_IND_NFM_OM_E!Y23</f>
        <v>0</v>
      </c>
      <c r="Z23" s="8">
        <f>FC_IND_NFM_AM_E!Z23+FC_IND_NFM_PA_E!Z23+FC_IND_NFM_SA_E!Z23+FC_IND_NFM_OM_E!Z23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  <c r="Y24" s="8">
        <f>FC_IND_NFM_AM_E!Y24+FC_IND_NFM_PA_E!Y24+FC_IND_NFM_SA_E!Y24+FC_IND_NFM_OM_E!Y24</f>
        <v>0</v>
      </c>
      <c r="Z24" s="8">
        <f>FC_IND_NFM_AM_E!Z24+FC_IND_NFM_PA_E!Z24+FC_IND_NFM_SA_E!Z24+FC_IND_NFM_OM_E!Z24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  <c r="Y25" s="27">
        <f>FC_IND_NFM_AM_E!Y25+FC_IND_NFM_PA_E!Y25+FC_IND_NFM_SA_E!Y25+FC_IND_NFM_OM_E!Y25</f>
        <v>0</v>
      </c>
      <c r="Z25" s="27">
        <f>FC_IND_NFM_AM_E!Z25+FC_IND_NFM_PA_E!Z25+FC_IND_NFM_SA_E!Z25+FC_IND_NFM_OM_E!Z25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6.268860000000001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0.76643784000000015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  <c r="Y28" s="8">
        <f>FC_IND_NFM_AM_E!Y28+FC_IND_NFM_PA_E!Y28+FC_IND_NFM_SA_E!Y28+FC_IND_NFM_OM_E!Y28</f>
        <v>0</v>
      </c>
      <c r="Z28" s="8">
        <f>FC_IND_NFM_AM_E!Z28+FC_IND_NFM_PA_E!Z28+FC_IND_NFM_SA_E!Z28+FC_IND_NFM_OM_E!Z28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  <c r="Y29" s="8">
        <f>FC_IND_NFM_AM_E!Y29+FC_IND_NFM_PA_E!Y29+FC_IND_NFM_SA_E!Y29+FC_IND_NFM_OM_E!Y29</f>
        <v>0</v>
      </c>
      <c r="Z29" s="8">
        <f>FC_IND_NFM_AM_E!Z29+FC_IND_NFM_PA_E!Z29+FC_IND_NFM_SA_E!Z29+FC_IND_NFM_OM_E!Z29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  <c r="Y30" s="8">
        <f>FC_IND_NFM_AM_E!Y30+FC_IND_NFM_PA_E!Y30+FC_IND_NFM_SA_E!Y30+FC_IND_NFM_OM_E!Y30</f>
        <v>0</v>
      </c>
      <c r="Z30" s="8">
        <f>FC_IND_NFM_AM_E!Z30+FC_IND_NFM_PA_E!Z30+FC_IND_NFM_SA_E!Z30+FC_IND_NFM_OM_E!Z30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  <c r="Y31" s="8">
        <f>FC_IND_NFM_AM_E!Y31+FC_IND_NFM_PA_E!Y31+FC_IND_NFM_SA_E!Y31+FC_IND_NFM_OM_E!Y31</f>
        <v>0</v>
      </c>
      <c r="Z31" s="8">
        <f>FC_IND_NFM_AM_E!Z31+FC_IND_NFM_PA_E!Z31+FC_IND_NFM_SA_E!Z31+FC_IND_NFM_OM_E!Z31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  <c r="Y32" s="8">
        <f>FC_IND_NFM_AM_E!Y32+FC_IND_NFM_PA_E!Y32+FC_IND_NFM_SA_E!Y32+FC_IND_NFM_OM_E!Y32</f>
        <v>0</v>
      </c>
      <c r="Z32" s="8">
        <f>FC_IND_NFM_AM_E!Z32+FC_IND_NFM_PA_E!Z32+FC_IND_NFM_SA_E!Z32+FC_IND_NFM_OM_E!Z32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6.268860000000001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0.76643784000000015</v>
      </c>
    </row>
    <row r="34" spans="1:26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  <c r="Y34" s="8">
        <f>FC_IND_NFM_AM_E!Y34+FC_IND_NFM_PA_E!Y34+FC_IND_NFM_SA_E!Y34+FC_IND_NFM_OM_E!Y34</f>
        <v>0</v>
      </c>
      <c r="Z34" s="8">
        <f>FC_IND_NFM_AM_E!Z34+FC_IND_NFM_PA_E!Z34+FC_IND_NFM_SA_E!Z34+FC_IND_NFM_OM_E!Z34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  <c r="Y35" s="8">
        <f>FC_IND_NFM_AM_E!Y35+FC_IND_NFM_PA_E!Y35+FC_IND_NFM_SA_E!Y35+FC_IND_NFM_OM_E!Y35</f>
        <v>0</v>
      </c>
      <c r="Z35" s="8">
        <f>FC_IND_NFM_AM_E!Z35+FC_IND_NFM_PA_E!Z35+FC_IND_NFM_SA_E!Z35+FC_IND_NFM_OM_E!Z35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0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  <c r="Y36" s="8">
        <f>FC_IND_NFM_AM_E!Y36+FC_IND_NFM_PA_E!Y36+FC_IND_NFM_SA_E!Y36+FC_IND_NFM_OM_E!Y36</f>
        <v>0</v>
      </c>
      <c r="Z36" s="8">
        <f>FC_IND_NFM_AM_E!Z36+FC_IND_NFM_PA_E!Z36+FC_IND_NFM_SA_E!Z36+FC_IND_NFM_OM_E!Z36</f>
        <v>0.76643784000000015</v>
      </c>
    </row>
    <row r="37" spans="1:26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  <c r="Y37" s="8">
        <f>FC_IND_NFM_AM_E!Y37+FC_IND_NFM_PA_E!Y37+FC_IND_NFM_SA_E!Y37+FC_IND_NFM_OM_E!Y37</f>
        <v>0</v>
      </c>
      <c r="Z37" s="8">
        <f>FC_IND_NFM_AM_E!Z37+FC_IND_NFM_PA_E!Z37+FC_IND_NFM_SA_E!Z37+FC_IND_NFM_OM_E!Z37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  <c r="Y38" s="8">
        <f>FC_IND_NFM_AM_E!Y38+FC_IND_NFM_PA_E!Y38+FC_IND_NFM_SA_E!Y38+FC_IND_NFM_OM_E!Y38</f>
        <v>0</v>
      </c>
      <c r="Z38" s="8">
        <f>FC_IND_NFM_AM_E!Z38+FC_IND_NFM_PA_E!Z38+FC_IND_NFM_SA_E!Z38+FC_IND_NFM_OM_E!Z38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  <c r="Y39" s="8">
        <f>FC_IND_NFM_AM_E!Y39+FC_IND_NFM_PA_E!Y39+FC_IND_NFM_SA_E!Y39+FC_IND_NFM_OM_E!Y39</f>
        <v>0</v>
      </c>
      <c r="Z39" s="8">
        <f>FC_IND_NFM_AM_E!Z39+FC_IND_NFM_PA_E!Z39+FC_IND_NFM_SA_E!Z39+FC_IND_NFM_OM_E!Z39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  <c r="Y40" s="8">
        <f>FC_IND_NFM_AM_E!Y40+FC_IND_NFM_PA_E!Y40+FC_IND_NFM_SA_E!Y40+FC_IND_NFM_OM_E!Y40</f>
        <v>0</v>
      </c>
      <c r="Z40" s="8">
        <f>FC_IND_NFM_AM_E!Z40+FC_IND_NFM_PA_E!Z40+FC_IND_NFM_SA_E!Z40+FC_IND_NFM_OM_E!Z40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  <c r="Y41" s="8">
        <f>FC_IND_NFM_AM_E!Y41+FC_IND_NFM_PA_E!Y41+FC_IND_NFM_SA_E!Y41+FC_IND_NFM_OM_E!Y41</f>
        <v>0</v>
      </c>
      <c r="Z41" s="8">
        <f>FC_IND_NFM_AM_E!Z41+FC_IND_NFM_PA_E!Z41+FC_IND_NFM_SA_E!Z41+FC_IND_NFM_OM_E!Z41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  <c r="Y42" s="8">
        <f>FC_IND_NFM_AM_E!Y42+FC_IND_NFM_PA_E!Y42+FC_IND_NFM_SA_E!Y42+FC_IND_NFM_OM_E!Y42</f>
        <v>0</v>
      </c>
      <c r="Z42" s="8">
        <f>FC_IND_NFM_AM_E!Z42+FC_IND_NFM_PA_E!Z42+FC_IND_NFM_SA_E!Z42+FC_IND_NFM_OM_E!Z42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0</v>
      </c>
      <c r="D43" s="8">
        <f>FC_IND_NFM_AM_E!D43+FC_IND_NFM_PA_E!D43+FC_IND_NFM_SA_E!D43+FC_IND_NFM_OM_E!D43</f>
        <v>0</v>
      </c>
      <c r="E43" s="8">
        <f>FC_IND_NFM_AM_E!E43+FC_IND_NFM_PA_E!E43+FC_IND_NFM_SA_E!E43+FC_IND_NFM_OM_E!E43</f>
        <v>0</v>
      </c>
      <c r="F43" s="8">
        <f>FC_IND_NFM_AM_E!F43+FC_IND_NFM_PA_E!F43+FC_IND_NFM_SA_E!F43+FC_IND_NFM_OM_E!F43</f>
        <v>0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6.268860000000001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</v>
      </c>
      <c r="U43" s="8">
        <f>FC_IND_NFM_AM_E!U43+FC_IND_NFM_PA_E!U43+FC_IND_NFM_SA_E!U43+FC_IND_NFM_OM_E!U43</f>
        <v>0</v>
      </c>
      <c r="V43" s="8">
        <f>FC_IND_NFM_AM_E!V43+FC_IND_NFM_PA_E!V43+FC_IND_NFM_SA_E!V43+FC_IND_NFM_OM_E!V43</f>
        <v>0</v>
      </c>
      <c r="W43" s="8">
        <f>FC_IND_NFM_AM_E!W43+FC_IND_NFM_PA_E!W43+FC_IND_NFM_SA_E!W43+FC_IND_NFM_OM_E!W43</f>
        <v>0</v>
      </c>
      <c r="X43" s="8">
        <f>FC_IND_NFM_AM_E!X43+FC_IND_NFM_PA_E!X43+FC_IND_NFM_SA_E!X43+FC_IND_NFM_OM_E!X43</f>
        <v>0</v>
      </c>
      <c r="Y43" s="8">
        <f>FC_IND_NFM_AM_E!Y43+FC_IND_NFM_PA_E!Y43+FC_IND_NFM_SA_E!Y43+FC_IND_NFM_OM_E!Y43</f>
        <v>0</v>
      </c>
      <c r="Z43" s="8">
        <f>FC_IND_NFM_AM_E!Z43+FC_IND_NFM_PA_E!Z43+FC_IND_NFM_SA_E!Z43+FC_IND_NFM_OM_E!Z43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</v>
      </c>
      <c r="D44" s="8">
        <f>FC_IND_NFM_AM_E!D44+FC_IND_NFM_PA_E!D44+FC_IND_NFM_SA_E!D44+FC_IND_NFM_OM_E!D44</f>
        <v>0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  <c r="Y44" s="8">
        <f>FC_IND_NFM_AM_E!Y44+FC_IND_NFM_PA_E!Y44+FC_IND_NFM_SA_E!Y44+FC_IND_NFM_OM_E!Y44</f>
        <v>0</v>
      </c>
      <c r="Z44" s="8">
        <f>FC_IND_NFM_AM_E!Z44+FC_IND_NFM_PA_E!Z44+FC_IND_NFM_SA_E!Z44+FC_IND_NFM_OM_E!Z44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  <c r="Y45" s="8">
        <f>FC_IND_NFM_AM_E!Y45+FC_IND_NFM_PA_E!Y45+FC_IND_NFM_SA_E!Y45+FC_IND_NFM_OM_E!Y45</f>
        <v>0</v>
      </c>
      <c r="Z45" s="8">
        <f>FC_IND_NFM_AM_E!Z45+FC_IND_NFM_PA_E!Z45+FC_IND_NFM_SA_E!Z45+FC_IND_NFM_OM_E!Z45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  <c r="Y46" s="8">
        <f>FC_IND_NFM_AM_E!Y46+FC_IND_NFM_PA_E!Y46+FC_IND_NFM_SA_E!Y46+FC_IND_NFM_OM_E!Y46</f>
        <v>0</v>
      </c>
      <c r="Z46" s="8">
        <f>FC_IND_NFM_AM_E!Z46+FC_IND_NFM_PA_E!Z46+FC_IND_NFM_SA_E!Z46+FC_IND_NFM_OM_E!Z46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  <c r="Y47" s="8">
        <f>FC_IND_NFM_AM_E!Y47+FC_IND_NFM_PA_E!Y47+FC_IND_NFM_SA_E!Y47+FC_IND_NFM_OM_E!Y47</f>
        <v>0</v>
      </c>
      <c r="Z47" s="8">
        <f>FC_IND_NFM_AM_E!Z47+FC_IND_NFM_PA_E!Z47+FC_IND_NFM_SA_E!Z47+FC_IND_NFM_OM_E!Z47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  <c r="Y48" s="8">
        <f>FC_IND_NFM_AM_E!Y48+FC_IND_NFM_PA_E!Y48+FC_IND_NFM_SA_E!Y48+FC_IND_NFM_OM_E!Y48</f>
        <v>0</v>
      </c>
      <c r="Z48" s="8">
        <f>FC_IND_NFM_AM_E!Z48+FC_IND_NFM_PA_E!Z48+FC_IND_NFM_SA_E!Z48+FC_IND_NFM_OM_E!Z48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  <c r="Y49" s="8">
        <f>FC_IND_NFM_AM_E!Y49+FC_IND_NFM_PA_E!Y49+FC_IND_NFM_SA_E!Y49+FC_IND_NFM_OM_E!Y49</f>
        <v>0</v>
      </c>
      <c r="Z49" s="8">
        <f>FC_IND_NFM_AM_E!Z49+FC_IND_NFM_PA_E!Z49+FC_IND_NFM_SA_E!Z49+FC_IND_NFM_OM_E!Z49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  <c r="Y50" s="8">
        <f>FC_IND_NFM_AM_E!Y50+FC_IND_NFM_PA_E!Y50+FC_IND_NFM_SA_E!Y50+FC_IND_NFM_OM_E!Y50</f>
        <v>0</v>
      </c>
      <c r="Z50" s="8">
        <f>FC_IND_NFM_AM_E!Z50+FC_IND_NFM_PA_E!Z50+FC_IND_NFM_SA_E!Z50+FC_IND_NFM_OM_E!Z50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0.20196000000000003</v>
      </c>
      <c r="D51" s="27">
        <f>FC_IND_NFM_AM_E!D51+FC_IND_NFM_PA_E!D51+FC_IND_NFM_SA_E!D51+FC_IND_NFM_OM_E!D51</f>
        <v>0.55539000000000005</v>
      </c>
      <c r="E51" s="27">
        <f>FC_IND_NFM_AM_E!E51+FC_IND_NFM_PA_E!E51+FC_IND_NFM_SA_E!E51+FC_IND_NFM_OM_E!E51</f>
        <v>1.6156800000000002</v>
      </c>
      <c r="F51" s="27">
        <f>FC_IND_NFM_AM_E!F51+FC_IND_NFM_PA_E!F51+FC_IND_NFM_SA_E!F51+FC_IND_NFM_OM_E!F51</f>
        <v>0.70685999999999993</v>
      </c>
      <c r="G51" s="27">
        <f>FC_IND_NFM_AM_E!G51+FC_IND_NFM_PA_E!G51+FC_IND_NFM_SA_E!G51+FC_IND_NFM_OM_E!G51</f>
        <v>2.07009</v>
      </c>
      <c r="H51" s="27">
        <f>FC_IND_NFM_AM_E!H51+FC_IND_NFM_PA_E!H51+FC_IND_NFM_SA_E!H51+FC_IND_NFM_OM_E!H51</f>
        <v>2.2720500000000001</v>
      </c>
      <c r="I51" s="27">
        <f>FC_IND_NFM_AM_E!I51+FC_IND_NFM_PA_E!I51+FC_IND_NFM_SA_E!I51+FC_IND_NFM_OM_E!I51</f>
        <v>2.2215600000000002</v>
      </c>
      <c r="J51" s="27">
        <f>FC_IND_NFM_AM_E!J51+FC_IND_NFM_PA_E!J51+FC_IND_NFM_SA_E!J51+FC_IND_NFM_OM_E!J51</f>
        <v>4.0896900000000018</v>
      </c>
      <c r="K51" s="27">
        <f>FC_IND_NFM_AM_E!K51+FC_IND_NFM_PA_E!K51+FC_IND_NFM_SA_E!K51+FC_IND_NFM_OM_E!K51</f>
        <v>3.7867500000000014</v>
      </c>
      <c r="L51" s="27">
        <f>FC_IND_NFM_AM_E!L51+FC_IND_NFM_PA_E!L51+FC_IND_NFM_SA_E!L51+FC_IND_NFM_OM_E!L51</f>
        <v>3.8877300000000008</v>
      </c>
      <c r="M51" s="27">
        <f>FC_IND_NFM_AM_E!M51+FC_IND_NFM_PA_E!M51+FC_IND_NFM_SA_E!M51+FC_IND_NFM_OM_E!M51</f>
        <v>3.3323400000000003</v>
      </c>
      <c r="N51" s="27">
        <f>FC_IND_NFM_AM_E!N51+FC_IND_NFM_PA_E!N51+FC_IND_NFM_SA_E!N51+FC_IND_NFM_OM_E!N51</f>
        <v>0.25245000000000012</v>
      </c>
      <c r="O51" s="27">
        <f>FC_IND_NFM_AM_E!O51+FC_IND_NFM_PA_E!O51+FC_IND_NFM_SA_E!O51+FC_IND_NFM_OM_E!O51</f>
        <v>4.6450799999999992</v>
      </c>
      <c r="P51" s="27">
        <f>FC_IND_NFM_AM_E!P51+FC_IND_NFM_PA_E!P51+FC_IND_NFM_SA_E!P51+FC_IND_NFM_OM_E!P51</f>
        <v>3.2818499999999995</v>
      </c>
      <c r="Q51" s="27">
        <f>FC_IND_NFM_AM_E!Q51+FC_IND_NFM_PA_E!Q51+FC_IND_NFM_SA_E!Q51+FC_IND_NFM_OM_E!Q51</f>
        <v>3.2818500000000004</v>
      </c>
      <c r="R51" s="27">
        <f>FC_IND_NFM_AM_E!R51+FC_IND_NFM_PA_E!R51+FC_IND_NFM_SA_E!R51+FC_IND_NFM_OM_E!R51</f>
        <v>2.32254</v>
      </c>
      <c r="S51" s="27">
        <f>FC_IND_NFM_AM_E!S51+FC_IND_NFM_PA_E!S51+FC_IND_NFM_SA_E!S51+FC_IND_NFM_OM_E!S51</f>
        <v>3.3828300000000016</v>
      </c>
      <c r="T51" s="27">
        <f>FC_IND_NFM_AM_E!T51+FC_IND_NFM_PA_E!T51+FC_IND_NFM_SA_E!T51+FC_IND_NFM_OM_E!T51</f>
        <v>2.9918354400000009</v>
      </c>
      <c r="U51" s="27">
        <f>FC_IND_NFM_AM_E!U51+FC_IND_NFM_PA_E!U51+FC_IND_NFM_SA_E!U51+FC_IND_NFM_OM_E!U51</f>
        <v>3.2670033927675477</v>
      </c>
      <c r="V51" s="27">
        <f>FC_IND_NFM_AM_E!V51+FC_IND_NFM_PA_E!V51+FC_IND_NFM_SA_E!V51+FC_IND_NFM_OM_E!V51</f>
        <v>1.9839992682465546</v>
      </c>
      <c r="W51" s="27">
        <f>FC_IND_NFM_AM_E!W51+FC_IND_NFM_PA_E!W51+FC_IND_NFM_SA_E!W51+FC_IND_NFM_OM_E!W51</f>
        <v>1.7235464890356571</v>
      </c>
      <c r="X51" s="27">
        <f>FC_IND_NFM_AM_E!X51+FC_IND_NFM_PA_E!X51+FC_IND_NFM_SA_E!X51+FC_IND_NFM_OM_E!X51</f>
        <v>1.2215822788732518</v>
      </c>
      <c r="Y51" s="27">
        <f>FC_IND_NFM_AM_E!Y51+FC_IND_NFM_PA_E!Y51+FC_IND_NFM_SA_E!Y51+FC_IND_NFM_OM_E!Y51</f>
        <v>0.68246764230745549</v>
      </c>
      <c r="Z51" s="27">
        <f>FC_IND_NFM_AM_E!Z51+FC_IND_NFM_PA_E!Z51+FC_IND_NFM_SA_E!Z51+FC_IND_NFM_OM_E!Z51</f>
        <v>0.46514897831492791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  <c r="Y53" s="8">
        <f>FC_IND_NFM_AM_E!Y53+FC_IND_NFM_PA_E!Y53+FC_IND_NFM_SA_E!Y53+FC_IND_NFM_OM_E!Y53</f>
        <v>0</v>
      </c>
      <c r="Z53" s="8">
        <f>FC_IND_NFM_AM_E!Z53+FC_IND_NFM_PA_E!Z53+FC_IND_NFM_SA_E!Z53+FC_IND_NFM_OM_E!Z53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  <c r="Y54" s="45">
        <f>FC_IND_NFM_AM_E!Y54+FC_IND_NFM_PA_E!Y54+FC_IND_NFM_SA_E!Y54+FC_IND_NFM_OM_E!Y54</f>
        <v>0</v>
      </c>
      <c r="Z54" s="45">
        <f>FC_IND_NFM_AM_E!Z54+FC_IND_NFM_PA_E!Z54+FC_IND_NFM_SA_E!Z54+FC_IND_NFM_OM_E!Z54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0.1120896</v>
      </c>
      <c r="D61" s="49">
        <f t="shared" si="32"/>
        <v>0.11208959999999997</v>
      </c>
      <c r="E61" s="49">
        <f t="shared" si="32"/>
        <v>0.1120896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0.1120896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0.11208959999999997</v>
      </c>
      <c r="O61" s="49">
        <f t="shared" si="32"/>
        <v>0.11208959999999998</v>
      </c>
      <c r="P61" s="49">
        <f t="shared" si="32"/>
        <v>0.11208959999999998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1.4253079124633248E-2</v>
      </c>
      <c r="V61" s="49">
        <f t="shared" si="32"/>
        <v>1.4599720530091429E-2</v>
      </c>
      <c r="W61" s="49">
        <f t="shared" si="32"/>
        <v>2.1012601687221466E-2</v>
      </c>
      <c r="X61" s="49">
        <f t="shared" si="32"/>
        <v>2.1103708904107697E-2</v>
      </c>
      <c r="Y61" s="49">
        <f t="shared" ref="Y61:Z61" si="33">SUM(Y62:Y72)</f>
        <v>1.5091515615203711E-2</v>
      </c>
      <c r="Z61" s="49">
        <f t="shared" si="33"/>
        <v>1.7656240142690537E-2</v>
      </c>
    </row>
    <row r="62" spans="1:26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0.1120896</v>
      </c>
      <c r="D62" s="52">
        <f>FC_IND_NFM_AM_E!D62+FC_IND_NFM_PA_E!D62+FC_IND_NFM_SA_E!D62+FC_IND_NFM_OM_E!D62</f>
        <v>0.11208959999999997</v>
      </c>
      <c r="E62" s="52">
        <f>FC_IND_NFM_AM_E!E62+FC_IND_NFM_PA_E!E62+FC_IND_NFM_SA_E!E62+FC_IND_NFM_OM_E!E62</f>
        <v>0.1120896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0.1120896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0.11208959999999997</v>
      </c>
      <c r="O62" s="52">
        <f>FC_IND_NFM_AM_E!O62+FC_IND_NFM_PA_E!O62+FC_IND_NFM_SA_E!O62+FC_IND_NFM_OM_E!O62</f>
        <v>0.11208959999999998</v>
      </c>
      <c r="P62" s="52">
        <f>FC_IND_NFM_AM_E!P62+FC_IND_NFM_PA_E!P62+FC_IND_NFM_SA_E!P62+FC_IND_NFM_OM_E!P62</f>
        <v>0.11208959999999998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  <c r="Y62" s="52">
        <f>FC_IND_NFM_AM_E!Y62+FC_IND_NFM_PA_E!Y62+FC_IND_NFM_SA_E!Y62+FC_IND_NFM_OM_E!Y62</f>
        <v>0</v>
      </c>
      <c r="Z62" s="52">
        <f>FC_IND_NFM_AM_E!Z62+FC_IND_NFM_PA_E!Z62+FC_IND_NFM_SA_E!Z62+FC_IND_NFM_OM_E!Z62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  <c r="Y63" s="52">
        <f>FC_IND_NFM_AM_E!Y63+FC_IND_NFM_PA_E!Y63+FC_IND_NFM_SA_E!Y63+FC_IND_NFM_OM_E!Y63</f>
        <v>0</v>
      </c>
      <c r="Z63" s="52">
        <f>FC_IND_NFM_AM_E!Z63+FC_IND_NFM_PA_E!Z63+FC_IND_NFM_SA_E!Z63+FC_IND_NFM_OM_E!Z63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1.4253079124633248E-2</v>
      </c>
      <c r="V64" s="52">
        <f>FC_IND_NFM_AM_E!V64+FC_IND_NFM_PA_E!V64+FC_IND_NFM_SA_E!V64+FC_IND_NFM_OM_E!V64</f>
        <v>1.4599720530091429E-2</v>
      </c>
      <c r="W64" s="52">
        <f>FC_IND_NFM_AM_E!W64+FC_IND_NFM_PA_E!W64+FC_IND_NFM_SA_E!W64+FC_IND_NFM_OM_E!W64</f>
        <v>2.1012601687221466E-2</v>
      </c>
      <c r="X64" s="52">
        <f>FC_IND_NFM_AM_E!X64+FC_IND_NFM_PA_E!X64+FC_IND_NFM_SA_E!X64+FC_IND_NFM_OM_E!X64</f>
        <v>2.1103708904107697E-2</v>
      </c>
      <c r="Y64" s="52">
        <f>FC_IND_NFM_AM_E!Y64+FC_IND_NFM_PA_E!Y64+FC_IND_NFM_SA_E!Y64+FC_IND_NFM_OM_E!Y64</f>
        <v>1.5091515615203711E-2</v>
      </c>
      <c r="Z64" s="52">
        <f>FC_IND_NFM_AM_E!Z64+FC_IND_NFM_PA_E!Z64+FC_IND_NFM_SA_E!Z64+FC_IND_NFM_OM_E!Z64</f>
        <v>1.7656240142690537E-2</v>
      </c>
    </row>
    <row r="65" spans="1:26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  <c r="Y65" s="52">
        <f>FC_IND_NFM_AM_E!Y65+FC_IND_NFM_PA_E!Y65+FC_IND_NFM_SA_E!Y65+FC_IND_NFM_OM_E!Y65</f>
        <v>0</v>
      </c>
      <c r="Z65" s="52">
        <f>FC_IND_NFM_AM_E!Z65+FC_IND_NFM_PA_E!Z65+FC_IND_NFM_SA_E!Z65+FC_IND_NFM_OM_E!Z65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  <c r="Y66" s="52">
        <f>FC_IND_NFM_AM_E!Y66+FC_IND_NFM_PA_E!Y66+FC_IND_NFM_SA_E!Y66+FC_IND_NFM_OM_E!Y66</f>
        <v>0</v>
      </c>
      <c r="Z66" s="52">
        <f>FC_IND_NFM_AM_E!Z66+FC_IND_NFM_PA_E!Z66+FC_IND_NFM_SA_E!Z66+FC_IND_NFM_OM_E!Z66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  <c r="Y67" s="52">
        <f>FC_IND_NFM_AM_E!Y67+FC_IND_NFM_PA_E!Y67+FC_IND_NFM_SA_E!Y67+FC_IND_NFM_OM_E!Y67</f>
        <v>0</v>
      </c>
      <c r="Z67" s="52">
        <f>FC_IND_NFM_AM_E!Z67+FC_IND_NFM_PA_E!Z67+FC_IND_NFM_SA_E!Z67+FC_IND_NFM_OM_E!Z67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  <c r="Y68" s="52">
        <f>FC_IND_NFM_AM_E!Y68+FC_IND_NFM_PA_E!Y68+FC_IND_NFM_SA_E!Y68+FC_IND_NFM_OM_E!Y68</f>
        <v>0</v>
      </c>
      <c r="Z68" s="52">
        <f>FC_IND_NFM_AM_E!Z68+FC_IND_NFM_PA_E!Z68+FC_IND_NFM_SA_E!Z68+FC_IND_NFM_OM_E!Z68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  <c r="Y69" s="52">
        <f>FC_IND_NFM_AM_E!Y69+FC_IND_NFM_PA_E!Y69+FC_IND_NFM_SA_E!Y69+FC_IND_NFM_OM_E!Y69</f>
        <v>0</v>
      </c>
      <c r="Z69" s="52">
        <f>FC_IND_NFM_AM_E!Z69+FC_IND_NFM_PA_E!Z69+FC_IND_NFM_SA_E!Z69+FC_IND_NFM_OM_E!Z69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  <c r="Y70" s="52">
        <f>FC_IND_NFM_AM_E!Y70+FC_IND_NFM_PA_E!Y70+FC_IND_NFM_SA_E!Y70+FC_IND_NFM_OM_E!Y70</f>
        <v>0</v>
      </c>
      <c r="Z70" s="52">
        <f>FC_IND_NFM_AM_E!Z70+FC_IND_NFM_PA_E!Z70+FC_IND_NFM_SA_E!Z70+FC_IND_NFM_OM_E!Z70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  <c r="Y71" s="52">
        <f>FC_IND_NFM_AM_E!Y71+FC_IND_NFM_PA_E!Y71+FC_IND_NFM_SA_E!Y71+FC_IND_NFM_OM_E!Y71</f>
        <v>0</v>
      </c>
      <c r="Z71" s="52">
        <f>FC_IND_NFM_AM_E!Z71+FC_IND_NFM_PA_E!Z71+FC_IND_NFM_SA_E!Z71+FC_IND_NFM_OM_E!Z71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  <c r="Y72" s="55">
        <f>FC_IND_NFM_AM_E!Y72+FC_IND_NFM_PA_E!Y72+FC_IND_NFM_SA_E!Y72+FC_IND_NFM_OM_E!Y72</f>
        <v>0</v>
      </c>
      <c r="Z72" s="55">
        <f>FC_IND_NFM_AM_E!Z72+FC_IND_NFM_PA_E!Z72+FC_IND_NFM_SA_E!Z72+FC_IND_NFM_OM_E!Z72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0.20196000000000003</v>
      </c>
      <c r="D2" s="21">
        <f t="shared" ref="D2:X2" si="0">SUM(D3,D17,D22,D25,D26,D51,D52)</f>
        <v>0.55539000000000005</v>
      </c>
      <c r="E2" s="21">
        <f t="shared" si="0"/>
        <v>1.6156800000000002</v>
      </c>
      <c r="F2" s="21">
        <f t="shared" si="0"/>
        <v>3.7564883999999994</v>
      </c>
      <c r="G2" s="21">
        <f t="shared" si="0"/>
        <v>2.07009</v>
      </c>
      <c r="H2" s="21">
        <f t="shared" si="0"/>
        <v>2.2720500000000001</v>
      </c>
      <c r="I2" s="21">
        <f t="shared" si="0"/>
        <v>8.4904200000000003</v>
      </c>
      <c r="J2" s="21">
        <f t="shared" si="0"/>
        <v>6.6884752012781323</v>
      </c>
      <c r="K2" s="21">
        <f t="shared" si="0"/>
        <v>3.7867500000000014</v>
      </c>
      <c r="L2" s="21">
        <f t="shared" si="0"/>
        <v>6.4871430768513818</v>
      </c>
      <c r="M2" s="21">
        <f t="shared" si="0"/>
        <v>5.9316546905628078</v>
      </c>
      <c r="N2" s="21">
        <f t="shared" si="0"/>
        <v>2.8600750021849963</v>
      </c>
      <c r="O2" s="21">
        <f t="shared" si="0"/>
        <v>7.2505882957271366</v>
      </c>
      <c r="P2" s="21">
        <f t="shared" si="0"/>
        <v>5.8843716357967111</v>
      </c>
      <c r="Q2" s="21">
        <f t="shared" si="0"/>
        <v>5.8444115353571053</v>
      </c>
      <c r="R2" s="21">
        <f t="shared" si="0"/>
        <v>2.32254</v>
      </c>
      <c r="S2" s="21">
        <f t="shared" si="0"/>
        <v>3.3828300000000016</v>
      </c>
      <c r="T2" s="21">
        <f t="shared" si="0"/>
        <v>3.1783747733310062</v>
      </c>
      <c r="U2" s="21">
        <f t="shared" si="0"/>
        <v>3.2670033927675477</v>
      </c>
      <c r="V2" s="21">
        <f t="shared" si="0"/>
        <v>1.9839992682465546</v>
      </c>
      <c r="W2" s="21">
        <f t="shared" si="0"/>
        <v>1.7235464890356571</v>
      </c>
      <c r="X2" s="21">
        <f t="shared" si="0"/>
        <v>1.2215822788732518</v>
      </c>
      <c r="Y2" s="21">
        <f t="shared" ref="Y2:Z2" si="1">SUM(Y3,Y17,Y22,Y25,Y26,Y51,Y52)</f>
        <v>0.68246764230745549</v>
      </c>
      <c r="Z2" s="21">
        <f t="shared" si="1"/>
        <v>1.2315868183149281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3.0496283999999996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2.598785201278131</v>
      </c>
      <c r="K3" s="24">
        <f t="shared" si="3"/>
        <v>0</v>
      </c>
      <c r="L3" s="24">
        <f t="shared" si="3"/>
        <v>2.599413076851381</v>
      </c>
      <c r="M3" s="24">
        <f t="shared" si="3"/>
        <v>2.5993146905628075</v>
      </c>
      <c r="N3" s="24">
        <f t="shared" si="3"/>
        <v>2.6076250021849963</v>
      </c>
      <c r="O3" s="24">
        <f t="shared" si="3"/>
        <v>2.6055082957271374</v>
      </c>
      <c r="P3" s="24">
        <f t="shared" si="3"/>
        <v>2.602521635796712</v>
      </c>
      <c r="Q3" s="24">
        <f t="shared" si="3"/>
        <v>2.5625615353571045</v>
      </c>
      <c r="R3" s="24">
        <f t="shared" si="3"/>
        <v>0</v>
      </c>
      <c r="S3" s="24">
        <f t="shared" si="3"/>
        <v>0</v>
      </c>
      <c r="T3" s="24">
        <f t="shared" si="3"/>
        <v>0.1865393333310052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2.598785201278131</v>
      </c>
      <c r="K4" s="19">
        <f t="shared" si="6"/>
        <v>0</v>
      </c>
      <c r="L4" s="19">
        <f t="shared" si="6"/>
        <v>2.599413076851381</v>
      </c>
      <c r="M4" s="19">
        <f t="shared" si="6"/>
        <v>2.5993146905628075</v>
      </c>
      <c r="N4" s="19">
        <f t="shared" si="6"/>
        <v>2.6076250021849963</v>
      </c>
      <c r="O4" s="19">
        <f t="shared" si="6"/>
        <v>2.6055082957271374</v>
      </c>
      <c r="P4" s="19">
        <f t="shared" si="6"/>
        <v>2.602521635796712</v>
      </c>
      <c r="Q4" s="19">
        <f t="shared" si="6"/>
        <v>2.5625615353571045</v>
      </c>
      <c r="R4" s="19">
        <f t="shared" si="6"/>
        <v>0</v>
      </c>
      <c r="S4" s="19">
        <f t="shared" si="6"/>
        <v>0</v>
      </c>
      <c r="T4" s="19">
        <f t="shared" si="6"/>
        <v>0.1865393333310052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2.598785201278131</v>
      </c>
      <c r="K7" s="8">
        <v>0</v>
      </c>
      <c r="L7" s="8">
        <v>2.599413076851381</v>
      </c>
      <c r="M7" s="8">
        <v>2.5993146905628075</v>
      </c>
      <c r="N7" s="8">
        <v>2.6076250021849963</v>
      </c>
      <c r="O7" s="8">
        <v>2.6055082957271374</v>
      </c>
      <c r="P7" s="8">
        <v>2.602521635796712</v>
      </c>
      <c r="Q7" s="8">
        <v>2.5625615353571045</v>
      </c>
      <c r="R7" s="8">
        <v>0</v>
      </c>
      <c r="S7" s="8">
        <v>0</v>
      </c>
      <c r="T7" s="8">
        <v>0.1865393333310052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3.0496283999999996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3.0496283999999996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6.268860000000001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0.76643784000000015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6.268860000000001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0.76643784000000015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0.76643784000000015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6.268860000000001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0.20196000000000003</v>
      </c>
      <c r="D51" s="27">
        <v>0.55539000000000005</v>
      </c>
      <c r="E51" s="27">
        <v>1.6156800000000002</v>
      </c>
      <c r="F51" s="27">
        <v>0.70685999999999993</v>
      </c>
      <c r="G51" s="27">
        <v>2.07009</v>
      </c>
      <c r="H51" s="27">
        <v>2.2720500000000001</v>
      </c>
      <c r="I51" s="27">
        <v>2.2215600000000002</v>
      </c>
      <c r="J51" s="27">
        <v>4.0896900000000018</v>
      </c>
      <c r="K51" s="27">
        <v>3.7867500000000014</v>
      </c>
      <c r="L51" s="27">
        <v>3.8877300000000008</v>
      </c>
      <c r="M51" s="27">
        <v>3.3323400000000003</v>
      </c>
      <c r="N51" s="27">
        <v>0.25245000000000012</v>
      </c>
      <c r="O51" s="27">
        <v>4.6450799999999992</v>
      </c>
      <c r="P51" s="27">
        <v>3.2818499999999995</v>
      </c>
      <c r="Q51" s="27">
        <v>3.2818500000000004</v>
      </c>
      <c r="R51" s="27">
        <v>2.32254</v>
      </c>
      <c r="S51" s="27">
        <v>3.3828300000000016</v>
      </c>
      <c r="T51" s="27">
        <v>2.9918354400000009</v>
      </c>
      <c r="U51" s="27">
        <v>3.2670033927675477</v>
      </c>
      <c r="V51" s="27">
        <v>1.9839992682465546</v>
      </c>
      <c r="W51" s="27">
        <v>1.7235464890356571</v>
      </c>
      <c r="X51" s="27">
        <v>1.2215822788732518</v>
      </c>
      <c r="Y51" s="27">
        <v>0.68246764230745549</v>
      </c>
      <c r="Z51" s="27">
        <v>0.46514897831492791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0.1120896</v>
      </c>
      <c r="D61" s="49">
        <f t="shared" si="24"/>
        <v>0.11208959999999997</v>
      </c>
      <c r="E61" s="49">
        <f t="shared" si="24"/>
        <v>0.1120896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0.1120896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0.11208959999999997</v>
      </c>
      <c r="O61" s="49">
        <f t="shared" si="24"/>
        <v>0.11208959999999998</v>
      </c>
      <c r="P61" s="49">
        <f t="shared" si="24"/>
        <v>0.11208959999999998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1.4253079124633248E-2</v>
      </c>
      <c r="V61" s="49">
        <f t="shared" si="24"/>
        <v>1.4599720530091429E-2</v>
      </c>
      <c r="W61" s="49">
        <f t="shared" si="24"/>
        <v>2.1012601687221466E-2</v>
      </c>
      <c r="X61" s="49">
        <f t="shared" si="24"/>
        <v>2.1103708904107697E-2</v>
      </c>
      <c r="Y61" s="49">
        <f t="shared" ref="Y61:Z61" si="25">SUM(Y62:Y72)</f>
        <v>1.5091515615203711E-2</v>
      </c>
      <c r="Z61" s="49">
        <f t="shared" si="25"/>
        <v>1.7656240142690537E-2</v>
      </c>
    </row>
    <row r="62" spans="1:26" ht="11.25" customHeight="1" x14ac:dyDescent="0.2">
      <c r="A62" s="50" t="s">
        <v>92</v>
      </c>
      <c r="B62" s="51" t="s">
        <v>93</v>
      </c>
      <c r="C62" s="52">
        <v>0.1120896</v>
      </c>
      <c r="D62" s="52">
        <v>0.11208959999999997</v>
      </c>
      <c r="E62" s="52">
        <v>0.1120896</v>
      </c>
      <c r="F62" s="52">
        <v>0</v>
      </c>
      <c r="G62" s="52">
        <v>0</v>
      </c>
      <c r="H62" s="52">
        <v>0</v>
      </c>
      <c r="I62" s="52">
        <v>0</v>
      </c>
      <c r="J62" s="52">
        <v>0.1120896</v>
      </c>
      <c r="K62" s="52">
        <v>0</v>
      </c>
      <c r="L62" s="52">
        <v>0</v>
      </c>
      <c r="M62" s="52">
        <v>0</v>
      </c>
      <c r="N62" s="52">
        <v>0.11208959999999997</v>
      </c>
      <c r="O62" s="52">
        <v>0.11208959999999998</v>
      </c>
      <c r="P62" s="52">
        <v>0.11208959999999998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1.4253079124633248E-2</v>
      </c>
      <c r="V64" s="52">
        <v>1.4599720530091429E-2</v>
      </c>
      <c r="W64" s="52">
        <v>2.1012601687221466E-2</v>
      </c>
      <c r="X64" s="52">
        <v>2.1103708904107697E-2</v>
      </c>
      <c r="Y64" s="52">
        <v>1.5091515615203711E-2</v>
      </c>
      <c r="Z64" s="52">
        <v>1.7656240142690537E-2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110.33383032000002</v>
      </c>
      <c r="D2" s="21">
        <f t="shared" ref="D2:X2" si="0">SUM(D3,D17,D22,D25,D26,D51,D52)</f>
        <v>113.75397000000001</v>
      </c>
      <c r="E2" s="21">
        <f t="shared" si="0"/>
        <v>59.116935240000004</v>
      </c>
      <c r="F2" s="21">
        <f t="shared" si="0"/>
        <v>127.91266524000001</v>
      </c>
      <c r="G2" s="21">
        <f t="shared" si="0"/>
        <v>141.61759524000001</v>
      </c>
      <c r="H2" s="21">
        <f t="shared" si="0"/>
        <v>141.21367524000001</v>
      </c>
      <c r="I2" s="21">
        <f t="shared" si="0"/>
        <v>142.37214048000004</v>
      </c>
      <c r="J2" s="21">
        <f t="shared" si="0"/>
        <v>133.38087048</v>
      </c>
      <c r="K2" s="21">
        <f t="shared" si="0"/>
        <v>113.26620312</v>
      </c>
      <c r="L2" s="21">
        <f t="shared" si="0"/>
        <v>25.341369480000004</v>
      </c>
      <c r="M2" s="21">
        <f t="shared" si="0"/>
        <v>31.540744799999999</v>
      </c>
      <c r="N2" s="21">
        <f t="shared" si="0"/>
        <v>23.108914799999994</v>
      </c>
      <c r="O2" s="21">
        <f t="shared" si="0"/>
        <v>33.382674720000011</v>
      </c>
      <c r="P2" s="21">
        <f t="shared" si="0"/>
        <v>88.552605240000034</v>
      </c>
      <c r="Q2" s="21">
        <f t="shared" si="0"/>
        <v>15.133290479999999</v>
      </c>
      <c r="R2" s="21">
        <f t="shared" si="0"/>
        <v>35.357640480000001</v>
      </c>
      <c r="S2" s="21">
        <f t="shared" si="0"/>
        <v>31.46181048</v>
      </c>
      <c r="T2" s="21">
        <f t="shared" si="0"/>
        <v>24.562633320000003</v>
      </c>
      <c r="U2" s="21">
        <f t="shared" si="0"/>
        <v>19.437435122283759</v>
      </c>
      <c r="V2" s="21">
        <f t="shared" si="0"/>
        <v>19.90564891899945</v>
      </c>
      <c r="W2" s="21">
        <f t="shared" si="0"/>
        <v>10.759134405665277</v>
      </c>
      <c r="X2" s="21">
        <f t="shared" si="0"/>
        <v>14.615299834717746</v>
      </c>
      <c r="Y2" s="21">
        <f t="shared" ref="Y2:Z2" si="1">SUM(Y3,Y17,Y22,Y25,Y26,Y51,Y52)</f>
        <v>12.862983738565216</v>
      </c>
      <c r="Z2" s="21">
        <f t="shared" si="1"/>
        <v>6.8111612479465578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3.0496284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  <c r="Y5" s="8">
        <f>FC_IND_CPC_BC_E!Y5+FC_IND_CPC_OC_E!Y5+FC_IND_CPC_PH_E!Y5</f>
        <v>0</v>
      </c>
      <c r="Z5" s="8">
        <f>FC_IND_CPC_BC_E!Z5+FC_IND_CPC_OC_E!Z5+FC_IND_CPC_PH_E!Z5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  <c r="Y6" s="8">
        <f>FC_IND_CPC_BC_E!Y6+FC_IND_CPC_OC_E!Y6+FC_IND_CPC_PH_E!Y6</f>
        <v>0</v>
      </c>
      <c r="Z6" s="8">
        <f>FC_IND_CPC_BC_E!Z6+FC_IND_CPC_OC_E!Z6+FC_IND_CPC_PH_E!Z6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  <c r="Y7" s="8">
        <f>FC_IND_CPC_BC_E!Y7+FC_IND_CPC_OC_E!Y7+FC_IND_CPC_PH_E!Y7</f>
        <v>0</v>
      </c>
      <c r="Z7" s="8">
        <f>FC_IND_CPC_BC_E!Z7+FC_IND_CPC_OC_E!Z7+FC_IND_CPC_PH_E!Z7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  <c r="Y9" s="8">
        <f>FC_IND_CPC_BC_E!Y9+FC_IND_CPC_OC_E!Y9+FC_IND_CPC_PH_E!Y9</f>
        <v>0</v>
      </c>
      <c r="Z9" s="8">
        <f>FC_IND_CPC_BC_E!Z9+FC_IND_CPC_OC_E!Z9+FC_IND_CPC_PH_E!Z9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  <c r="Y10" s="8">
        <f>FC_IND_CPC_BC_E!Y10+FC_IND_CPC_OC_E!Y10+FC_IND_CPC_PH_E!Y10</f>
        <v>0</v>
      </c>
      <c r="Z10" s="8">
        <f>FC_IND_CPC_BC_E!Z10+FC_IND_CPC_OC_E!Z10+FC_IND_CPC_PH_E!Z10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3.0496284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  <c r="Y12" s="8">
        <f>FC_IND_CPC_BC_E!Y12+FC_IND_CPC_OC_E!Y12+FC_IND_CPC_PH_E!Y12</f>
        <v>0</v>
      </c>
      <c r="Z12" s="8">
        <f>FC_IND_CPC_BC_E!Z12+FC_IND_CPC_OC_E!Z12+FC_IND_CPC_PH_E!Z12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3.0496284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  <c r="Y13" s="8">
        <f>FC_IND_CPC_BC_E!Y13+FC_IND_CPC_OC_E!Y13+FC_IND_CPC_PH_E!Y13</f>
        <v>0</v>
      </c>
      <c r="Z13" s="8">
        <f>FC_IND_CPC_BC_E!Z13+FC_IND_CPC_OC_E!Z13+FC_IND_CPC_PH_E!Z13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  <c r="Y14" s="8">
        <f>FC_IND_CPC_BC_E!Y14+FC_IND_CPC_OC_E!Y14+FC_IND_CPC_PH_E!Y14</f>
        <v>0</v>
      </c>
      <c r="Z14" s="8">
        <f>FC_IND_CPC_BC_E!Z14+FC_IND_CPC_OC_E!Z14+FC_IND_CPC_PH_E!Z14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  <c r="Y15" s="8">
        <f>FC_IND_CPC_BC_E!Y15+FC_IND_CPC_OC_E!Y15+FC_IND_CPC_PH_E!Y15</f>
        <v>0</v>
      </c>
      <c r="Z15" s="8">
        <f>FC_IND_CPC_BC_E!Z15+FC_IND_CPC_OC_E!Z15+FC_IND_CPC_PH_E!Z15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  <c r="Y16" s="8">
        <f>FC_IND_CPC_BC_E!Y16+FC_IND_CPC_OC_E!Y16+FC_IND_CPC_PH_E!Y16</f>
        <v>0</v>
      </c>
      <c r="Z16" s="8">
        <f>FC_IND_CPC_BC_E!Z16+FC_IND_CPC_OC_E!Z16+FC_IND_CPC_PH_E!Z16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7.0928999999999993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6.241112639999999</v>
      </c>
      <c r="L17" s="27">
        <f t="shared" si="15"/>
        <v>0.70505423999999994</v>
      </c>
      <c r="M17" s="27">
        <f t="shared" si="15"/>
        <v>0</v>
      </c>
      <c r="N17" s="27">
        <f t="shared" si="15"/>
        <v>0</v>
      </c>
      <c r="O17" s="27">
        <f t="shared" si="15"/>
        <v>0.32543423999999999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7.0928999999999993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6.241112639999999</v>
      </c>
      <c r="L18" s="8">
        <f>FC_IND_CPC_BC_E!L18+FC_IND_CPC_OC_E!L18+FC_IND_CPC_PH_E!L18</f>
        <v>0.70505423999999994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0.32543423999999999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  <c r="Y18" s="8">
        <f>FC_IND_CPC_BC_E!Y18+FC_IND_CPC_OC_E!Y18+FC_IND_CPC_PH_E!Y18</f>
        <v>0</v>
      </c>
      <c r="Z18" s="8">
        <f>FC_IND_CPC_BC_E!Z18+FC_IND_CPC_OC_E!Z18+FC_IND_CPC_PH_E!Z18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  <c r="Y19" s="8">
        <f>FC_IND_CPC_BC_E!Y19+FC_IND_CPC_OC_E!Y19+FC_IND_CPC_PH_E!Y19</f>
        <v>0</v>
      </c>
      <c r="Z19" s="8">
        <f>FC_IND_CPC_BC_E!Z19+FC_IND_CPC_OC_E!Z19+FC_IND_CPC_PH_E!Z19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  <c r="Y20" s="8">
        <f>FC_IND_CPC_BC_E!Y20+FC_IND_CPC_OC_E!Y20+FC_IND_CPC_PH_E!Y20</f>
        <v>0</v>
      </c>
      <c r="Z20" s="8">
        <f>FC_IND_CPC_BC_E!Z20+FC_IND_CPC_OC_E!Z20+FC_IND_CPC_PH_E!Z20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  <c r="Y21" s="8">
        <f>FC_IND_CPC_BC_E!Y21+FC_IND_CPC_OC_E!Y21+FC_IND_CPC_PH_E!Y21</f>
        <v>0</v>
      </c>
      <c r="Z21" s="8">
        <f>FC_IND_CPC_BC_E!Z21+FC_IND_CPC_OC_E!Z21+FC_IND_CPC_PH_E!Z21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  <c r="Y23" s="8">
        <f>FC_IND_CPC_BC_E!Y23+FC_IND_CPC_OC_E!Y23+FC_IND_CPC_PH_E!Y23</f>
        <v>0</v>
      </c>
      <c r="Z23" s="8">
        <f>FC_IND_CPC_BC_E!Z23+FC_IND_CPC_OC_E!Z23+FC_IND_CPC_PH_E!Z23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  <c r="Y24" s="8">
        <f>FC_IND_CPC_BC_E!Y24+FC_IND_CPC_OC_E!Y24+FC_IND_CPC_PH_E!Y24</f>
        <v>0</v>
      </c>
      <c r="Z24" s="8">
        <f>FC_IND_CPC_BC_E!Z24+FC_IND_CPC_OC_E!Z24+FC_IND_CPC_PH_E!Z24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  <c r="Y25" s="27">
        <f>FC_IND_CPC_BC_E!Y25+FC_IND_CPC_OC_E!Y25+FC_IND_CPC_PH_E!Y25</f>
        <v>0</v>
      </c>
      <c r="Z25" s="27">
        <f>FC_IND_CPC_BC_E!Z25+FC_IND_CPC_OC_E!Z25+FC_IND_CPC_PH_E!Z25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3.0728419200000006</v>
      </c>
      <c r="D26" s="27">
        <f t="shared" ref="D26:W26" si="21">SUM(D27,D33)</f>
        <v>0</v>
      </c>
      <c r="E26" s="27">
        <f t="shared" si="21"/>
        <v>2.8710752400000015</v>
      </c>
      <c r="F26" s="27">
        <f t="shared" si="21"/>
        <v>6.0055052400000024</v>
      </c>
      <c r="G26" s="27">
        <f t="shared" si="21"/>
        <v>2.8710752400000019</v>
      </c>
      <c r="H26" s="27">
        <f t="shared" si="21"/>
        <v>2.8710752400000015</v>
      </c>
      <c r="I26" s="27">
        <f t="shared" si="21"/>
        <v>8.8765804800000012</v>
      </c>
      <c r="J26" s="27">
        <f t="shared" si="21"/>
        <v>5.7421504799999994</v>
      </c>
      <c r="K26" s="27">
        <f t="shared" si="21"/>
        <v>5.7421504800000003</v>
      </c>
      <c r="L26" s="27">
        <f t="shared" si="21"/>
        <v>6.0055052400000033</v>
      </c>
      <c r="M26" s="27">
        <f t="shared" si="21"/>
        <v>8.8202447999999993</v>
      </c>
      <c r="N26" s="27">
        <f t="shared" si="21"/>
        <v>8.8202447999999993</v>
      </c>
      <c r="O26" s="27">
        <f t="shared" si="21"/>
        <v>5.7421504799999994</v>
      </c>
      <c r="P26" s="27">
        <f t="shared" si="21"/>
        <v>2.871075240000001</v>
      </c>
      <c r="Q26" s="27">
        <f t="shared" si="21"/>
        <v>5.7421504799999994</v>
      </c>
      <c r="R26" s="27">
        <f t="shared" si="21"/>
        <v>27.683160480000002</v>
      </c>
      <c r="S26" s="27">
        <f t="shared" si="21"/>
        <v>21.414300480000001</v>
      </c>
      <c r="T26" s="27">
        <f t="shared" si="21"/>
        <v>15.14544048</v>
      </c>
      <c r="U26" s="27">
        <f t="shared" si="21"/>
        <v>6.0055052400000024</v>
      </c>
      <c r="V26" s="27">
        <f t="shared" si="21"/>
        <v>8.3023200000000017</v>
      </c>
      <c r="W26" s="27">
        <f t="shared" si="21"/>
        <v>3.6343709999999998</v>
      </c>
      <c r="X26" s="27">
        <f t="shared" ref="X26:Z26" si="22">SUM(X27,X33)</f>
        <v>2.6891960400000001</v>
      </c>
      <c r="Y26" s="27">
        <f t="shared" si="22"/>
        <v>5.6775236400000013</v>
      </c>
      <c r="Z26" s="27">
        <f t="shared" si="22"/>
        <v>0.18711323999999996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  <c r="Y28" s="8">
        <f>FC_IND_CPC_BC_E!Y28+FC_IND_CPC_OC_E!Y28+FC_IND_CPC_PH_E!Y28</f>
        <v>0</v>
      </c>
      <c r="Z28" s="8">
        <f>FC_IND_CPC_BC_E!Z28+FC_IND_CPC_OC_E!Z28+FC_IND_CPC_PH_E!Z28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  <c r="Y29" s="8">
        <f>FC_IND_CPC_BC_E!Y29+FC_IND_CPC_OC_E!Y29+FC_IND_CPC_PH_E!Y29</f>
        <v>0</v>
      </c>
      <c r="Z29" s="8">
        <f>FC_IND_CPC_BC_E!Z29+FC_IND_CPC_OC_E!Z29+FC_IND_CPC_PH_E!Z29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  <c r="Y30" s="8">
        <f>FC_IND_CPC_BC_E!Y30+FC_IND_CPC_OC_E!Y30+FC_IND_CPC_PH_E!Y30</f>
        <v>0</v>
      </c>
      <c r="Z30" s="8">
        <f>FC_IND_CPC_BC_E!Z30+FC_IND_CPC_OC_E!Z30+FC_IND_CPC_PH_E!Z30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  <c r="Y31" s="8">
        <f>FC_IND_CPC_BC_E!Y31+FC_IND_CPC_OC_E!Y31+FC_IND_CPC_PH_E!Y31</f>
        <v>0</v>
      </c>
      <c r="Z31" s="8">
        <f>FC_IND_CPC_BC_E!Z31+FC_IND_CPC_OC_E!Z31+FC_IND_CPC_PH_E!Z31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  <c r="Y32" s="8">
        <f>FC_IND_CPC_BC_E!Y32+FC_IND_CPC_OC_E!Y32+FC_IND_CPC_PH_E!Y32</f>
        <v>0</v>
      </c>
      <c r="Z32" s="8">
        <f>FC_IND_CPC_BC_E!Z32+FC_IND_CPC_OC_E!Z32+FC_IND_CPC_PH_E!Z32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3.0728419200000006</v>
      </c>
      <c r="D33" s="19">
        <f t="shared" ref="D33:W33" si="27">SUM(D34:D50)</f>
        <v>0</v>
      </c>
      <c r="E33" s="19">
        <f t="shared" si="27"/>
        <v>2.8710752400000015</v>
      </c>
      <c r="F33" s="19">
        <f t="shared" si="27"/>
        <v>6.0055052400000024</v>
      </c>
      <c r="G33" s="19">
        <f t="shared" si="27"/>
        <v>2.8710752400000019</v>
      </c>
      <c r="H33" s="19">
        <f t="shared" si="27"/>
        <v>2.8710752400000015</v>
      </c>
      <c r="I33" s="19">
        <f t="shared" si="27"/>
        <v>8.8765804800000012</v>
      </c>
      <c r="J33" s="19">
        <f t="shared" si="27"/>
        <v>5.7421504799999994</v>
      </c>
      <c r="K33" s="19">
        <f t="shared" si="27"/>
        <v>5.7421504800000003</v>
      </c>
      <c r="L33" s="19">
        <f t="shared" si="27"/>
        <v>6.0055052400000033</v>
      </c>
      <c r="M33" s="19">
        <f t="shared" si="27"/>
        <v>8.8202447999999993</v>
      </c>
      <c r="N33" s="19">
        <f t="shared" si="27"/>
        <v>8.8202447999999993</v>
      </c>
      <c r="O33" s="19">
        <f t="shared" si="27"/>
        <v>5.7421504799999994</v>
      </c>
      <c r="P33" s="19">
        <f t="shared" si="27"/>
        <v>2.871075240000001</v>
      </c>
      <c r="Q33" s="19">
        <f t="shared" si="27"/>
        <v>5.7421504799999994</v>
      </c>
      <c r="R33" s="19">
        <f t="shared" si="27"/>
        <v>27.683160480000002</v>
      </c>
      <c r="S33" s="19">
        <f t="shared" si="27"/>
        <v>21.414300480000001</v>
      </c>
      <c r="T33" s="19">
        <f t="shared" si="27"/>
        <v>15.14544048</v>
      </c>
      <c r="U33" s="19">
        <f t="shared" si="27"/>
        <v>6.0055052400000024</v>
      </c>
      <c r="V33" s="19">
        <f t="shared" si="27"/>
        <v>8.3023200000000017</v>
      </c>
      <c r="W33" s="19">
        <f t="shared" si="27"/>
        <v>3.6343709999999998</v>
      </c>
      <c r="X33" s="19">
        <f t="shared" ref="X33:Z33" si="28">SUM(X34:X50)</f>
        <v>2.6891960400000001</v>
      </c>
      <c r="Y33" s="19">
        <f t="shared" si="28"/>
        <v>5.6775236400000013</v>
      </c>
      <c r="Z33" s="19">
        <f t="shared" si="28"/>
        <v>0.18711323999999996</v>
      </c>
    </row>
    <row r="34" spans="1:26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  <c r="Y34" s="8">
        <f>FC_IND_CPC_BC_E!Y34+FC_IND_CPC_OC_E!Y34+FC_IND_CPC_PH_E!Y34</f>
        <v>0</v>
      </c>
      <c r="Z34" s="8">
        <f>FC_IND_CPC_BC_E!Z34+FC_IND_CPC_OC_E!Z34+FC_IND_CPC_PH_E!Z34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  <c r="Y35" s="8">
        <f>FC_IND_CPC_BC_E!Y35+FC_IND_CPC_OC_E!Y35+FC_IND_CPC_PH_E!Y35</f>
        <v>0</v>
      </c>
      <c r="Z35" s="8">
        <f>FC_IND_CPC_BC_E!Z35+FC_IND_CPC_OC_E!Z35+FC_IND_CPC_PH_E!Z35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2.8710752400000015</v>
      </c>
      <c r="F36" s="8">
        <f>FC_IND_CPC_BC_E!F36+FC_IND_CPC_OC_E!F36+FC_IND_CPC_PH_E!F36</f>
        <v>2.8710752400000019</v>
      </c>
      <c r="G36" s="8">
        <f>FC_IND_CPC_BC_E!G36+FC_IND_CPC_OC_E!G36+FC_IND_CPC_PH_E!G36</f>
        <v>2.8710752400000019</v>
      </c>
      <c r="H36" s="8">
        <f>FC_IND_CPC_BC_E!H36+FC_IND_CPC_OC_E!H36+FC_IND_CPC_PH_E!H36</f>
        <v>2.8710752400000015</v>
      </c>
      <c r="I36" s="8">
        <f>FC_IND_CPC_BC_E!I36+FC_IND_CPC_OC_E!I36+FC_IND_CPC_PH_E!I36</f>
        <v>5.7421504800000003</v>
      </c>
      <c r="J36" s="8">
        <f>FC_IND_CPC_BC_E!J36+FC_IND_CPC_OC_E!J36+FC_IND_CPC_PH_E!J36</f>
        <v>5.7421504799999994</v>
      </c>
      <c r="K36" s="8">
        <f>FC_IND_CPC_BC_E!K36+FC_IND_CPC_OC_E!K36+FC_IND_CPC_PH_E!K36</f>
        <v>5.7421504800000003</v>
      </c>
      <c r="L36" s="8">
        <f>FC_IND_CPC_BC_E!L36+FC_IND_CPC_OC_E!L36+FC_IND_CPC_PH_E!L36</f>
        <v>2.8710752400000019</v>
      </c>
      <c r="M36" s="8">
        <f>FC_IND_CPC_BC_E!M36+FC_IND_CPC_OC_E!M36+FC_IND_CPC_PH_E!M36</f>
        <v>5.6858147999999993</v>
      </c>
      <c r="N36" s="8">
        <f>FC_IND_CPC_BC_E!N36+FC_IND_CPC_OC_E!N36+FC_IND_CPC_PH_E!N36</f>
        <v>5.6858147999999984</v>
      </c>
      <c r="O36" s="8">
        <f>FC_IND_CPC_BC_E!O36+FC_IND_CPC_OC_E!O36+FC_IND_CPC_PH_E!O36</f>
        <v>5.7421504799999994</v>
      </c>
      <c r="P36" s="8">
        <f>FC_IND_CPC_BC_E!P36+FC_IND_CPC_OC_E!P36+FC_IND_CPC_PH_E!P36</f>
        <v>2.871075240000001</v>
      </c>
      <c r="Q36" s="8">
        <f>FC_IND_CPC_BC_E!Q36+FC_IND_CPC_OC_E!Q36+FC_IND_CPC_PH_E!Q36</f>
        <v>5.7421504799999994</v>
      </c>
      <c r="R36" s="8">
        <f>FC_IND_CPC_BC_E!R36+FC_IND_CPC_OC_E!R36+FC_IND_CPC_PH_E!R36</f>
        <v>5.7421504800000003</v>
      </c>
      <c r="S36" s="8">
        <f>FC_IND_CPC_BC_E!S36+FC_IND_CPC_OC_E!S36+FC_IND_CPC_PH_E!S36</f>
        <v>5.7421504799999994</v>
      </c>
      <c r="T36" s="8">
        <f>FC_IND_CPC_BC_E!T36+FC_IND_CPC_OC_E!T36+FC_IND_CPC_PH_E!T36</f>
        <v>5.7421504800000012</v>
      </c>
      <c r="U36" s="8">
        <f>FC_IND_CPC_BC_E!U36+FC_IND_CPC_OC_E!U36+FC_IND_CPC_PH_E!U36</f>
        <v>2.871075240000001</v>
      </c>
      <c r="V36" s="8">
        <f>FC_IND_CPC_BC_E!V36+FC_IND_CPC_OC_E!V36+FC_IND_CPC_PH_E!V36</f>
        <v>5.1678900000000016</v>
      </c>
      <c r="W36" s="8">
        <f>FC_IND_CPC_BC_E!W36+FC_IND_CPC_OC_E!W36+FC_IND_CPC_PH_E!W36</f>
        <v>2.0671559999999998</v>
      </c>
      <c r="X36" s="8">
        <f>FC_IND_CPC_BC_E!X36+FC_IND_CPC_OC_E!X36+FC_IND_CPC_PH_E!X36</f>
        <v>1.4354240400000002</v>
      </c>
      <c r="Y36" s="8">
        <f>FC_IND_CPC_BC_E!Y36+FC_IND_CPC_OC_E!Y36+FC_IND_CPC_PH_E!Y36</f>
        <v>4.7371946400000011</v>
      </c>
      <c r="Z36" s="8">
        <f>FC_IND_CPC_BC_E!Z36+FC_IND_CPC_OC_E!Z36+FC_IND_CPC_PH_E!Z36</f>
        <v>1.1585159999999997E-2</v>
      </c>
    </row>
    <row r="37" spans="1:26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  <c r="Y37" s="8">
        <f>FC_IND_CPC_BC_E!Y37+FC_IND_CPC_OC_E!Y37+FC_IND_CPC_PH_E!Y37</f>
        <v>0</v>
      </c>
      <c r="Z37" s="8">
        <f>FC_IND_CPC_BC_E!Z37+FC_IND_CPC_OC_E!Z37+FC_IND_CPC_PH_E!Z37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  <c r="Y38" s="8">
        <f>FC_IND_CPC_BC_E!Y38+FC_IND_CPC_OC_E!Y38+FC_IND_CPC_PH_E!Y38</f>
        <v>0</v>
      </c>
      <c r="Z38" s="8">
        <f>FC_IND_CPC_BC_E!Z38+FC_IND_CPC_OC_E!Z38+FC_IND_CPC_PH_E!Z38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  <c r="Y39" s="8">
        <f>FC_IND_CPC_BC_E!Y39+FC_IND_CPC_OC_E!Y39+FC_IND_CPC_PH_E!Y39</f>
        <v>0</v>
      </c>
      <c r="Z39" s="8">
        <f>FC_IND_CPC_BC_E!Z39+FC_IND_CPC_OC_E!Z39+FC_IND_CPC_PH_E!Z39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  <c r="Y40" s="8">
        <f>FC_IND_CPC_BC_E!Y40+FC_IND_CPC_OC_E!Y40+FC_IND_CPC_PH_E!Y40</f>
        <v>0</v>
      </c>
      <c r="Z40" s="8">
        <f>FC_IND_CPC_BC_E!Z40+FC_IND_CPC_OC_E!Z40+FC_IND_CPC_PH_E!Z40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  <c r="Y41" s="8">
        <f>FC_IND_CPC_BC_E!Y41+FC_IND_CPC_OC_E!Y41+FC_IND_CPC_PH_E!Y41</f>
        <v>0</v>
      </c>
      <c r="Z41" s="8">
        <f>FC_IND_CPC_BC_E!Z41+FC_IND_CPC_OC_E!Z41+FC_IND_CPC_PH_E!Z41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  <c r="Y42" s="8">
        <f>FC_IND_CPC_BC_E!Y42+FC_IND_CPC_OC_E!Y42+FC_IND_CPC_PH_E!Y42</f>
        <v>0</v>
      </c>
      <c r="Z42" s="8">
        <f>FC_IND_CPC_BC_E!Z42+FC_IND_CPC_OC_E!Z42+FC_IND_CPC_PH_E!Z42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0</v>
      </c>
      <c r="D43" s="8">
        <f>FC_IND_CPC_BC_E!D43+FC_IND_CPC_OC_E!D43+FC_IND_CPC_PH_E!D43</f>
        <v>0</v>
      </c>
      <c r="E43" s="8">
        <f>FC_IND_CPC_BC_E!E43+FC_IND_CPC_OC_E!E43+FC_IND_CPC_PH_E!E43</f>
        <v>0</v>
      </c>
      <c r="F43" s="8">
        <f>FC_IND_CPC_BC_E!F43+FC_IND_CPC_OC_E!F43+FC_IND_CPC_PH_E!F43</f>
        <v>3.1344300000000005</v>
      </c>
      <c r="G43" s="8">
        <f>FC_IND_CPC_BC_E!G43+FC_IND_CPC_OC_E!G43+FC_IND_CPC_PH_E!G43</f>
        <v>0</v>
      </c>
      <c r="H43" s="8">
        <f>FC_IND_CPC_BC_E!H43+FC_IND_CPC_OC_E!H43+FC_IND_CPC_PH_E!H43</f>
        <v>0</v>
      </c>
      <c r="I43" s="8">
        <f>FC_IND_CPC_BC_E!I43+FC_IND_CPC_OC_E!I43+FC_IND_CPC_PH_E!I43</f>
        <v>3.13443</v>
      </c>
      <c r="J43" s="8">
        <f>FC_IND_CPC_BC_E!J43+FC_IND_CPC_OC_E!J43+FC_IND_CPC_PH_E!J43</f>
        <v>0</v>
      </c>
      <c r="K43" s="8">
        <f>FC_IND_CPC_BC_E!K43+FC_IND_CPC_OC_E!K43+FC_IND_CPC_PH_E!K43</f>
        <v>0</v>
      </c>
      <c r="L43" s="8">
        <f>FC_IND_CPC_BC_E!L43+FC_IND_CPC_OC_E!L43+FC_IND_CPC_PH_E!L43</f>
        <v>3.1344300000000009</v>
      </c>
      <c r="M43" s="8">
        <f>FC_IND_CPC_BC_E!M43+FC_IND_CPC_OC_E!M43+FC_IND_CPC_PH_E!M43</f>
        <v>3.13443</v>
      </c>
      <c r="N43" s="8">
        <f>FC_IND_CPC_BC_E!N43+FC_IND_CPC_OC_E!N43+FC_IND_CPC_PH_E!N43</f>
        <v>3.1344300000000009</v>
      </c>
      <c r="O43" s="8">
        <f>FC_IND_CPC_BC_E!O43+FC_IND_CPC_OC_E!O43+FC_IND_CPC_PH_E!O43</f>
        <v>0</v>
      </c>
      <c r="P43" s="8">
        <f>FC_IND_CPC_BC_E!P43+FC_IND_CPC_OC_E!P43+FC_IND_CPC_PH_E!P43</f>
        <v>0</v>
      </c>
      <c r="Q43" s="8">
        <f>FC_IND_CPC_BC_E!Q43+FC_IND_CPC_OC_E!Q43+FC_IND_CPC_PH_E!Q43</f>
        <v>0</v>
      </c>
      <c r="R43" s="8">
        <f>FC_IND_CPC_BC_E!R43+FC_IND_CPC_OC_E!R43+FC_IND_CPC_PH_E!R43</f>
        <v>21.941010000000002</v>
      </c>
      <c r="S43" s="8">
        <f>FC_IND_CPC_BC_E!S43+FC_IND_CPC_OC_E!S43+FC_IND_CPC_PH_E!S43</f>
        <v>15.67215</v>
      </c>
      <c r="T43" s="8">
        <f>FC_IND_CPC_BC_E!T43+FC_IND_CPC_OC_E!T43+FC_IND_CPC_PH_E!T43</f>
        <v>9.4032899999999984</v>
      </c>
      <c r="U43" s="8">
        <f>FC_IND_CPC_BC_E!U43+FC_IND_CPC_OC_E!U43+FC_IND_CPC_PH_E!U43</f>
        <v>3.1344300000000014</v>
      </c>
      <c r="V43" s="8">
        <f>FC_IND_CPC_BC_E!V43+FC_IND_CPC_OC_E!V43+FC_IND_CPC_PH_E!V43</f>
        <v>3.1344300000000009</v>
      </c>
      <c r="W43" s="8">
        <f>FC_IND_CPC_BC_E!W43+FC_IND_CPC_OC_E!W43+FC_IND_CPC_PH_E!W43</f>
        <v>1.567215</v>
      </c>
      <c r="X43" s="8">
        <f>FC_IND_CPC_BC_E!X43+FC_IND_CPC_OC_E!X43+FC_IND_CPC_PH_E!X43</f>
        <v>1.2537719999999999</v>
      </c>
      <c r="Y43" s="8">
        <f>FC_IND_CPC_BC_E!Y43+FC_IND_CPC_OC_E!Y43+FC_IND_CPC_PH_E!Y43</f>
        <v>0.94032899999999997</v>
      </c>
      <c r="Z43" s="8">
        <f>FC_IND_CPC_BC_E!Z43+FC_IND_CPC_OC_E!Z43+FC_IND_CPC_PH_E!Z43</f>
        <v>0.17552807999999998</v>
      </c>
    </row>
    <row r="44" spans="1:26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3.0728419200000006</v>
      </c>
      <c r="D44" s="8">
        <f>FC_IND_CPC_BC_E!D44+FC_IND_CPC_OC_E!D44+FC_IND_CPC_PH_E!D44</f>
        <v>0</v>
      </c>
      <c r="E44" s="8">
        <f>FC_IND_CPC_BC_E!E44+FC_IND_CPC_OC_E!E44+FC_IND_CPC_PH_E!E44</f>
        <v>0</v>
      </c>
      <c r="F44" s="8">
        <f>FC_IND_CPC_BC_E!F44+FC_IND_CPC_OC_E!F44+FC_IND_CPC_PH_E!F44</f>
        <v>0</v>
      </c>
      <c r="G44" s="8">
        <f>FC_IND_CPC_BC_E!G44+FC_IND_CPC_OC_E!G44+FC_IND_CPC_PH_E!G44</f>
        <v>0</v>
      </c>
      <c r="H44" s="8">
        <f>FC_IND_CPC_BC_E!H44+FC_IND_CPC_OC_E!H44+FC_IND_CPC_PH_E!H44</f>
        <v>0</v>
      </c>
      <c r="I44" s="8">
        <f>FC_IND_CPC_BC_E!I44+FC_IND_CPC_OC_E!I44+FC_IND_CPC_PH_E!I44</f>
        <v>0</v>
      </c>
      <c r="J44" s="8">
        <f>FC_IND_CPC_BC_E!J44+FC_IND_CPC_OC_E!J44+FC_IND_CPC_PH_E!J44</f>
        <v>0</v>
      </c>
      <c r="K44" s="8">
        <f>FC_IND_CPC_BC_E!K44+FC_IND_CPC_OC_E!K44+FC_IND_CPC_PH_E!K44</f>
        <v>0</v>
      </c>
      <c r="L44" s="8">
        <f>FC_IND_CPC_BC_E!L44+FC_IND_CPC_OC_E!L44+FC_IND_CPC_PH_E!L44</f>
        <v>0</v>
      </c>
      <c r="M44" s="8">
        <f>FC_IND_CPC_BC_E!M44+FC_IND_CPC_OC_E!M44+FC_IND_CPC_PH_E!M44</f>
        <v>0</v>
      </c>
      <c r="N44" s="8">
        <f>FC_IND_CPC_BC_E!N44+FC_IND_CPC_OC_E!N44+FC_IND_CPC_PH_E!N44</f>
        <v>0</v>
      </c>
      <c r="O44" s="8">
        <f>FC_IND_CPC_BC_E!O44+FC_IND_CPC_OC_E!O44+FC_IND_CPC_PH_E!O44</f>
        <v>0</v>
      </c>
      <c r="P44" s="8">
        <f>FC_IND_CPC_BC_E!P44+FC_IND_CPC_OC_E!P44+FC_IND_CPC_PH_E!P44</f>
        <v>0</v>
      </c>
      <c r="Q44" s="8">
        <f>FC_IND_CPC_BC_E!Q44+FC_IND_CPC_OC_E!Q44+FC_IND_CPC_PH_E!Q44</f>
        <v>0</v>
      </c>
      <c r="R44" s="8">
        <f>FC_IND_CPC_BC_E!R44+FC_IND_CPC_OC_E!R44+FC_IND_CPC_PH_E!R44</f>
        <v>0</v>
      </c>
      <c r="S44" s="8">
        <f>FC_IND_CPC_BC_E!S44+FC_IND_CPC_OC_E!S44+FC_IND_CPC_PH_E!S44</f>
        <v>0</v>
      </c>
      <c r="T44" s="8">
        <f>FC_IND_CPC_BC_E!T44+FC_IND_CPC_OC_E!T44+FC_IND_CPC_PH_E!T44</f>
        <v>0</v>
      </c>
      <c r="U44" s="8">
        <f>FC_IND_CPC_BC_E!U44+FC_IND_CPC_OC_E!U44+FC_IND_CPC_PH_E!U44</f>
        <v>0</v>
      </c>
      <c r="V44" s="8">
        <f>FC_IND_CPC_BC_E!V44+FC_IND_CPC_OC_E!V44+FC_IND_CPC_PH_E!V44</f>
        <v>0</v>
      </c>
      <c r="W44" s="8">
        <f>FC_IND_CPC_BC_E!W44+FC_IND_CPC_OC_E!W44+FC_IND_CPC_PH_E!W44</f>
        <v>0</v>
      </c>
      <c r="X44" s="8">
        <f>FC_IND_CPC_BC_E!X44+FC_IND_CPC_OC_E!X44+FC_IND_CPC_PH_E!X44</f>
        <v>0</v>
      </c>
      <c r="Y44" s="8">
        <f>FC_IND_CPC_BC_E!Y44+FC_IND_CPC_OC_E!Y44+FC_IND_CPC_PH_E!Y44</f>
        <v>0</v>
      </c>
      <c r="Z44" s="8">
        <f>FC_IND_CPC_BC_E!Z44+FC_IND_CPC_OC_E!Z44+FC_IND_CPC_PH_E!Z44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  <c r="Y45" s="8">
        <f>FC_IND_CPC_BC_E!Y45+FC_IND_CPC_OC_E!Y45+FC_IND_CPC_PH_E!Y45</f>
        <v>0</v>
      </c>
      <c r="Z45" s="8">
        <f>FC_IND_CPC_BC_E!Z45+FC_IND_CPC_OC_E!Z45+FC_IND_CPC_PH_E!Z45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  <c r="Y46" s="8">
        <f>FC_IND_CPC_BC_E!Y46+FC_IND_CPC_OC_E!Y46+FC_IND_CPC_PH_E!Y46</f>
        <v>0</v>
      </c>
      <c r="Z46" s="8">
        <f>FC_IND_CPC_BC_E!Z46+FC_IND_CPC_OC_E!Z46+FC_IND_CPC_PH_E!Z46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  <c r="Y47" s="8">
        <f>FC_IND_CPC_BC_E!Y47+FC_IND_CPC_OC_E!Y47+FC_IND_CPC_PH_E!Y47</f>
        <v>0</v>
      </c>
      <c r="Z47" s="8">
        <f>FC_IND_CPC_BC_E!Z47+FC_IND_CPC_OC_E!Z47+FC_IND_CPC_PH_E!Z47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  <c r="Y48" s="8">
        <f>FC_IND_CPC_BC_E!Y48+FC_IND_CPC_OC_E!Y48+FC_IND_CPC_PH_E!Y48</f>
        <v>0</v>
      </c>
      <c r="Z48" s="8">
        <f>FC_IND_CPC_BC_E!Z48+FC_IND_CPC_OC_E!Z48+FC_IND_CPC_PH_E!Z48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  <c r="Y49" s="8">
        <f>FC_IND_CPC_BC_E!Y49+FC_IND_CPC_OC_E!Y49+FC_IND_CPC_PH_E!Y49</f>
        <v>0</v>
      </c>
      <c r="Z49" s="8">
        <f>FC_IND_CPC_BC_E!Z49+FC_IND_CPC_OC_E!Z49+FC_IND_CPC_PH_E!Z49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  <c r="Y50" s="8">
        <f>FC_IND_CPC_BC_E!Y50+FC_IND_CPC_OC_E!Y50+FC_IND_CPC_PH_E!Y50</f>
        <v>0</v>
      </c>
      <c r="Z50" s="8">
        <f>FC_IND_CPC_BC_E!Z50+FC_IND_CPC_OC_E!Z50+FC_IND_CPC_PH_E!Z50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104.21136000000001</v>
      </c>
      <c r="D51" s="27">
        <f>FC_IND_CPC_BC_E!D51+FC_IND_CPC_OC_E!D51+FC_IND_CPC_PH_E!D51</f>
        <v>113.75397000000001</v>
      </c>
      <c r="E51" s="27">
        <f>FC_IND_CPC_BC_E!E51+FC_IND_CPC_OC_E!E51+FC_IND_CPC_PH_E!E51</f>
        <v>56.24586</v>
      </c>
      <c r="F51" s="27">
        <f>FC_IND_CPC_BC_E!F51+FC_IND_CPC_OC_E!F51+FC_IND_CPC_PH_E!F51</f>
        <v>114.81426</v>
      </c>
      <c r="G51" s="27">
        <f>FC_IND_CPC_BC_E!G51+FC_IND_CPC_OC_E!G51+FC_IND_CPC_PH_E!G51</f>
        <v>138.74652</v>
      </c>
      <c r="H51" s="27">
        <f>FC_IND_CPC_BC_E!H51+FC_IND_CPC_OC_E!H51+FC_IND_CPC_PH_E!H51</f>
        <v>138.3426</v>
      </c>
      <c r="I51" s="27">
        <f>FC_IND_CPC_BC_E!I51+FC_IND_CPC_OC_E!I51+FC_IND_CPC_PH_E!I51</f>
        <v>133.49556000000004</v>
      </c>
      <c r="J51" s="27">
        <f>FC_IND_CPC_BC_E!J51+FC_IND_CPC_OC_E!J51+FC_IND_CPC_PH_E!J51</f>
        <v>127.63871999999999</v>
      </c>
      <c r="K51" s="27">
        <f>FC_IND_CPC_BC_E!K51+FC_IND_CPC_OC_E!K51+FC_IND_CPC_PH_E!K51</f>
        <v>101.28294</v>
      </c>
      <c r="L51" s="27">
        <f>FC_IND_CPC_BC_E!L51+FC_IND_CPC_OC_E!L51+FC_IND_CPC_PH_E!L51</f>
        <v>18.63081</v>
      </c>
      <c r="M51" s="27">
        <f>FC_IND_CPC_BC_E!M51+FC_IND_CPC_OC_E!M51+FC_IND_CPC_PH_E!M51</f>
        <v>22.720500000000001</v>
      </c>
      <c r="N51" s="27">
        <f>FC_IND_CPC_BC_E!N51+FC_IND_CPC_OC_E!N51+FC_IND_CPC_PH_E!N51</f>
        <v>14.288669999999996</v>
      </c>
      <c r="O51" s="27">
        <f>FC_IND_CPC_BC_E!O51+FC_IND_CPC_OC_E!O51+FC_IND_CPC_PH_E!O51</f>
        <v>27.315090000000009</v>
      </c>
      <c r="P51" s="27">
        <f>FC_IND_CPC_BC_E!P51+FC_IND_CPC_OC_E!P51+FC_IND_CPC_PH_E!P51</f>
        <v>85.681530000000038</v>
      </c>
      <c r="Q51" s="27">
        <f>FC_IND_CPC_BC_E!Q51+FC_IND_CPC_OC_E!Q51+FC_IND_CPC_PH_E!Q51</f>
        <v>9.39114</v>
      </c>
      <c r="R51" s="27">
        <f>FC_IND_CPC_BC_E!R51+FC_IND_CPC_OC_E!R51+FC_IND_CPC_PH_E!R51</f>
        <v>7.6744799999999991</v>
      </c>
      <c r="S51" s="27">
        <f>FC_IND_CPC_BC_E!S51+FC_IND_CPC_OC_E!S51+FC_IND_CPC_PH_E!S51</f>
        <v>10.047509999999999</v>
      </c>
      <c r="T51" s="27">
        <f>FC_IND_CPC_BC_E!T51+FC_IND_CPC_OC_E!T51+FC_IND_CPC_PH_E!T51</f>
        <v>9.417192840000002</v>
      </c>
      <c r="U51" s="27">
        <f>FC_IND_CPC_BC_E!U51+FC_IND_CPC_OC_E!U51+FC_IND_CPC_PH_E!U51</f>
        <v>13.431929882283757</v>
      </c>
      <c r="V51" s="27">
        <f>FC_IND_CPC_BC_E!V51+FC_IND_CPC_OC_E!V51+FC_IND_CPC_PH_E!V51</f>
        <v>11.603328918999448</v>
      </c>
      <c r="W51" s="27">
        <f>FC_IND_CPC_BC_E!W51+FC_IND_CPC_OC_E!W51+FC_IND_CPC_PH_E!W51</f>
        <v>7.1247634056652771</v>
      </c>
      <c r="X51" s="27">
        <f>FC_IND_CPC_BC_E!X51+FC_IND_CPC_OC_E!X51+FC_IND_CPC_PH_E!X51</f>
        <v>11.926103794717745</v>
      </c>
      <c r="Y51" s="27">
        <f>FC_IND_CPC_BC_E!Y51+FC_IND_CPC_OC_E!Y51+FC_IND_CPC_PH_E!Y51</f>
        <v>7.1854600985652155</v>
      </c>
      <c r="Z51" s="27">
        <f>FC_IND_CPC_BC_E!Z51+FC_IND_CPC_OC_E!Z51+FC_IND_CPC_PH_E!Z51</f>
        <v>6.6240480079465582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  <c r="Y53" s="8">
        <f>FC_IND_CPC_BC_E!Y53+FC_IND_CPC_OC_E!Y53+FC_IND_CPC_PH_E!Y53</f>
        <v>0</v>
      </c>
      <c r="Z53" s="8">
        <f>FC_IND_CPC_BC_E!Z53+FC_IND_CPC_OC_E!Z53+FC_IND_CPC_PH_E!Z53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  <c r="Y54" s="45">
        <f>FC_IND_CPC_BC_E!Y54+FC_IND_CPC_OC_E!Y54+FC_IND_CPC_PH_E!Y54</f>
        <v>0</v>
      </c>
      <c r="Z54" s="45">
        <f>FC_IND_CPC_BC_E!Z54+FC_IND_CPC_OC_E!Z54+FC_IND_CPC_PH_E!Z54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0.11208959999999998</v>
      </c>
      <c r="E61" s="49">
        <f t="shared" si="32"/>
        <v>0.11208959999999998</v>
      </c>
      <c r="F61" s="49">
        <f t="shared" si="32"/>
        <v>10.304179199999998</v>
      </c>
      <c r="G61" s="49">
        <f t="shared" si="32"/>
        <v>2.4639552000000005</v>
      </c>
      <c r="H61" s="49">
        <f t="shared" si="32"/>
        <v>4.032</v>
      </c>
      <c r="I61" s="49">
        <f t="shared" si="32"/>
        <v>0.89591040000000022</v>
      </c>
      <c r="J61" s="49">
        <f t="shared" si="32"/>
        <v>5.7121344000000027</v>
      </c>
      <c r="K61" s="49">
        <f t="shared" si="32"/>
        <v>3.8078207999999996</v>
      </c>
      <c r="L61" s="49">
        <f t="shared" si="32"/>
        <v>0.89591040000000022</v>
      </c>
      <c r="M61" s="49">
        <f t="shared" si="32"/>
        <v>1.0079999999999998</v>
      </c>
      <c r="N61" s="49">
        <f t="shared" si="32"/>
        <v>0.11208959999999998</v>
      </c>
      <c r="O61" s="49">
        <f t="shared" si="32"/>
        <v>0</v>
      </c>
      <c r="P61" s="49">
        <f t="shared" si="32"/>
        <v>0.1120896</v>
      </c>
      <c r="Q61" s="49">
        <f t="shared" si="32"/>
        <v>0.22417920000000002</v>
      </c>
      <c r="R61" s="49">
        <f t="shared" si="32"/>
        <v>0.56004480000000023</v>
      </c>
      <c r="S61" s="49">
        <f t="shared" si="32"/>
        <v>0</v>
      </c>
      <c r="T61" s="49">
        <f t="shared" si="32"/>
        <v>0</v>
      </c>
      <c r="U61" s="49">
        <f t="shared" si="32"/>
        <v>0.3862655079377344</v>
      </c>
      <c r="V61" s="49">
        <f t="shared" si="32"/>
        <v>0.33658947733743505</v>
      </c>
      <c r="W61" s="49">
        <f t="shared" si="32"/>
        <v>0.32155412967336533</v>
      </c>
      <c r="X61" s="49">
        <f t="shared" si="32"/>
        <v>0.34893110588968057</v>
      </c>
      <c r="Y61" s="49">
        <f t="shared" ref="Y61:Z61" si="33">SUM(Y62:Y72)</f>
        <v>0.66719738300069942</v>
      </c>
      <c r="Z61" s="49">
        <f t="shared" si="33"/>
        <v>1.7565576551536184</v>
      </c>
    </row>
    <row r="62" spans="1:26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0.11208959999999998</v>
      </c>
      <c r="E62" s="52">
        <f>FC_IND_CPC_BC_E!E62+FC_IND_CPC_OC_E!E62+FC_IND_CPC_PH_E!E62</f>
        <v>0.11208959999999998</v>
      </c>
      <c r="F62" s="52">
        <f>FC_IND_CPC_BC_E!F62+FC_IND_CPC_OC_E!F62+FC_IND_CPC_PH_E!F62</f>
        <v>10.304179199999998</v>
      </c>
      <c r="G62" s="52">
        <f>FC_IND_CPC_BC_E!G62+FC_IND_CPC_OC_E!G62+FC_IND_CPC_PH_E!G62</f>
        <v>2.4639552000000005</v>
      </c>
      <c r="H62" s="52">
        <f>FC_IND_CPC_BC_E!H62+FC_IND_CPC_OC_E!H62+FC_IND_CPC_PH_E!H62</f>
        <v>4.032</v>
      </c>
      <c r="I62" s="52">
        <f>FC_IND_CPC_BC_E!I62+FC_IND_CPC_OC_E!I62+FC_IND_CPC_PH_E!I62</f>
        <v>0.89591040000000022</v>
      </c>
      <c r="J62" s="52">
        <f>FC_IND_CPC_BC_E!J62+FC_IND_CPC_OC_E!J62+FC_IND_CPC_PH_E!J62</f>
        <v>5.7121344000000027</v>
      </c>
      <c r="K62" s="52">
        <f>FC_IND_CPC_BC_E!K62+FC_IND_CPC_OC_E!K62+FC_IND_CPC_PH_E!K62</f>
        <v>3.8078207999999996</v>
      </c>
      <c r="L62" s="52">
        <f>FC_IND_CPC_BC_E!L62+FC_IND_CPC_OC_E!L62+FC_IND_CPC_PH_E!L62</f>
        <v>0.89591040000000022</v>
      </c>
      <c r="M62" s="52">
        <f>FC_IND_CPC_BC_E!M62+FC_IND_CPC_OC_E!M62+FC_IND_CPC_PH_E!M62</f>
        <v>1.0079999999999998</v>
      </c>
      <c r="N62" s="52">
        <f>FC_IND_CPC_BC_E!N62+FC_IND_CPC_OC_E!N62+FC_IND_CPC_PH_E!N62</f>
        <v>0.11208959999999998</v>
      </c>
      <c r="O62" s="52">
        <f>FC_IND_CPC_BC_E!O62+FC_IND_CPC_OC_E!O62+FC_IND_CPC_PH_E!O62</f>
        <v>0</v>
      </c>
      <c r="P62" s="52">
        <f>FC_IND_CPC_BC_E!P62+FC_IND_CPC_OC_E!P62+FC_IND_CPC_PH_E!P62</f>
        <v>0.1120896</v>
      </c>
      <c r="Q62" s="52">
        <f>FC_IND_CPC_BC_E!Q62+FC_IND_CPC_OC_E!Q62+FC_IND_CPC_PH_E!Q62</f>
        <v>0.22417920000000002</v>
      </c>
      <c r="R62" s="52">
        <f>FC_IND_CPC_BC_E!R62+FC_IND_CPC_OC_E!R62+FC_IND_CPC_PH_E!R62</f>
        <v>0.56004480000000023</v>
      </c>
      <c r="S62" s="52">
        <f>FC_IND_CPC_BC_E!S62+FC_IND_CPC_OC_E!S62+FC_IND_CPC_PH_E!S62</f>
        <v>0</v>
      </c>
      <c r="T62" s="52">
        <f>FC_IND_CPC_BC_E!T62+FC_IND_CPC_OC_E!T62+FC_IND_CPC_PH_E!T62</f>
        <v>0</v>
      </c>
      <c r="U62" s="52">
        <f>FC_IND_CPC_BC_E!U62+FC_IND_CPC_OC_E!U62+FC_IND_CPC_PH_E!U62</f>
        <v>0</v>
      </c>
      <c r="V62" s="52">
        <f>FC_IND_CPC_BC_E!V62+FC_IND_CPC_OC_E!V62+FC_IND_CPC_PH_E!V62</f>
        <v>0</v>
      </c>
      <c r="W62" s="52">
        <f>FC_IND_CPC_BC_E!W62+FC_IND_CPC_OC_E!W62+FC_IND_CPC_PH_E!W62</f>
        <v>0</v>
      </c>
      <c r="X62" s="52">
        <f>FC_IND_CPC_BC_E!X62+FC_IND_CPC_OC_E!X62+FC_IND_CPC_PH_E!X62</f>
        <v>0</v>
      </c>
      <c r="Y62" s="52">
        <f>FC_IND_CPC_BC_E!Y62+FC_IND_CPC_OC_E!Y62+FC_IND_CPC_PH_E!Y62</f>
        <v>0</v>
      </c>
      <c r="Z62" s="52">
        <f>FC_IND_CPC_BC_E!Z62+FC_IND_CPC_OC_E!Z62+FC_IND_CPC_PH_E!Z62</f>
        <v>1.2446784000000002</v>
      </c>
    </row>
    <row r="63" spans="1:26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  <c r="Y63" s="52">
        <f>FC_IND_CPC_BC_E!Y63+FC_IND_CPC_OC_E!Y63+FC_IND_CPC_PH_E!Y63</f>
        <v>0</v>
      </c>
      <c r="Z63" s="52">
        <f>FC_IND_CPC_BC_E!Z63+FC_IND_CPC_OC_E!Z63+FC_IND_CPC_PH_E!Z63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0.3862655079377344</v>
      </c>
      <c r="V64" s="52">
        <f>FC_IND_CPC_BC_E!V64+FC_IND_CPC_OC_E!V64+FC_IND_CPC_PH_E!V64</f>
        <v>0.33658947733743505</v>
      </c>
      <c r="W64" s="52">
        <f>FC_IND_CPC_BC_E!W64+FC_IND_CPC_OC_E!W64+FC_IND_CPC_PH_E!W64</f>
        <v>0.32155412967336533</v>
      </c>
      <c r="X64" s="52">
        <f>FC_IND_CPC_BC_E!X64+FC_IND_CPC_OC_E!X64+FC_IND_CPC_PH_E!X64</f>
        <v>0.34893110588968057</v>
      </c>
      <c r="Y64" s="52">
        <f>FC_IND_CPC_BC_E!Y64+FC_IND_CPC_OC_E!Y64+FC_IND_CPC_PH_E!Y64</f>
        <v>0.66719738300069942</v>
      </c>
      <c r="Z64" s="52">
        <f>FC_IND_CPC_BC_E!Z64+FC_IND_CPC_OC_E!Z64+FC_IND_CPC_PH_E!Z64</f>
        <v>0.5118792551536181</v>
      </c>
    </row>
    <row r="65" spans="1:26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  <c r="Y65" s="52">
        <f>FC_IND_CPC_BC_E!Y65+FC_IND_CPC_OC_E!Y65+FC_IND_CPC_PH_E!Y65</f>
        <v>0</v>
      </c>
      <c r="Z65" s="52">
        <f>FC_IND_CPC_BC_E!Z65+FC_IND_CPC_OC_E!Z65+FC_IND_CPC_PH_E!Z65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  <c r="Y66" s="52">
        <f>FC_IND_CPC_BC_E!Y66+FC_IND_CPC_OC_E!Y66+FC_IND_CPC_PH_E!Y66</f>
        <v>0</v>
      </c>
      <c r="Z66" s="52">
        <f>FC_IND_CPC_BC_E!Z66+FC_IND_CPC_OC_E!Z66+FC_IND_CPC_PH_E!Z66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  <c r="Y67" s="52">
        <f>FC_IND_CPC_BC_E!Y67+FC_IND_CPC_OC_E!Y67+FC_IND_CPC_PH_E!Y67</f>
        <v>0</v>
      </c>
      <c r="Z67" s="52">
        <f>FC_IND_CPC_BC_E!Z67+FC_IND_CPC_OC_E!Z67+FC_IND_CPC_PH_E!Z67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  <c r="Y68" s="52">
        <f>FC_IND_CPC_BC_E!Y68+FC_IND_CPC_OC_E!Y68+FC_IND_CPC_PH_E!Y68</f>
        <v>0</v>
      </c>
      <c r="Z68" s="52">
        <f>FC_IND_CPC_BC_E!Z68+FC_IND_CPC_OC_E!Z68+FC_IND_CPC_PH_E!Z68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  <c r="Y69" s="52">
        <f>FC_IND_CPC_BC_E!Y69+FC_IND_CPC_OC_E!Y69+FC_IND_CPC_PH_E!Y69</f>
        <v>0</v>
      </c>
      <c r="Z69" s="52">
        <f>FC_IND_CPC_BC_E!Z69+FC_IND_CPC_OC_E!Z69+FC_IND_CPC_PH_E!Z69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  <c r="Y70" s="52">
        <f>FC_IND_CPC_BC_E!Y70+FC_IND_CPC_OC_E!Y70+FC_IND_CPC_PH_E!Y70</f>
        <v>0</v>
      </c>
      <c r="Z70" s="52">
        <f>FC_IND_CPC_BC_E!Z70+FC_IND_CPC_OC_E!Z70+FC_IND_CPC_PH_E!Z70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  <c r="Y71" s="52">
        <f>FC_IND_CPC_BC_E!Y71+FC_IND_CPC_OC_E!Y71+FC_IND_CPC_PH_E!Y71</f>
        <v>0</v>
      </c>
      <c r="Z71" s="52">
        <f>FC_IND_CPC_BC_E!Z71+FC_IND_CPC_OC_E!Z71+FC_IND_CPC_PH_E!Z71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  <c r="Y72" s="55">
        <f>FC_IND_CPC_BC_E!Y72+FC_IND_CPC_OC_E!Y72+FC_IND_CPC_PH_E!Y72</f>
        <v>0</v>
      </c>
      <c r="Z72" s="55">
        <f>FC_IND_CPC_BC_E!Z72+FC_IND_CPC_OC_E!Z72+FC_IND_CPC_PH_E!Z72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98.964890888425515</v>
      </c>
      <c r="D2" s="21">
        <f t="shared" ref="D2:X2" si="0">SUM(D3,D17,D22,D25,D26,D51,D52)</f>
        <v>98.584181081744319</v>
      </c>
      <c r="E2" s="21">
        <f t="shared" si="0"/>
        <v>49.774027604820915</v>
      </c>
      <c r="F2" s="21">
        <f t="shared" si="0"/>
        <v>117.06497618703143</v>
      </c>
      <c r="G2" s="21">
        <f t="shared" si="0"/>
        <v>129.28881731126378</v>
      </c>
      <c r="H2" s="21">
        <f t="shared" si="0"/>
        <v>125.3539362375009</v>
      </c>
      <c r="I2" s="21">
        <f t="shared" si="0"/>
        <v>127.18694188603214</v>
      </c>
      <c r="J2" s="21">
        <f t="shared" si="0"/>
        <v>118.4226061846109</v>
      </c>
      <c r="K2" s="21">
        <f t="shared" si="0"/>
        <v>98.056533379418838</v>
      </c>
      <c r="L2" s="21">
        <f t="shared" si="0"/>
        <v>8.0602536577942043</v>
      </c>
      <c r="M2" s="21">
        <f t="shared" si="0"/>
        <v>23.083745761802295</v>
      </c>
      <c r="N2" s="21">
        <f t="shared" si="0"/>
        <v>18.349667526621978</v>
      </c>
      <c r="O2" s="21">
        <f t="shared" si="0"/>
        <v>15.415308622472757</v>
      </c>
      <c r="P2" s="21">
        <f t="shared" si="0"/>
        <v>54.421343563458194</v>
      </c>
      <c r="Q2" s="21">
        <f t="shared" si="0"/>
        <v>12.666206895110236</v>
      </c>
      <c r="R2" s="21">
        <f t="shared" si="0"/>
        <v>28.758686267425364</v>
      </c>
      <c r="S2" s="21">
        <f t="shared" si="0"/>
        <v>26.723297545208709</v>
      </c>
      <c r="T2" s="21">
        <f t="shared" si="0"/>
        <v>21.242858808487917</v>
      </c>
      <c r="U2" s="21">
        <f t="shared" si="0"/>
        <v>15.788212346550107</v>
      </c>
      <c r="V2" s="21">
        <f t="shared" si="0"/>
        <v>14.603938798504366</v>
      </c>
      <c r="W2" s="21">
        <f t="shared" si="0"/>
        <v>7.1661328621727307</v>
      </c>
      <c r="X2" s="21">
        <f t="shared" si="0"/>
        <v>11.244715843705748</v>
      </c>
      <c r="Y2" s="21">
        <f t="shared" ref="Y2:Z2" si="1">SUM(Y3,Y17,Y22,Y25,Y26,Y51,Y52)</f>
        <v>10.600273185921237</v>
      </c>
      <c r="Z2" s="21">
        <f t="shared" si="1"/>
        <v>3.6782197330279094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2.743701427927026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2.743701427927026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2.743701427927026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6.4897484167353268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5.3964540694898195</v>
      </c>
      <c r="L17" s="27">
        <f t="shared" si="10"/>
        <v>0.21867841250871559</v>
      </c>
      <c r="M17" s="27">
        <f t="shared" si="10"/>
        <v>0</v>
      </c>
      <c r="N17" s="27">
        <f t="shared" si="10"/>
        <v>0</v>
      </c>
      <c r="O17" s="27">
        <f t="shared" si="10"/>
        <v>0.14786785966645166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6.4897484167353268</v>
      </c>
      <c r="G18" s="8">
        <v>0</v>
      </c>
      <c r="H18" s="8">
        <v>0</v>
      </c>
      <c r="I18" s="8">
        <v>0</v>
      </c>
      <c r="J18" s="8">
        <v>0</v>
      </c>
      <c r="K18" s="8">
        <v>5.3964540694898195</v>
      </c>
      <c r="L18" s="8">
        <v>0.21867841250871559</v>
      </c>
      <c r="M18" s="8">
        <v>0</v>
      </c>
      <c r="N18" s="8">
        <v>0</v>
      </c>
      <c r="O18" s="8">
        <v>0.14786785966645166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2.7645862570331605</v>
      </c>
      <c r="D26" s="27">
        <f t="shared" si="14"/>
        <v>0</v>
      </c>
      <c r="E26" s="27">
        <f t="shared" si="14"/>
        <v>2.4274646801535047</v>
      </c>
      <c r="F26" s="27">
        <f t="shared" si="14"/>
        <v>5.5099773540132171</v>
      </c>
      <c r="G26" s="27">
        <f t="shared" si="14"/>
        <v>2.6281262099319584</v>
      </c>
      <c r="H26" s="27">
        <f t="shared" si="14"/>
        <v>2.5558002184564046</v>
      </c>
      <c r="I26" s="27">
        <f t="shared" si="14"/>
        <v>7.9495314724596753</v>
      </c>
      <c r="J26" s="27">
        <f t="shared" si="14"/>
        <v>5.1148566059678222</v>
      </c>
      <c r="K26" s="27">
        <f t="shared" si="14"/>
        <v>4.9917133166154564</v>
      </c>
      <c r="L26" s="27">
        <f t="shared" si="14"/>
        <v>1.9202696068222422</v>
      </c>
      <c r="M26" s="27">
        <f t="shared" si="14"/>
        <v>6.4839926475874243</v>
      </c>
      <c r="N26" s="27">
        <f t="shared" si="14"/>
        <v>7.0337619525624646</v>
      </c>
      <c r="O26" s="27">
        <f t="shared" si="14"/>
        <v>2.6832227894464813</v>
      </c>
      <c r="P26" s="27">
        <f t="shared" si="14"/>
        <v>1.7806155235882493</v>
      </c>
      <c r="Q26" s="27">
        <f t="shared" si="14"/>
        <v>4.8270755495570796</v>
      </c>
      <c r="R26" s="27">
        <f t="shared" si="14"/>
        <v>22.58755098429274</v>
      </c>
      <c r="S26" s="27">
        <f t="shared" si="14"/>
        <v>18.275254187442368</v>
      </c>
      <c r="T26" s="27">
        <f t="shared" si="14"/>
        <v>13.153385048197947</v>
      </c>
      <c r="U26" s="27">
        <f t="shared" si="14"/>
        <v>4.9141044293143041</v>
      </c>
      <c r="V26" s="27">
        <f t="shared" si="14"/>
        <v>6.1279594760083231</v>
      </c>
      <c r="W26" s="27">
        <f t="shared" si="14"/>
        <v>2.4374954172667023</v>
      </c>
      <c r="X26" s="27">
        <f t="shared" si="14"/>
        <v>2.0895617000569797</v>
      </c>
      <c r="Y26" s="27">
        <f t="shared" ref="Y26:Z26" si="15">SUM(Y27,Y33)</f>
        <v>4.7082028058669945</v>
      </c>
      <c r="Z26" s="27">
        <f t="shared" si="15"/>
        <v>0.10179040481537723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2.7645862570331605</v>
      </c>
      <c r="D33" s="19">
        <f t="shared" si="18"/>
        <v>0</v>
      </c>
      <c r="E33" s="19">
        <f t="shared" si="18"/>
        <v>2.4274646801535047</v>
      </c>
      <c r="F33" s="19">
        <f t="shared" si="18"/>
        <v>5.5099773540132171</v>
      </c>
      <c r="G33" s="19">
        <f t="shared" si="18"/>
        <v>2.6281262099319584</v>
      </c>
      <c r="H33" s="19">
        <f t="shared" si="18"/>
        <v>2.5558002184564046</v>
      </c>
      <c r="I33" s="19">
        <f t="shared" si="18"/>
        <v>7.9495314724596753</v>
      </c>
      <c r="J33" s="19">
        <f t="shared" si="18"/>
        <v>5.1148566059678222</v>
      </c>
      <c r="K33" s="19">
        <f t="shared" si="18"/>
        <v>4.9917133166154564</v>
      </c>
      <c r="L33" s="19">
        <f t="shared" si="18"/>
        <v>1.9202696068222422</v>
      </c>
      <c r="M33" s="19">
        <f t="shared" si="18"/>
        <v>6.4839926475874243</v>
      </c>
      <c r="N33" s="19">
        <f t="shared" si="18"/>
        <v>7.0337619525624646</v>
      </c>
      <c r="O33" s="19">
        <f t="shared" si="18"/>
        <v>2.6832227894464813</v>
      </c>
      <c r="P33" s="19">
        <f t="shared" si="18"/>
        <v>1.7806155235882493</v>
      </c>
      <c r="Q33" s="19">
        <f t="shared" si="18"/>
        <v>4.8270755495570796</v>
      </c>
      <c r="R33" s="19">
        <f t="shared" si="18"/>
        <v>22.58755098429274</v>
      </c>
      <c r="S33" s="19">
        <f t="shared" si="18"/>
        <v>18.275254187442368</v>
      </c>
      <c r="T33" s="19">
        <f t="shared" si="18"/>
        <v>13.153385048197947</v>
      </c>
      <c r="U33" s="19">
        <f t="shared" si="18"/>
        <v>4.9141044293143041</v>
      </c>
      <c r="V33" s="19">
        <f t="shared" si="18"/>
        <v>6.1279594760083231</v>
      </c>
      <c r="W33" s="19">
        <f t="shared" si="18"/>
        <v>2.4374954172667023</v>
      </c>
      <c r="X33" s="19">
        <f t="shared" si="18"/>
        <v>2.0895617000569797</v>
      </c>
      <c r="Y33" s="19">
        <f t="shared" ref="Y33:Z33" si="19">SUM(Y34:Y50)</f>
        <v>4.7082028058669945</v>
      </c>
      <c r="Z33" s="19">
        <f t="shared" si="19"/>
        <v>0.10179040481537723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2.4274646801535047</v>
      </c>
      <c r="F36" s="8">
        <v>2.6354790063860403</v>
      </c>
      <c r="G36" s="8">
        <v>2.6281262099319584</v>
      </c>
      <c r="H36" s="8">
        <v>2.5558002184564046</v>
      </c>
      <c r="I36" s="8">
        <v>5.1441875986650283</v>
      </c>
      <c r="J36" s="8">
        <v>5.1148566059678222</v>
      </c>
      <c r="K36" s="8">
        <v>4.9917133166154564</v>
      </c>
      <c r="L36" s="8">
        <v>0.91919977658490759</v>
      </c>
      <c r="M36" s="8">
        <v>4.1829481342717028</v>
      </c>
      <c r="N36" s="8">
        <v>4.5378024629100375</v>
      </c>
      <c r="O36" s="8">
        <v>2.6832227894464813</v>
      </c>
      <c r="P36" s="8">
        <v>1.7806155235882493</v>
      </c>
      <c r="Q36" s="8">
        <v>4.8270755495570796</v>
      </c>
      <c r="R36" s="8">
        <v>4.6992114575987092</v>
      </c>
      <c r="S36" s="8">
        <v>4.914590872676798</v>
      </c>
      <c r="T36" s="8">
        <v>4.997021002478947</v>
      </c>
      <c r="U36" s="8">
        <v>2.3536968181891114</v>
      </c>
      <c r="V36" s="8">
        <v>3.8195077435938543</v>
      </c>
      <c r="W36" s="8">
        <v>1.3886492884735191</v>
      </c>
      <c r="X36" s="8">
        <v>1.1175046505648825</v>
      </c>
      <c r="Y36" s="8">
        <v>3.9308233440258973</v>
      </c>
      <c r="Z36" s="8">
        <v>6.3223571602688414E-3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2.8744983476271768</v>
      </c>
      <c r="G43" s="8">
        <v>0</v>
      </c>
      <c r="H43" s="8">
        <v>0</v>
      </c>
      <c r="I43" s="8">
        <v>2.8053438737946474</v>
      </c>
      <c r="J43" s="8">
        <v>0</v>
      </c>
      <c r="K43" s="8">
        <v>0</v>
      </c>
      <c r="L43" s="8">
        <v>1.0010698302373346</v>
      </c>
      <c r="M43" s="8">
        <v>2.301044513315722</v>
      </c>
      <c r="N43" s="8">
        <v>2.4959594896524266</v>
      </c>
      <c r="O43" s="8">
        <v>0</v>
      </c>
      <c r="P43" s="8">
        <v>0</v>
      </c>
      <c r="Q43" s="8">
        <v>0</v>
      </c>
      <c r="R43" s="8">
        <v>17.888339526694033</v>
      </c>
      <c r="S43" s="8">
        <v>13.360663314765571</v>
      </c>
      <c r="T43" s="8">
        <v>8.1563640457190001</v>
      </c>
      <c r="U43" s="8">
        <v>2.5604076111251928</v>
      </c>
      <c r="V43" s="8">
        <v>2.3084517324144693</v>
      </c>
      <c r="W43" s="8">
        <v>1.0488461287931832</v>
      </c>
      <c r="X43" s="8">
        <v>0.97205704949209726</v>
      </c>
      <c r="Y43" s="8">
        <v>0.77737946184109719</v>
      </c>
      <c r="Z43" s="8">
        <v>9.5468047655108385E-2</v>
      </c>
    </row>
    <row r="44" spans="1:26" ht="11.25" customHeight="1" x14ac:dyDescent="0.2">
      <c r="A44" s="28" t="s">
        <v>74</v>
      </c>
      <c r="B44" s="7" t="s">
        <v>75</v>
      </c>
      <c r="C44" s="8">
        <v>2.7645862570331605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93.456603203465335</v>
      </c>
      <c r="D51" s="27">
        <v>98.584181081744319</v>
      </c>
      <c r="E51" s="27">
        <v>47.34656292466741</v>
      </c>
      <c r="F51" s="27">
        <v>105.06525041628289</v>
      </c>
      <c r="G51" s="27">
        <v>126.66069110133182</v>
      </c>
      <c r="H51" s="27">
        <v>122.79813601904449</v>
      </c>
      <c r="I51" s="27">
        <v>119.23741041357246</v>
      </c>
      <c r="J51" s="27">
        <v>113.30774957864308</v>
      </c>
      <c r="K51" s="27">
        <v>87.668365993313557</v>
      </c>
      <c r="L51" s="27">
        <v>5.9213056384632461</v>
      </c>
      <c r="M51" s="27">
        <v>16.59975311421487</v>
      </c>
      <c r="N51" s="27">
        <v>11.315905574059512</v>
      </c>
      <c r="O51" s="27">
        <v>12.584217973359825</v>
      </c>
      <c r="P51" s="27">
        <v>52.640728039869948</v>
      </c>
      <c r="Q51" s="27">
        <v>7.8391313455531551</v>
      </c>
      <c r="R51" s="27">
        <v>6.1711352831326236</v>
      </c>
      <c r="S51" s="27">
        <v>8.4480433577663394</v>
      </c>
      <c r="T51" s="27">
        <v>8.0894737602899696</v>
      </c>
      <c r="U51" s="27">
        <v>10.874107917235802</v>
      </c>
      <c r="V51" s="27">
        <v>8.4759793224960429</v>
      </c>
      <c r="W51" s="27">
        <v>4.7286374449060284</v>
      </c>
      <c r="X51" s="27">
        <v>9.1551541436487689</v>
      </c>
      <c r="Y51" s="27">
        <v>5.8920703800542427</v>
      </c>
      <c r="Z51" s="27">
        <v>3.5764293282125323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9.7042633129352004E-2</v>
      </c>
      <c r="E61" s="49">
        <f t="shared" si="22"/>
        <v>9.4169851504099178E-2</v>
      </c>
      <c r="F61" s="49">
        <f t="shared" si="22"/>
        <v>9.4279533969119935</v>
      </c>
      <c r="G61" s="49">
        <f t="shared" si="22"/>
        <v>2.2484415121305301</v>
      </c>
      <c r="H61" s="49">
        <f t="shared" si="22"/>
        <v>3.5739246728879759</v>
      </c>
      <c r="I61" s="49">
        <f t="shared" si="22"/>
        <v>0.79938862536214228</v>
      </c>
      <c r="J61" s="49">
        <f t="shared" si="22"/>
        <v>5.0666043767625233</v>
      </c>
      <c r="K61" s="49">
        <f t="shared" si="22"/>
        <v>3.2924786392011001</v>
      </c>
      <c r="L61" s="49">
        <f t="shared" si="22"/>
        <v>0.27787403139657529</v>
      </c>
      <c r="M61" s="49">
        <f t="shared" si="22"/>
        <v>0.73170981156355153</v>
      </c>
      <c r="N61" s="49">
        <f t="shared" si="22"/>
        <v>8.8485284753237151E-2</v>
      </c>
      <c r="O61" s="49">
        <f t="shared" si="22"/>
        <v>0</v>
      </c>
      <c r="P61" s="49">
        <f t="shared" si="22"/>
        <v>6.844666502313794E-2</v>
      </c>
      <c r="Q61" s="49">
        <f t="shared" si="22"/>
        <v>0.18678604634858403</v>
      </c>
      <c r="R61" s="49">
        <f t="shared" si="22"/>
        <v>0.45365766145035441</v>
      </c>
      <c r="S61" s="49">
        <f t="shared" si="22"/>
        <v>0</v>
      </c>
      <c r="T61" s="49">
        <f t="shared" si="22"/>
        <v>0</v>
      </c>
      <c r="U61" s="49">
        <f t="shared" si="22"/>
        <v>0.31270955512959198</v>
      </c>
      <c r="V61" s="49">
        <f t="shared" si="22"/>
        <v>0.24587129004077712</v>
      </c>
      <c r="W61" s="49">
        <f t="shared" si="22"/>
        <v>0.21341240565667116</v>
      </c>
      <c r="X61" s="49">
        <f t="shared" si="22"/>
        <v>0.26785932060634565</v>
      </c>
      <c r="Y61" s="49">
        <f t="shared" ref="Y61:Z61" si="23">SUM(Y62:Y72)</f>
        <v>0.54710121329782335</v>
      </c>
      <c r="Z61" s="49">
        <f t="shared" si="23"/>
        <v>0.93658829048390801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9.7042633129352004E-2</v>
      </c>
      <c r="E62" s="52">
        <v>9.4169851504099178E-2</v>
      </c>
      <c r="F62" s="52">
        <v>9.4279533969119935</v>
      </c>
      <c r="G62" s="52">
        <v>2.2484415121305301</v>
      </c>
      <c r="H62" s="52">
        <v>3.5739246728879759</v>
      </c>
      <c r="I62" s="52">
        <v>0.79938862536214228</v>
      </c>
      <c r="J62" s="52">
        <v>5.0666043767625233</v>
      </c>
      <c r="K62" s="52">
        <v>3.2924786392011001</v>
      </c>
      <c r="L62" s="52">
        <v>0.27787403139657529</v>
      </c>
      <c r="M62" s="52">
        <v>0.73170981156355153</v>
      </c>
      <c r="N62" s="52">
        <v>8.8485284753237151E-2</v>
      </c>
      <c r="O62" s="52">
        <v>0</v>
      </c>
      <c r="P62" s="52">
        <v>6.844666502313794E-2</v>
      </c>
      <c r="Q62" s="52">
        <v>0.18678604634858403</v>
      </c>
      <c r="R62" s="52">
        <v>0.45365766145035441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0.66021650416249522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0.31270955512959198</v>
      </c>
      <c r="V64" s="52">
        <v>0.24587129004077712</v>
      </c>
      <c r="W64" s="52">
        <v>0.21341240565667116</v>
      </c>
      <c r="X64" s="52">
        <v>0.26785932060634565</v>
      </c>
      <c r="Y64" s="52">
        <v>0.54710121329782335</v>
      </c>
      <c r="Z64" s="52">
        <v>0.27637178632141274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10.278481021193894</v>
      </c>
      <c r="D2" s="21">
        <f t="shared" ref="D2:X2" si="0">SUM(D3,D17,D22,D25,D26,D51,D52)</f>
        <v>13.807655508510283</v>
      </c>
      <c r="E2" s="21">
        <f t="shared" si="0"/>
        <v>8.3139267044514469</v>
      </c>
      <c r="F2" s="21">
        <f t="shared" si="0"/>
        <v>9.5724140398527293</v>
      </c>
      <c r="G2" s="21">
        <f t="shared" si="0"/>
        <v>11.119131213108401</v>
      </c>
      <c r="H2" s="21">
        <f t="shared" si="0"/>
        <v>14.984288108034207</v>
      </c>
      <c r="I2" s="21">
        <f t="shared" si="0"/>
        <v>14.146557836588951</v>
      </c>
      <c r="J2" s="21">
        <f t="shared" si="0"/>
        <v>13.74910735525566</v>
      </c>
      <c r="K2" s="21">
        <f t="shared" si="0"/>
        <v>13.70033047704529</v>
      </c>
      <c r="L2" s="21">
        <f t="shared" si="0"/>
        <v>16.73777856323213</v>
      </c>
      <c r="M2" s="21">
        <f t="shared" si="0"/>
        <v>7.6162440619923393</v>
      </c>
      <c r="N2" s="21">
        <f t="shared" si="0"/>
        <v>3.9440969211451886</v>
      </c>
      <c r="O2" s="21">
        <f t="shared" si="0"/>
        <v>16.992484711510279</v>
      </c>
      <c r="P2" s="21">
        <f t="shared" si="0"/>
        <v>32.651351849611395</v>
      </c>
      <c r="Q2" s="21">
        <f t="shared" si="0"/>
        <v>1.9173454137082548</v>
      </c>
      <c r="R2" s="21">
        <f t="shared" si="0"/>
        <v>5.3500610124648791</v>
      </c>
      <c r="S2" s="21">
        <f t="shared" si="0"/>
        <v>3.4026050291450298</v>
      </c>
      <c r="T2" s="21">
        <f t="shared" si="0"/>
        <v>2.5088832033918655</v>
      </c>
      <c r="U2" s="21">
        <f t="shared" si="0"/>
        <v>2.8346607154525643</v>
      </c>
      <c r="V2" s="21">
        <f t="shared" si="0"/>
        <v>4.6047837581555164</v>
      </c>
      <c r="W2" s="21">
        <f t="shared" si="0"/>
        <v>3.1495116067941678</v>
      </c>
      <c r="X2" s="21">
        <f t="shared" si="0"/>
        <v>2.5918263962925456</v>
      </c>
      <c r="Y2" s="21">
        <f t="shared" ref="Y2:Z2" si="1">SUM(Y3,Y17,Y22,Y25,Y26,Y51,Y52)</f>
        <v>1.9031616675944356</v>
      </c>
      <c r="Z2" s="21">
        <f t="shared" si="1"/>
        <v>2.7992205033655675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0.28036759742011647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0.28036759742011647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0.28036759742011647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0.54209173775439046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0.77202246522401818</v>
      </c>
      <c r="L17" s="27">
        <f t="shared" si="12"/>
        <v>0.47217003310204902</v>
      </c>
      <c r="M17" s="27">
        <f t="shared" si="12"/>
        <v>0</v>
      </c>
      <c r="N17" s="27">
        <f t="shared" si="12"/>
        <v>0</v>
      </c>
      <c r="O17" s="27">
        <f t="shared" si="12"/>
        <v>0.16920758850367595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0.54209173775439046</v>
      </c>
      <c r="G18" s="8">
        <v>0</v>
      </c>
      <c r="H18" s="8">
        <v>0</v>
      </c>
      <c r="I18" s="8">
        <v>0</v>
      </c>
      <c r="J18" s="8">
        <v>0</v>
      </c>
      <c r="K18" s="8">
        <v>0.77202246522401818</v>
      </c>
      <c r="L18" s="8">
        <v>0.47217003310204902</v>
      </c>
      <c r="M18" s="8">
        <v>0</v>
      </c>
      <c r="N18" s="8">
        <v>0</v>
      </c>
      <c r="O18" s="8">
        <v>0.16920758850367595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0.28250173246098376</v>
      </c>
      <c r="D26" s="27">
        <f t="shared" si="16"/>
        <v>0</v>
      </c>
      <c r="E26" s="27">
        <f t="shared" si="16"/>
        <v>0.40000217709668295</v>
      </c>
      <c r="F26" s="27">
        <f t="shared" si="16"/>
        <v>0.4436466549265507</v>
      </c>
      <c r="G26" s="27">
        <f t="shared" si="16"/>
        <v>0.222282387953188</v>
      </c>
      <c r="H26" s="27">
        <f t="shared" si="16"/>
        <v>0.30031812017465898</v>
      </c>
      <c r="I26" s="27">
        <f t="shared" si="16"/>
        <v>0.87147631452632113</v>
      </c>
      <c r="J26" s="27">
        <f t="shared" si="16"/>
        <v>0.58362126086197186</v>
      </c>
      <c r="K26" s="27">
        <f t="shared" si="16"/>
        <v>0.68506269776043216</v>
      </c>
      <c r="L26" s="27">
        <f t="shared" si="16"/>
        <v>3.9628539047717299</v>
      </c>
      <c r="M26" s="27">
        <f t="shared" si="16"/>
        <v>2.120778526821316</v>
      </c>
      <c r="N26" s="27">
        <f t="shared" si="16"/>
        <v>1.4994876835911786</v>
      </c>
      <c r="O26" s="27">
        <f t="shared" si="16"/>
        <v>2.9124277557075753</v>
      </c>
      <c r="P26" s="27">
        <f t="shared" si="16"/>
        <v>1.0499167393304569</v>
      </c>
      <c r="Q26" s="27">
        <f t="shared" si="16"/>
        <v>0.72391413740493171</v>
      </c>
      <c r="R26" s="27">
        <f t="shared" si="16"/>
        <v>4.1770557379046886</v>
      </c>
      <c r="S26" s="27">
        <f t="shared" si="16"/>
        <v>2.3068263983504762</v>
      </c>
      <c r="T26" s="27">
        <f t="shared" si="16"/>
        <v>1.5383283974018804</v>
      </c>
      <c r="U26" s="27">
        <f t="shared" si="16"/>
        <v>0.87027409267233535</v>
      </c>
      <c r="V26" s="27">
        <f t="shared" si="16"/>
        <v>1.9116950014193064</v>
      </c>
      <c r="W26" s="27">
        <f t="shared" si="16"/>
        <v>1.0603280147043939</v>
      </c>
      <c r="X26" s="27">
        <f t="shared" si="16"/>
        <v>0.47439025932997603</v>
      </c>
      <c r="Y26" s="27">
        <f t="shared" ref="Y26:Z26" si="17">SUM(Y27,Y33)</f>
        <v>0.83160919899796848</v>
      </c>
      <c r="Z26" s="27">
        <f t="shared" si="17"/>
        <v>7.6857707791645524E-2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0.28250173246098376</v>
      </c>
      <c r="D33" s="19">
        <f t="shared" si="20"/>
        <v>0</v>
      </c>
      <c r="E33" s="19">
        <f t="shared" si="20"/>
        <v>0.40000217709668295</v>
      </c>
      <c r="F33" s="19">
        <f t="shared" si="20"/>
        <v>0.4436466549265507</v>
      </c>
      <c r="G33" s="19">
        <f t="shared" si="20"/>
        <v>0.222282387953188</v>
      </c>
      <c r="H33" s="19">
        <f t="shared" si="20"/>
        <v>0.30031812017465898</v>
      </c>
      <c r="I33" s="19">
        <f t="shared" si="20"/>
        <v>0.87147631452632113</v>
      </c>
      <c r="J33" s="19">
        <f t="shared" si="20"/>
        <v>0.58362126086197186</v>
      </c>
      <c r="K33" s="19">
        <f t="shared" si="20"/>
        <v>0.68506269776043216</v>
      </c>
      <c r="L33" s="19">
        <f t="shared" si="20"/>
        <v>3.9628539047717299</v>
      </c>
      <c r="M33" s="19">
        <f t="shared" si="20"/>
        <v>2.120778526821316</v>
      </c>
      <c r="N33" s="19">
        <f t="shared" si="20"/>
        <v>1.4994876835911786</v>
      </c>
      <c r="O33" s="19">
        <f t="shared" si="20"/>
        <v>2.9124277557075753</v>
      </c>
      <c r="P33" s="19">
        <f t="shared" si="20"/>
        <v>1.0499167393304569</v>
      </c>
      <c r="Q33" s="19">
        <f t="shared" si="20"/>
        <v>0.72391413740493171</v>
      </c>
      <c r="R33" s="19">
        <f t="shared" si="20"/>
        <v>4.1770557379046886</v>
      </c>
      <c r="S33" s="19">
        <f t="shared" si="20"/>
        <v>2.3068263983504762</v>
      </c>
      <c r="T33" s="19">
        <f t="shared" si="20"/>
        <v>1.5383283974018804</v>
      </c>
      <c r="U33" s="19">
        <f t="shared" si="20"/>
        <v>0.87027409267233535</v>
      </c>
      <c r="V33" s="19">
        <f t="shared" si="20"/>
        <v>1.9116950014193064</v>
      </c>
      <c r="W33" s="19">
        <f t="shared" si="20"/>
        <v>1.0603280147043939</v>
      </c>
      <c r="X33" s="19">
        <f t="shared" si="20"/>
        <v>0.47439025932997603</v>
      </c>
      <c r="Y33" s="19">
        <f t="shared" ref="Y33:Z33" si="21">SUM(Y34:Y50)</f>
        <v>0.83160919899796848</v>
      </c>
      <c r="Z33" s="19">
        <f t="shared" si="21"/>
        <v>7.6857707791645524E-2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0.40000217709668295</v>
      </c>
      <c r="F36" s="8">
        <v>0.21144956735623829</v>
      </c>
      <c r="G36" s="8">
        <v>0.222282387953188</v>
      </c>
      <c r="H36" s="8">
        <v>0.30031812017465898</v>
      </c>
      <c r="I36" s="8">
        <v>0.5626416580076874</v>
      </c>
      <c r="J36" s="8">
        <v>0.58362126086197186</v>
      </c>
      <c r="K36" s="8">
        <v>0.68506269776043216</v>
      </c>
      <c r="L36" s="8">
        <v>1.8939740824723903</v>
      </c>
      <c r="M36" s="8">
        <v>1.3656749437907827</v>
      </c>
      <c r="N36" s="8">
        <v>0.96545229665418142</v>
      </c>
      <c r="O36" s="8">
        <v>2.9124277557075753</v>
      </c>
      <c r="P36" s="8">
        <v>1.0499167393304569</v>
      </c>
      <c r="Q36" s="8">
        <v>0.72391413740493171</v>
      </c>
      <c r="R36" s="8">
        <v>0.86204756705893171</v>
      </c>
      <c r="S36" s="8">
        <v>0.6154762913269638</v>
      </c>
      <c r="T36" s="8">
        <v>0.58043483099827842</v>
      </c>
      <c r="U36" s="8">
        <v>0.41482909164676651</v>
      </c>
      <c r="V36" s="8">
        <v>1.1879795853330279</v>
      </c>
      <c r="W36" s="8">
        <v>0.60222479305740739</v>
      </c>
      <c r="X36" s="8">
        <v>0.25267104708722815</v>
      </c>
      <c r="Y36" s="8">
        <v>0.69287927128553939</v>
      </c>
      <c r="Z36" s="8">
        <v>4.7525079472984164E-3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0.2321970875703124</v>
      </c>
      <c r="G43" s="8">
        <v>0</v>
      </c>
      <c r="H43" s="8">
        <v>0</v>
      </c>
      <c r="I43" s="8">
        <v>0.30883465651863368</v>
      </c>
      <c r="J43" s="8">
        <v>0</v>
      </c>
      <c r="K43" s="8">
        <v>0</v>
      </c>
      <c r="L43" s="8">
        <v>2.0688798222993396</v>
      </c>
      <c r="M43" s="8">
        <v>0.75510358303053327</v>
      </c>
      <c r="N43" s="8">
        <v>0.53403538693699726</v>
      </c>
      <c r="O43" s="8">
        <v>0</v>
      </c>
      <c r="P43" s="8">
        <v>0</v>
      </c>
      <c r="Q43" s="8">
        <v>0</v>
      </c>
      <c r="R43" s="8">
        <v>3.3150081708457568</v>
      </c>
      <c r="S43" s="8">
        <v>1.6913501070235126</v>
      </c>
      <c r="T43" s="8">
        <v>0.95789356640360201</v>
      </c>
      <c r="U43" s="8">
        <v>0.45544500102556884</v>
      </c>
      <c r="V43" s="8">
        <v>0.72371541608627843</v>
      </c>
      <c r="W43" s="8">
        <v>0.45810322164698647</v>
      </c>
      <c r="X43" s="8">
        <v>0.22171921224274785</v>
      </c>
      <c r="Y43" s="8">
        <v>0.13872992771242909</v>
      </c>
      <c r="Z43" s="8">
        <v>7.2105199844347101E-2</v>
      </c>
    </row>
    <row r="44" spans="1:26" ht="11.25" customHeight="1" x14ac:dyDescent="0.2">
      <c r="A44" s="28" t="s">
        <v>74</v>
      </c>
      <c r="B44" s="7" t="s">
        <v>75</v>
      </c>
      <c r="C44" s="8">
        <v>0.28250173246098376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9.7156116913127928</v>
      </c>
      <c r="D51" s="27">
        <v>13.807655508510283</v>
      </c>
      <c r="E51" s="27">
        <v>7.9139245273547631</v>
      </c>
      <c r="F51" s="27">
        <v>8.5866756471717878</v>
      </c>
      <c r="G51" s="27">
        <v>10.896848825155214</v>
      </c>
      <c r="H51" s="27">
        <v>14.683969987859548</v>
      </c>
      <c r="I51" s="27">
        <v>13.27508152206263</v>
      </c>
      <c r="J51" s="27">
        <v>13.165486094393689</v>
      </c>
      <c r="K51" s="27">
        <v>12.243245314060839</v>
      </c>
      <c r="L51" s="27">
        <v>12.302754625358352</v>
      </c>
      <c r="M51" s="27">
        <v>5.4954655351710233</v>
      </c>
      <c r="N51" s="27">
        <v>2.4446092375540101</v>
      </c>
      <c r="O51" s="27">
        <v>13.910849367299027</v>
      </c>
      <c r="P51" s="27">
        <v>31.601435110280939</v>
      </c>
      <c r="Q51" s="27">
        <v>1.193431276303323</v>
      </c>
      <c r="R51" s="27">
        <v>1.1730052745601909</v>
      </c>
      <c r="S51" s="27">
        <v>1.0957786307945536</v>
      </c>
      <c r="T51" s="27">
        <v>0.97055480598998511</v>
      </c>
      <c r="U51" s="27">
        <v>1.9643866227802287</v>
      </c>
      <c r="V51" s="27">
        <v>2.6930887567362101</v>
      </c>
      <c r="W51" s="27">
        <v>2.0891835920897739</v>
      </c>
      <c r="X51" s="27">
        <v>2.1174361369625694</v>
      </c>
      <c r="Y51" s="27">
        <v>1.0715524685964672</v>
      </c>
      <c r="Z51" s="27">
        <v>2.7223627955739218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1.3885253029460752E-2</v>
      </c>
      <c r="E61" s="49">
        <f t="shared" si="24"/>
        <v>1.6180732747104225E-2</v>
      </c>
      <c r="F61" s="49">
        <f t="shared" si="24"/>
        <v>0.78752138175649533</v>
      </c>
      <c r="G61" s="49">
        <f t="shared" si="24"/>
        <v>0.1973927843739543</v>
      </c>
      <c r="H61" s="49">
        <f t="shared" si="24"/>
        <v>0.43661682521531969</v>
      </c>
      <c r="I61" s="49">
        <f t="shared" si="24"/>
        <v>9.0890830668717601E-2</v>
      </c>
      <c r="J61" s="49">
        <f t="shared" si="24"/>
        <v>0.60114133964188621</v>
      </c>
      <c r="K61" s="49">
        <f t="shared" si="24"/>
        <v>0.47102549989344417</v>
      </c>
      <c r="L61" s="49">
        <f t="shared" si="24"/>
        <v>0.59998510642879066</v>
      </c>
      <c r="M61" s="49">
        <f t="shared" si="24"/>
        <v>0.25146813535128659</v>
      </c>
      <c r="N61" s="49">
        <f t="shared" si="24"/>
        <v>1.9910935666004454E-2</v>
      </c>
      <c r="O61" s="49">
        <f t="shared" si="24"/>
        <v>0</v>
      </c>
      <c r="P61" s="49">
        <f t="shared" si="24"/>
        <v>4.2041938751124518E-2</v>
      </c>
      <c r="Q61" s="49">
        <f t="shared" si="24"/>
        <v>2.9705365213597814E-2</v>
      </c>
      <c r="R61" s="49">
        <f t="shared" si="24"/>
        <v>8.8239311225991018E-2</v>
      </c>
      <c r="S61" s="49">
        <f t="shared" si="24"/>
        <v>0</v>
      </c>
      <c r="T61" s="49">
        <f t="shared" si="24"/>
        <v>0</v>
      </c>
      <c r="U61" s="49">
        <f t="shared" si="24"/>
        <v>5.6490378023421092E-2</v>
      </c>
      <c r="V61" s="49">
        <f t="shared" si="24"/>
        <v>7.8121144662968642E-2</v>
      </c>
      <c r="W61" s="49">
        <f t="shared" si="24"/>
        <v>9.4288830861124454E-2</v>
      </c>
      <c r="X61" s="49">
        <f t="shared" si="24"/>
        <v>6.1951442452510434E-2</v>
      </c>
      <c r="Y61" s="49">
        <f t="shared" ref="Y61:Z61" si="25">SUM(Y62:Y72)</f>
        <v>9.9497734729368265E-2</v>
      </c>
      <c r="Z61" s="49">
        <f t="shared" si="25"/>
        <v>0.73927369818823874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1.3885253029460752E-2</v>
      </c>
      <c r="E62" s="52">
        <v>1.6180732747104225E-2</v>
      </c>
      <c r="F62" s="52">
        <v>0.78752138175649533</v>
      </c>
      <c r="G62" s="52">
        <v>0.1973927843739543</v>
      </c>
      <c r="H62" s="52">
        <v>0.43661682521531969</v>
      </c>
      <c r="I62" s="52">
        <v>9.0890830668717601E-2</v>
      </c>
      <c r="J62" s="52">
        <v>0.60114133964188621</v>
      </c>
      <c r="K62" s="52">
        <v>0.47102549989344417</v>
      </c>
      <c r="L62" s="52">
        <v>0.59998510642879066</v>
      </c>
      <c r="M62" s="52">
        <v>0.25146813535128659</v>
      </c>
      <c r="N62" s="52">
        <v>1.9910935666004454E-2</v>
      </c>
      <c r="O62" s="52">
        <v>0</v>
      </c>
      <c r="P62" s="52">
        <v>4.2041938751124518E-2</v>
      </c>
      <c r="Q62" s="52">
        <v>2.9705365213597814E-2</v>
      </c>
      <c r="R62" s="52">
        <v>8.8239311225991018E-2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0.5289006697342542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5.6490378023421092E-2</v>
      </c>
      <c r="V64" s="52">
        <v>7.8121144662968642E-2</v>
      </c>
      <c r="W64" s="52">
        <v>9.4288830861124454E-2</v>
      </c>
      <c r="X64" s="52">
        <v>6.1951442452510434E-2</v>
      </c>
      <c r="Y64" s="52">
        <v>9.9497734729368265E-2</v>
      </c>
      <c r="Z64" s="52">
        <v>0.21037302845398451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1.0904584103806014</v>
      </c>
      <c r="D2" s="21">
        <f t="shared" ref="D2:X2" si="0">SUM(D3,D17,D22,D25,D26,D51,D52)</f>
        <v>1.3621334097454147</v>
      </c>
      <c r="E2" s="21">
        <f t="shared" si="0"/>
        <v>1.028980930727641</v>
      </c>
      <c r="F2" s="21">
        <f t="shared" si="0"/>
        <v>1.2752750131158397</v>
      </c>
      <c r="G2" s="21">
        <f t="shared" si="0"/>
        <v>1.2096467156278297</v>
      </c>
      <c r="H2" s="21">
        <f t="shared" si="0"/>
        <v>0.87545089446489566</v>
      </c>
      <c r="I2" s="21">
        <f t="shared" si="0"/>
        <v>1.0386407573789334</v>
      </c>
      <c r="J2" s="21">
        <f t="shared" si="0"/>
        <v>1.209156940133429</v>
      </c>
      <c r="K2" s="21">
        <f t="shared" si="0"/>
        <v>1.5093392635358744</v>
      </c>
      <c r="L2" s="21">
        <f t="shared" si="0"/>
        <v>0.5433372589736678</v>
      </c>
      <c r="M2" s="21">
        <f t="shared" si="0"/>
        <v>0.84075497620536821</v>
      </c>
      <c r="N2" s="21">
        <f t="shared" si="0"/>
        <v>0.81515035223283205</v>
      </c>
      <c r="O2" s="21">
        <f t="shared" si="0"/>
        <v>0.97488138601697227</v>
      </c>
      <c r="P2" s="21">
        <f t="shared" si="0"/>
        <v>1.4799098269304503</v>
      </c>
      <c r="Q2" s="21">
        <f t="shared" si="0"/>
        <v>0.54973817118151092</v>
      </c>
      <c r="R2" s="21">
        <f t="shared" si="0"/>
        <v>1.248893200109755</v>
      </c>
      <c r="S2" s="21">
        <f t="shared" si="0"/>
        <v>1.3359079056462586</v>
      </c>
      <c r="T2" s="21">
        <f t="shared" si="0"/>
        <v>0.81089130812021759</v>
      </c>
      <c r="U2" s="21">
        <f t="shared" si="0"/>
        <v>0.8145620602810888</v>
      </c>
      <c r="V2" s="21">
        <f t="shared" si="0"/>
        <v>0.69692636233956595</v>
      </c>
      <c r="W2" s="21">
        <f t="shared" si="0"/>
        <v>0.4434899366983785</v>
      </c>
      <c r="X2" s="21">
        <f t="shared" si="0"/>
        <v>0.77875759471945194</v>
      </c>
      <c r="Y2" s="21">
        <f t="shared" ref="Y2:Z2" si="1">SUM(Y3,Y17,Y22,Y25,Y26,Y51,Y52)</f>
        <v>0.35954888504954363</v>
      </c>
      <c r="Z2" s="21">
        <f t="shared" si="1"/>
        <v>0.33372101155308143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2.5559374652857517E-2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2.5559374652857517E-2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2.5559374652857517E-2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6.1059845510282026E-2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7.2636105286160893E-2</v>
      </c>
      <c r="L17" s="27">
        <f t="shared" si="12"/>
        <v>1.4205794389235259E-2</v>
      </c>
      <c r="M17" s="27">
        <f t="shared" si="12"/>
        <v>0</v>
      </c>
      <c r="N17" s="27">
        <f t="shared" si="12"/>
        <v>0</v>
      </c>
      <c r="O17" s="27">
        <f t="shared" si="12"/>
        <v>8.3587918298723592E-3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6.1059845510282026E-2</v>
      </c>
      <c r="G18" s="8">
        <v>0</v>
      </c>
      <c r="H18" s="8">
        <v>0</v>
      </c>
      <c r="I18" s="8">
        <v>0</v>
      </c>
      <c r="J18" s="8">
        <v>0</v>
      </c>
      <c r="K18" s="8">
        <v>7.2636105286160893E-2</v>
      </c>
      <c r="L18" s="8">
        <v>1.4205794389235259E-2</v>
      </c>
      <c r="M18" s="8">
        <v>0</v>
      </c>
      <c r="N18" s="8">
        <v>0</v>
      </c>
      <c r="O18" s="8">
        <v>8.3587918298723592E-3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2.5753930505856403E-2</v>
      </c>
      <c r="D26" s="27">
        <f t="shared" si="16"/>
        <v>0</v>
      </c>
      <c r="E26" s="27">
        <f t="shared" si="16"/>
        <v>4.360838274981399E-2</v>
      </c>
      <c r="F26" s="27">
        <f t="shared" si="16"/>
        <v>5.1881231060234415E-2</v>
      </c>
      <c r="G26" s="27">
        <f t="shared" si="16"/>
        <v>2.0666642114855326E-2</v>
      </c>
      <c r="H26" s="27">
        <f t="shared" si="16"/>
        <v>1.495690136893796E-2</v>
      </c>
      <c r="I26" s="27">
        <f t="shared" si="16"/>
        <v>5.5572693014003367E-2</v>
      </c>
      <c r="J26" s="27">
        <f t="shared" si="16"/>
        <v>4.3672613170205196E-2</v>
      </c>
      <c r="K26" s="27">
        <f t="shared" si="16"/>
        <v>6.5374465624111547E-2</v>
      </c>
      <c r="L26" s="27">
        <f t="shared" si="16"/>
        <v>0.12238172840603047</v>
      </c>
      <c r="M26" s="27">
        <f t="shared" si="16"/>
        <v>0.21547362559125824</v>
      </c>
      <c r="N26" s="27">
        <f t="shared" si="16"/>
        <v>0.28699516384635687</v>
      </c>
      <c r="O26" s="27">
        <f t="shared" si="16"/>
        <v>0.14649993484594367</v>
      </c>
      <c r="P26" s="27">
        <f t="shared" si="16"/>
        <v>4.0542977081294812E-2</v>
      </c>
      <c r="Q26" s="27">
        <f t="shared" si="16"/>
        <v>0.19116079303798802</v>
      </c>
      <c r="R26" s="27">
        <f t="shared" si="16"/>
        <v>0.9185537578025702</v>
      </c>
      <c r="S26" s="27">
        <f t="shared" si="16"/>
        <v>0.83221989420715281</v>
      </c>
      <c r="T26" s="27">
        <f t="shared" si="16"/>
        <v>0.45372703440017154</v>
      </c>
      <c r="U26" s="27">
        <f t="shared" si="16"/>
        <v>0.22112671801336242</v>
      </c>
      <c r="V26" s="27">
        <f t="shared" si="16"/>
        <v>0.26266552257237186</v>
      </c>
      <c r="W26" s="27">
        <f t="shared" si="16"/>
        <v>0.13654756802890367</v>
      </c>
      <c r="X26" s="27">
        <f t="shared" si="16"/>
        <v>0.12524408061304435</v>
      </c>
      <c r="Y26" s="27">
        <f t="shared" ref="Y26:Z26" si="17">SUM(Y27,Y33)</f>
        <v>0.13771163513503762</v>
      </c>
      <c r="Z26" s="27">
        <f t="shared" si="17"/>
        <v>8.4651273929772248E-3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2.5753930505856403E-2</v>
      </c>
      <c r="D33" s="19">
        <f t="shared" si="20"/>
        <v>0</v>
      </c>
      <c r="E33" s="19">
        <f t="shared" si="20"/>
        <v>4.360838274981399E-2</v>
      </c>
      <c r="F33" s="19">
        <f t="shared" si="20"/>
        <v>5.1881231060234415E-2</v>
      </c>
      <c r="G33" s="19">
        <f t="shared" si="20"/>
        <v>2.0666642114855326E-2</v>
      </c>
      <c r="H33" s="19">
        <f t="shared" si="20"/>
        <v>1.495690136893796E-2</v>
      </c>
      <c r="I33" s="19">
        <f t="shared" si="20"/>
        <v>5.5572693014003367E-2</v>
      </c>
      <c r="J33" s="19">
        <f t="shared" si="20"/>
        <v>4.3672613170205196E-2</v>
      </c>
      <c r="K33" s="19">
        <f t="shared" si="20"/>
        <v>6.5374465624111547E-2</v>
      </c>
      <c r="L33" s="19">
        <f t="shared" si="20"/>
        <v>0.12238172840603047</v>
      </c>
      <c r="M33" s="19">
        <f t="shared" si="20"/>
        <v>0.21547362559125824</v>
      </c>
      <c r="N33" s="19">
        <f t="shared" si="20"/>
        <v>0.28699516384635687</v>
      </c>
      <c r="O33" s="19">
        <f t="shared" si="20"/>
        <v>0.14649993484594367</v>
      </c>
      <c r="P33" s="19">
        <f t="shared" si="20"/>
        <v>4.0542977081294812E-2</v>
      </c>
      <c r="Q33" s="19">
        <f t="shared" si="20"/>
        <v>0.19116079303798802</v>
      </c>
      <c r="R33" s="19">
        <f t="shared" si="20"/>
        <v>0.9185537578025702</v>
      </c>
      <c r="S33" s="19">
        <f t="shared" si="20"/>
        <v>0.83221989420715281</v>
      </c>
      <c r="T33" s="19">
        <f t="shared" si="20"/>
        <v>0.45372703440017154</v>
      </c>
      <c r="U33" s="19">
        <f t="shared" si="20"/>
        <v>0.22112671801336242</v>
      </c>
      <c r="V33" s="19">
        <f t="shared" si="20"/>
        <v>0.26266552257237186</v>
      </c>
      <c r="W33" s="19">
        <f t="shared" si="20"/>
        <v>0.13654756802890367</v>
      </c>
      <c r="X33" s="19">
        <f t="shared" si="20"/>
        <v>0.12524408061304435</v>
      </c>
      <c r="Y33" s="19">
        <f t="shared" ref="Y33:Z33" si="21">SUM(Y34:Y50)</f>
        <v>0.13771163513503762</v>
      </c>
      <c r="Z33" s="19">
        <f t="shared" si="21"/>
        <v>8.4651273929772248E-3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4.360838274981399E-2</v>
      </c>
      <c r="F36" s="8">
        <v>2.4146666257723104E-2</v>
      </c>
      <c r="G36" s="8">
        <v>2.0666642114855326E-2</v>
      </c>
      <c r="H36" s="8">
        <v>1.495690136893796E-2</v>
      </c>
      <c r="I36" s="8">
        <v>3.5321223327284532E-2</v>
      </c>
      <c r="J36" s="8">
        <v>4.3672613170205196E-2</v>
      </c>
      <c r="K36" s="8">
        <v>6.5374465624111547E-2</v>
      </c>
      <c r="L36" s="8">
        <v>5.7901380942703889E-2</v>
      </c>
      <c r="M36" s="8">
        <v>0.13719172193751344</v>
      </c>
      <c r="N36" s="8">
        <v>0.18256004043578006</v>
      </c>
      <c r="O36" s="8">
        <v>0.14649993484594367</v>
      </c>
      <c r="P36" s="8">
        <v>4.0542977081294812E-2</v>
      </c>
      <c r="Q36" s="8">
        <v>0.19116079303798802</v>
      </c>
      <c r="R36" s="8">
        <v>0.1808914553423589</v>
      </c>
      <c r="S36" s="8">
        <v>0.21208331599623756</v>
      </c>
      <c r="T36" s="8">
        <v>0.16469464652277532</v>
      </c>
      <c r="U36" s="8">
        <v>0.10254933016412303</v>
      </c>
      <c r="V36" s="8">
        <v>0.16040267107311901</v>
      </c>
      <c r="W36" s="8">
        <v>7.6281918469073395E-2</v>
      </c>
      <c r="X36" s="8">
        <v>6.5248342347889482E-2</v>
      </c>
      <c r="Y36" s="8">
        <v>0.11349202468856395</v>
      </c>
      <c r="Z36" s="8">
        <v>5.1029489243273947E-4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2.7734564802511311E-2</v>
      </c>
      <c r="G43" s="8">
        <v>0</v>
      </c>
      <c r="H43" s="8">
        <v>0</v>
      </c>
      <c r="I43" s="8">
        <v>2.0251469686718836E-2</v>
      </c>
      <c r="J43" s="8">
        <v>0</v>
      </c>
      <c r="K43" s="8">
        <v>0</v>
      </c>
      <c r="L43" s="8">
        <v>6.4480347463326579E-2</v>
      </c>
      <c r="M43" s="8">
        <v>7.8281903653744794E-2</v>
      </c>
      <c r="N43" s="8">
        <v>0.1044351234105768</v>
      </c>
      <c r="O43" s="8">
        <v>0</v>
      </c>
      <c r="P43" s="8">
        <v>0</v>
      </c>
      <c r="Q43" s="8">
        <v>0</v>
      </c>
      <c r="R43" s="8">
        <v>0.73766230246021125</v>
      </c>
      <c r="S43" s="8">
        <v>0.62013657821091528</v>
      </c>
      <c r="T43" s="8">
        <v>0.28903238787739621</v>
      </c>
      <c r="U43" s="8">
        <v>0.11857738784923938</v>
      </c>
      <c r="V43" s="8">
        <v>0.10226285149925285</v>
      </c>
      <c r="W43" s="8">
        <v>6.026564955983027E-2</v>
      </c>
      <c r="X43" s="8">
        <v>5.9995738265154863E-2</v>
      </c>
      <c r="Y43" s="8">
        <v>2.4219610446473666E-2</v>
      </c>
      <c r="Z43" s="8">
        <v>7.9548325005444846E-3</v>
      </c>
    </row>
    <row r="44" spans="1:26" ht="11.25" customHeight="1" x14ac:dyDescent="0.2">
      <c r="A44" s="28" t="s">
        <v>74</v>
      </c>
      <c r="B44" s="7" t="s">
        <v>75</v>
      </c>
      <c r="C44" s="8">
        <v>2.5753930505856403E-2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1.0391451052218874</v>
      </c>
      <c r="D51" s="27">
        <v>1.3621334097454147</v>
      </c>
      <c r="E51" s="27">
        <v>0.98537254797782692</v>
      </c>
      <c r="F51" s="27">
        <v>1.1623339365453231</v>
      </c>
      <c r="G51" s="27">
        <v>1.1889800735129743</v>
      </c>
      <c r="H51" s="27">
        <v>0.86049399309595764</v>
      </c>
      <c r="I51" s="27">
        <v>0.98306806436492999</v>
      </c>
      <c r="J51" s="27">
        <v>1.1654843269632238</v>
      </c>
      <c r="K51" s="27">
        <v>1.3713286926256021</v>
      </c>
      <c r="L51" s="27">
        <v>0.4067497361784021</v>
      </c>
      <c r="M51" s="27">
        <v>0.62528135061410994</v>
      </c>
      <c r="N51" s="27">
        <v>0.52815518838647513</v>
      </c>
      <c r="O51" s="27">
        <v>0.82002265934115626</v>
      </c>
      <c r="P51" s="27">
        <v>1.4393668498491554</v>
      </c>
      <c r="Q51" s="27">
        <v>0.35857737814352292</v>
      </c>
      <c r="R51" s="27">
        <v>0.33033944230718482</v>
      </c>
      <c r="S51" s="27">
        <v>0.50368801143910591</v>
      </c>
      <c r="T51" s="27">
        <v>0.357164273720046</v>
      </c>
      <c r="U51" s="27">
        <v>0.59343534226772643</v>
      </c>
      <c r="V51" s="27">
        <v>0.4342608397671941</v>
      </c>
      <c r="W51" s="27">
        <v>0.30694236866947483</v>
      </c>
      <c r="X51" s="27">
        <v>0.65351351410640757</v>
      </c>
      <c r="Y51" s="27">
        <v>0.22183724991450604</v>
      </c>
      <c r="Z51" s="27">
        <v>0.3252558841601042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1.1617138411872281E-3</v>
      </c>
      <c r="E61" s="49">
        <f t="shared" si="24"/>
        <v>1.7390157487965736E-3</v>
      </c>
      <c r="F61" s="49">
        <f t="shared" si="24"/>
        <v>8.8704421331509187E-2</v>
      </c>
      <c r="G61" s="49">
        <f t="shared" si="24"/>
        <v>1.8120903495515671E-2</v>
      </c>
      <c r="H61" s="49">
        <f t="shared" si="24"/>
        <v>2.1458501896704296E-2</v>
      </c>
      <c r="I61" s="49">
        <f t="shared" si="24"/>
        <v>5.6309439691403012E-3</v>
      </c>
      <c r="J61" s="49">
        <f t="shared" si="24"/>
        <v>4.4388683595593545E-2</v>
      </c>
      <c r="K61" s="49">
        <f t="shared" si="24"/>
        <v>4.4316660905455704E-2</v>
      </c>
      <c r="L61" s="49">
        <f t="shared" si="24"/>
        <v>1.8051262174634292E-2</v>
      </c>
      <c r="M61" s="49">
        <f t="shared" si="24"/>
        <v>2.4822053085161635E-2</v>
      </c>
      <c r="N61" s="49">
        <f t="shared" si="24"/>
        <v>3.693379580758376E-3</v>
      </c>
      <c r="O61" s="49">
        <f t="shared" si="24"/>
        <v>0</v>
      </c>
      <c r="P61" s="49">
        <f t="shared" si="24"/>
        <v>1.6009962257375408E-3</v>
      </c>
      <c r="Q61" s="49">
        <f t="shared" si="24"/>
        <v>7.687788437818169E-3</v>
      </c>
      <c r="R61" s="49">
        <f t="shared" si="24"/>
        <v>1.8147827323654775E-2</v>
      </c>
      <c r="S61" s="49">
        <f t="shared" si="24"/>
        <v>0</v>
      </c>
      <c r="T61" s="49">
        <f t="shared" si="24"/>
        <v>0</v>
      </c>
      <c r="U61" s="49">
        <f t="shared" si="24"/>
        <v>1.7065574784721323E-2</v>
      </c>
      <c r="V61" s="49">
        <f t="shared" si="24"/>
        <v>1.2597042633689257E-2</v>
      </c>
      <c r="W61" s="49">
        <f t="shared" si="24"/>
        <v>1.3852893155569727E-2</v>
      </c>
      <c r="X61" s="49">
        <f t="shared" si="24"/>
        <v>1.9120342830824484E-2</v>
      </c>
      <c r="Y61" s="49">
        <f t="shared" ref="Y61:Z61" si="25">SUM(Y62:Y72)</f>
        <v>2.0598434973507808E-2</v>
      </c>
      <c r="Z61" s="49">
        <f t="shared" si="25"/>
        <v>8.0695666481471778E-2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1.1617138411872281E-3</v>
      </c>
      <c r="E62" s="52">
        <v>1.7390157487965736E-3</v>
      </c>
      <c r="F62" s="52">
        <v>8.8704421331509187E-2</v>
      </c>
      <c r="G62" s="52">
        <v>1.8120903495515671E-2</v>
      </c>
      <c r="H62" s="52">
        <v>2.1458501896704296E-2</v>
      </c>
      <c r="I62" s="52">
        <v>5.6309439691403012E-3</v>
      </c>
      <c r="J62" s="52">
        <v>4.4388683595593545E-2</v>
      </c>
      <c r="K62" s="52">
        <v>4.4316660905455704E-2</v>
      </c>
      <c r="L62" s="52">
        <v>1.8051262174634292E-2</v>
      </c>
      <c r="M62" s="52">
        <v>2.4822053085161635E-2</v>
      </c>
      <c r="N62" s="52">
        <v>3.693379580758376E-3</v>
      </c>
      <c r="O62" s="52">
        <v>0</v>
      </c>
      <c r="P62" s="52">
        <v>1.6009962257375408E-3</v>
      </c>
      <c r="Q62" s="52">
        <v>7.687788437818169E-3</v>
      </c>
      <c r="R62" s="52">
        <v>1.8147827323654775E-2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5.5561226103250864E-2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1.7065574784721323E-2</v>
      </c>
      <c r="V64" s="52">
        <v>1.2597042633689257E-2</v>
      </c>
      <c r="W64" s="52">
        <v>1.3852893155569727E-2</v>
      </c>
      <c r="X64" s="52">
        <v>1.9120342830824484E-2</v>
      </c>
      <c r="Y64" s="52">
        <v>2.0598434973507808E-2</v>
      </c>
      <c r="Z64" s="52">
        <v>2.5134440378220907E-2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413.58801391468393</v>
      </c>
      <c r="D2" s="21">
        <f t="shared" ref="D2:X2" si="0">SUM(D3,D17,D22,D25,D26,D51,D52)</f>
        <v>563.98433878982883</v>
      </c>
      <c r="E2" s="21">
        <f t="shared" si="0"/>
        <v>314.66054048857598</v>
      </c>
      <c r="F2" s="21">
        <f t="shared" si="0"/>
        <v>279.14527595796653</v>
      </c>
      <c r="G2" s="21">
        <f t="shared" si="0"/>
        <v>313.27957813480322</v>
      </c>
      <c r="H2" s="21">
        <f t="shared" si="0"/>
        <v>383.61008939305117</v>
      </c>
      <c r="I2" s="21">
        <f t="shared" si="0"/>
        <v>381.08239009583843</v>
      </c>
      <c r="J2" s="21">
        <f t="shared" si="0"/>
        <v>673.87183284953335</v>
      </c>
      <c r="K2" s="21">
        <f t="shared" si="0"/>
        <v>670.38519455345659</v>
      </c>
      <c r="L2" s="21">
        <f t="shared" si="0"/>
        <v>369.82276660666065</v>
      </c>
      <c r="M2" s="21">
        <f t="shared" si="0"/>
        <v>355.20670456808523</v>
      </c>
      <c r="N2" s="21">
        <f t="shared" si="0"/>
        <v>416.52656241279607</v>
      </c>
      <c r="O2" s="21">
        <f t="shared" si="0"/>
        <v>363.83519723040365</v>
      </c>
      <c r="P2" s="21">
        <f t="shared" si="0"/>
        <v>557.51450364989785</v>
      </c>
      <c r="Q2" s="21">
        <f t="shared" si="0"/>
        <v>420.53063789982542</v>
      </c>
      <c r="R2" s="21">
        <f t="shared" si="0"/>
        <v>259.8752828368888</v>
      </c>
      <c r="S2" s="21">
        <f t="shared" si="0"/>
        <v>234.7932275336176</v>
      </c>
      <c r="T2" s="21">
        <f t="shared" si="0"/>
        <v>272.55357796406736</v>
      </c>
      <c r="U2" s="21">
        <f t="shared" si="0"/>
        <v>285.18768828472992</v>
      </c>
      <c r="V2" s="21">
        <f t="shared" si="0"/>
        <v>318.59998093605088</v>
      </c>
      <c r="W2" s="21">
        <f t="shared" si="0"/>
        <v>68.826295162282094</v>
      </c>
      <c r="X2" s="21">
        <f t="shared" si="0"/>
        <v>33.780182937299315</v>
      </c>
      <c r="Y2" s="21">
        <f t="shared" ref="Y2:Z2" si="1">SUM(Y3,Y17,Y22,Y25,Y26,Y51,Y52)</f>
        <v>32.840564123427981</v>
      </c>
      <c r="Z2" s="21">
        <f t="shared" si="1"/>
        <v>54.043974981424185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94.011313022772981</v>
      </c>
      <c r="D3" s="24">
        <f t="shared" ref="D3:W3" si="3">SUM(D4,D8,D11)</f>
        <v>179.98494467437496</v>
      </c>
      <c r="E3" s="24">
        <f t="shared" si="3"/>
        <v>33.760745581381663</v>
      </c>
      <c r="F3" s="24">
        <f t="shared" si="3"/>
        <v>20.332469668040698</v>
      </c>
      <c r="G3" s="24">
        <f t="shared" si="3"/>
        <v>23.390621880676818</v>
      </c>
      <c r="H3" s="24">
        <f t="shared" si="3"/>
        <v>23.390660224351297</v>
      </c>
      <c r="I3" s="24">
        <f t="shared" si="3"/>
        <v>90.962871405315155</v>
      </c>
      <c r="J3" s="24">
        <f t="shared" si="3"/>
        <v>280.68120479613788</v>
      </c>
      <c r="K3" s="24">
        <f t="shared" si="3"/>
        <v>303.0966027558236</v>
      </c>
      <c r="L3" s="24">
        <f t="shared" si="3"/>
        <v>192.36793839637863</v>
      </c>
      <c r="M3" s="24">
        <f t="shared" si="3"/>
        <v>116.97605215350919</v>
      </c>
      <c r="N3" s="24">
        <f t="shared" si="3"/>
        <v>143.41214033023616</v>
      </c>
      <c r="O3" s="24">
        <f t="shared" si="3"/>
        <v>132.87403839904601</v>
      </c>
      <c r="P3" s="24">
        <f t="shared" si="3"/>
        <v>124.55880216345034</v>
      </c>
      <c r="Q3" s="24">
        <f t="shared" si="3"/>
        <v>163.9991820834174</v>
      </c>
      <c r="R3" s="24">
        <f t="shared" si="3"/>
        <v>56.26168644761983</v>
      </c>
      <c r="S3" s="24">
        <f t="shared" si="3"/>
        <v>51.159398724201758</v>
      </c>
      <c r="T3" s="24">
        <f t="shared" si="3"/>
        <v>70.47049018336287</v>
      </c>
      <c r="U3" s="24">
        <f t="shared" si="3"/>
        <v>91.235132436618244</v>
      </c>
      <c r="V3" s="24">
        <f t="shared" si="3"/>
        <v>107.56711148390987</v>
      </c>
      <c r="W3" s="24">
        <f t="shared" si="3"/>
        <v>20.356758177353342</v>
      </c>
      <c r="X3" s="24">
        <f t="shared" ref="X3:Z3" si="4">SUM(X4,X8,X11)</f>
        <v>0</v>
      </c>
      <c r="Y3" s="24">
        <f t="shared" si="4"/>
        <v>6.2977074434590463</v>
      </c>
      <c r="Z3" s="24">
        <f t="shared" si="4"/>
        <v>9.6754111018826592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94.011313022772981</v>
      </c>
      <c r="D4" s="19">
        <f t="shared" ref="D4:W4" si="6">SUM(D5:D7)</f>
        <v>170.83644467437495</v>
      </c>
      <c r="E4" s="19">
        <f t="shared" si="6"/>
        <v>33.760745581381663</v>
      </c>
      <c r="F4" s="19">
        <f t="shared" si="6"/>
        <v>20.332469668040698</v>
      </c>
      <c r="G4" s="19">
        <f t="shared" si="6"/>
        <v>23.390621880676818</v>
      </c>
      <c r="H4" s="19">
        <f t="shared" si="6"/>
        <v>23.390660224351297</v>
      </c>
      <c r="I4" s="19">
        <f t="shared" si="6"/>
        <v>90.962871405315155</v>
      </c>
      <c r="J4" s="19">
        <f t="shared" si="6"/>
        <v>280.68120479613788</v>
      </c>
      <c r="K4" s="19">
        <f t="shared" si="6"/>
        <v>303.0966027558236</v>
      </c>
      <c r="L4" s="19">
        <f t="shared" si="6"/>
        <v>192.36793839637863</v>
      </c>
      <c r="M4" s="19">
        <f t="shared" si="6"/>
        <v>116.97605215350919</v>
      </c>
      <c r="N4" s="19">
        <f t="shared" si="6"/>
        <v>143.41214033023616</v>
      </c>
      <c r="O4" s="19">
        <f t="shared" si="6"/>
        <v>132.87403839904601</v>
      </c>
      <c r="P4" s="19">
        <f t="shared" si="6"/>
        <v>109.31143056345033</v>
      </c>
      <c r="Q4" s="19">
        <f t="shared" si="6"/>
        <v>163.9991820834174</v>
      </c>
      <c r="R4" s="19">
        <f t="shared" si="6"/>
        <v>56.26168644761983</v>
      </c>
      <c r="S4" s="19">
        <f t="shared" si="6"/>
        <v>51.159398724201758</v>
      </c>
      <c r="T4" s="19">
        <f t="shared" si="6"/>
        <v>70.47049018336287</v>
      </c>
      <c r="U4" s="19">
        <f t="shared" si="6"/>
        <v>91.235132436618244</v>
      </c>
      <c r="V4" s="19">
        <f t="shared" si="6"/>
        <v>107.56711148390987</v>
      </c>
      <c r="W4" s="19">
        <f t="shared" si="6"/>
        <v>20.356758177353342</v>
      </c>
      <c r="X4" s="19">
        <f t="shared" ref="X4:Z4" si="7">SUM(X5:X7)</f>
        <v>0</v>
      </c>
      <c r="Y4" s="19">
        <f t="shared" si="7"/>
        <v>6.2977074434590463</v>
      </c>
      <c r="Z4" s="19">
        <f t="shared" si="7"/>
        <v>9.6754111018826592</v>
      </c>
    </row>
    <row r="5" spans="1:26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  <c r="Y5" s="8">
        <f>FC_IND_NMM_CM_E!Y5+FC_IND_NMM_CR_E!Y5+FC_IND_NMM_GL_E!Y5</f>
        <v>0</v>
      </c>
      <c r="Z5" s="8">
        <f>FC_IND_NMM_CM_E!Z5+FC_IND_NMM_CR_E!Z5+FC_IND_NMM_GL_E!Z5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  <c r="Y6" s="8">
        <f>FC_IND_NMM_CM_E!Y6+FC_IND_NMM_CR_E!Y6+FC_IND_NMM_GL_E!Y6</f>
        <v>0</v>
      </c>
      <c r="Z6" s="8">
        <f>FC_IND_NMM_CM_E!Z6+FC_IND_NMM_CR_E!Z6+FC_IND_NMM_GL_E!Z6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FC_IND_NMM_CM_E!C7+FC_IND_NMM_CR_E!C7+FC_IND_NMM_GL_E!C7</f>
        <v>94.011313022772981</v>
      </c>
      <c r="D7" s="8">
        <f>FC_IND_NMM_CM_E!D7+FC_IND_NMM_CR_E!D7+FC_IND_NMM_GL_E!D7</f>
        <v>170.83644467437495</v>
      </c>
      <c r="E7" s="8">
        <f>FC_IND_NMM_CM_E!E7+FC_IND_NMM_CR_E!E7+FC_IND_NMM_GL_E!E7</f>
        <v>33.760745581381663</v>
      </c>
      <c r="F7" s="8">
        <f>FC_IND_NMM_CM_E!F7+FC_IND_NMM_CR_E!F7+FC_IND_NMM_GL_E!F7</f>
        <v>20.332469668040698</v>
      </c>
      <c r="G7" s="8">
        <f>FC_IND_NMM_CM_E!G7+FC_IND_NMM_CR_E!G7+FC_IND_NMM_GL_E!G7</f>
        <v>23.390621880676818</v>
      </c>
      <c r="H7" s="8">
        <f>FC_IND_NMM_CM_E!H7+FC_IND_NMM_CR_E!H7+FC_IND_NMM_GL_E!H7</f>
        <v>23.390660224351297</v>
      </c>
      <c r="I7" s="8">
        <f>FC_IND_NMM_CM_E!I7+FC_IND_NMM_CR_E!I7+FC_IND_NMM_GL_E!I7</f>
        <v>90.962871405315155</v>
      </c>
      <c r="J7" s="8">
        <f>FC_IND_NMM_CM_E!J7+FC_IND_NMM_CR_E!J7+FC_IND_NMM_GL_E!J7</f>
        <v>280.68120479613788</v>
      </c>
      <c r="K7" s="8">
        <f>FC_IND_NMM_CM_E!K7+FC_IND_NMM_CR_E!K7+FC_IND_NMM_GL_E!K7</f>
        <v>303.0966027558236</v>
      </c>
      <c r="L7" s="8">
        <f>FC_IND_NMM_CM_E!L7+FC_IND_NMM_CR_E!L7+FC_IND_NMM_GL_E!L7</f>
        <v>192.36793839637863</v>
      </c>
      <c r="M7" s="8">
        <f>FC_IND_NMM_CM_E!M7+FC_IND_NMM_CR_E!M7+FC_IND_NMM_GL_E!M7</f>
        <v>116.97605215350919</v>
      </c>
      <c r="N7" s="8">
        <f>FC_IND_NMM_CM_E!N7+FC_IND_NMM_CR_E!N7+FC_IND_NMM_GL_E!N7</f>
        <v>143.41214033023616</v>
      </c>
      <c r="O7" s="8">
        <f>FC_IND_NMM_CM_E!O7+FC_IND_NMM_CR_E!O7+FC_IND_NMM_GL_E!O7</f>
        <v>132.87403839904601</v>
      </c>
      <c r="P7" s="8">
        <f>FC_IND_NMM_CM_E!P7+FC_IND_NMM_CR_E!P7+FC_IND_NMM_GL_E!P7</f>
        <v>109.31143056345033</v>
      </c>
      <c r="Q7" s="8">
        <f>FC_IND_NMM_CM_E!Q7+FC_IND_NMM_CR_E!Q7+FC_IND_NMM_GL_E!Q7</f>
        <v>163.9991820834174</v>
      </c>
      <c r="R7" s="8">
        <f>FC_IND_NMM_CM_E!R7+FC_IND_NMM_CR_E!R7+FC_IND_NMM_GL_E!R7</f>
        <v>56.26168644761983</v>
      </c>
      <c r="S7" s="8">
        <f>FC_IND_NMM_CM_E!S7+FC_IND_NMM_CR_E!S7+FC_IND_NMM_GL_E!S7</f>
        <v>51.159398724201758</v>
      </c>
      <c r="T7" s="8">
        <f>FC_IND_NMM_CM_E!T7+FC_IND_NMM_CR_E!T7+FC_IND_NMM_GL_E!T7</f>
        <v>70.47049018336287</v>
      </c>
      <c r="U7" s="8">
        <f>FC_IND_NMM_CM_E!U7+FC_IND_NMM_CR_E!U7+FC_IND_NMM_GL_E!U7</f>
        <v>91.235132436618244</v>
      </c>
      <c r="V7" s="8">
        <f>FC_IND_NMM_CM_E!V7+FC_IND_NMM_CR_E!V7+FC_IND_NMM_GL_E!V7</f>
        <v>107.56711148390987</v>
      </c>
      <c r="W7" s="8">
        <f>FC_IND_NMM_CM_E!W7+FC_IND_NMM_CR_E!W7+FC_IND_NMM_GL_E!W7</f>
        <v>20.356758177353342</v>
      </c>
      <c r="X7" s="8">
        <f>FC_IND_NMM_CM_E!X7+FC_IND_NMM_CR_E!X7+FC_IND_NMM_GL_E!X7</f>
        <v>0</v>
      </c>
      <c r="Y7" s="8">
        <f>FC_IND_NMM_CM_E!Y7+FC_IND_NMM_CR_E!Y7+FC_IND_NMM_GL_E!Y7</f>
        <v>6.2977074434590463</v>
      </c>
      <c r="Z7" s="8">
        <f>FC_IND_NMM_CM_E!Z7+FC_IND_NMM_CR_E!Z7+FC_IND_NMM_GL_E!Z7</f>
        <v>9.6754111018826592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  <c r="Y9" s="8">
        <f>FC_IND_NMM_CM_E!Y9+FC_IND_NMM_CR_E!Y9+FC_IND_NMM_GL_E!Y9</f>
        <v>0</v>
      </c>
      <c r="Z9" s="8">
        <f>FC_IND_NMM_CM_E!Z9+FC_IND_NMM_CR_E!Z9+FC_IND_NMM_GL_E!Z9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  <c r="Y10" s="8">
        <f>FC_IND_NMM_CM_E!Y10+FC_IND_NMM_CR_E!Y10+FC_IND_NMM_GL_E!Y10</f>
        <v>0</v>
      </c>
      <c r="Z10" s="8">
        <f>FC_IND_NMM_CM_E!Z10+FC_IND_NMM_CR_E!Z10+FC_IND_NMM_GL_E!Z10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9.1484999999999985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15.247371600000003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  <c r="Y12" s="8">
        <f>FC_IND_NMM_CM_E!Y12+FC_IND_NMM_CR_E!Y12+FC_IND_NMM_GL_E!Y12</f>
        <v>0</v>
      </c>
      <c r="Z12" s="8">
        <f>FC_IND_NMM_CM_E!Z12+FC_IND_NMM_CR_E!Z12+FC_IND_NMM_GL_E!Z12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9.1484999999999985</v>
      </c>
      <c r="E13" s="8">
        <f>FC_IND_NMM_CM_E!E13+FC_IND_NMM_CR_E!E13+FC_IND_NMM_GL_E!E13</f>
        <v>0</v>
      </c>
      <c r="F13" s="8">
        <f>FC_IND_NMM_CM_E!F13+FC_IND_NMM_CR_E!F13+FC_IND_NMM_GL_E!F13</f>
        <v>0</v>
      </c>
      <c r="G13" s="8">
        <f>FC_IND_NMM_CM_E!G13+FC_IND_NMM_CR_E!G13+FC_IND_NMM_GL_E!G13</f>
        <v>0</v>
      </c>
      <c r="H13" s="8">
        <f>FC_IND_NMM_CM_E!H13+FC_IND_NMM_CR_E!H13+FC_IND_NMM_GL_E!H13</f>
        <v>0</v>
      </c>
      <c r="I13" s="8">
        <f>FC_IND_NMM_CM_E!I13+FC_IND_NMM_CR_E!I13+FC_IND_NMM_GL_E!I13</f>
        <v>0</v>
      </c>
      <c r="J13" s="8">
        <f>FC_IND_NMM_CM_E!J13+FC_IND_NMM_CR_E!J13+FC_IND_NMM_GL_E!J13</f>
        <v>0</v>
      </c>
      <c r="K13" s="8">
        <f>FC_IND_NMM_CM_E!K13+FC_IND_NMM_CR_E!K13+FC_IND_NMM_GL_E!K13</f>
        <v>0</v>
      </c>
      <c r="L13" s="8">
        <f>FC_IND_NMM_CM_E!L13+FC_IND_NMM_CR_E!L13+FC_IND_NMM_GL_E!L13</f>
        <v>0</v>
      </c>
      <c r="M13" s="8">
        <f>FC_IND_NMM_CM_E!M13+FC_IND_NMM_CR_E!M13+FC_IND_NMM_GL_E!M13</f>
        <v>0</v>
      </c>
      <c r="N13" s="8">
        <f>FC_IND_NMM_CM_E!N13+FC_IND_NMM_CR_E!N13+FC_IND_NMM_GL_E!N13</f>
        <v>0</v>
      </c>
      <c r="O13" s="8">
        <f>FC_IND_NMM_CM_E!O13+FC_IND_NMM_CR_E!O13+FC_IND_NMM_GL_E!O13</f>
        <v>0</v>
      </c>
      <c r="P13" s="8">
        <f>FC_IND_NMM_CM_E!P13+FC_IND_NMM_CR_E!P13+FC_IND_NMM_GL_E!P13</f>
        <v>15.247371600000003</v>
      </c>
      <c r="Q13" s="8">
        <f>FC_IND_NMM_CM_E!Q13+FC_IND_NMM_CR_E!Q13+FC_IND_NMM_GL_E!Q13</f>
        <v>0</v>
      </c>
      <c r="R13" s="8">
        <f>FC_IND_NMM_CM_E!R13+FC_IND_NMM_CR_E!R13+FC_IND_NMM_GL_E!R13</f>
        <v>0</v>
      </c>
      <c r="S13" s="8">
        <f>FC_IND_NMM_CM_E!S13+FC_IND_NMM_CR_E!S13+FC_IND_NMM_GL_E!S13</f>
        <v>0</v>
      </c>
      <c r="T13" s="8">
        <f>FC_IND_NMM_CM_E!T13+FC_IND_NMM_CR_E!T13+FC_IND_NMM_GL_E!T13</f>
        <v>0</v>
      </c>
      <c r="U13" s="8">
        <f>FC_IND_NMM_CM_E!U13+FC_IND_NMM_CR_E!U13+FC_IND_NMM_GL_E!U13</f>
        <v>0</v>
      </c>
      <c r="V13" s="8">
        <f>FC_IND_NMM_CM_E!V13+FC_IND_NMM_CR_E!V13+FC_IND_NMM_GL_E!V13</f>
        <v>0</v>
      </c>
      <c r="W13" s="8">
        <f>FC_IND_NMM_CM_E!W13+FC_IND_NMM_CR_E!W13+FC_IND_NMM_GL_E!W13</f>
        <v>0</v>
      </c>
      <c r="X13" s="8">
        <f>FC_IND_NMM_CM_E!X13+FC_IND_NMM_CR_E!X13+FC_IND_NMM_GL_E!X13</f>
        <v>0</v>
      </c>
      <c r="Y13" s="8">
        <f>FC_IND_NMM_CM_E!Y13+FC_IND_NMM_CR_E!Y13+FC_IND_NMM_GL_E!Y13</f>
        <v>0</v>
      </c>
      <c r="Z13" s="8">
        <f>FC_IND_NMM_CM_E!Z13+FC_IND_NMM_CR_E!Z13+FC_IND_NMM_GL_E!Z13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  <c r="Y14" s="8">
        <f>FC_IND_NMM_CM_E!Y14+FC_IND_NMM_CR_E!Y14+FC_IND_NMM_GL_E!Y14</f>
        <v>0</v>
      </c>
      <c r="Z14" s="8">
        <f>FC_IND_NMM_CM_E!Z14+FC_IND_NMM_CR_E!Z14+FC_IND_NMM_GL_E!Z14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  <c r="Y15" s="8">
        <f>FC_IND_NMM_CM_E!Y15+FC_IND_NMM_CR_E!Y15+FC_IND_NMM_GL_E!Y15</f>
        <v>0</v>
      </c>
      <c r="Z15" s="8">
        <f>FC_IND_NMM_CM_E!Z15+FC_IND_NMM_CR_E!Z15+FC_IND_NMM_GL_E!Z15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  <c r="Y16" s="8">
        <f>FC_IND_NMM_CM_E!Y16+FC_IND_NMM_CR_E!Y16+FC_IND_NMM_GL_E!Y16</f>
        <v>0</v>
      </c>
      <c r="Z16" s="8">
        <f>FC_IND_NMM_CM_E!Z16+FC_IND_NMM_CR_E!Z16+FC_IND_NMM_GL_E!Z16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  <c r="Y18" s="8">
        <f>FC_IND_NMM_CM_E!Y18+FC_IND_NMM_CR_E!Y18+FC_IND_NMM_GL_E!Y18</f>
        <v>0</v>
      </c>
      <c r="Z18" s="8">
        <f>FC_IND_NMM_CM_E!Z18+FC_IND_NMM_CR_E!Z18+FC_IND_NMM_GL_E!Z18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  <c r="Y19" s="8">
        <f>FC_IND_NMM_CM_E!Y19+FC_IND_NMM_CR_E!Y19+FC_IND_NMM_GL_E!Y19</f>
        <v>0</v>
      </c>
      <c r="Z19" s="8">
        <f>FC_IND_NMM_CM_E!Z19+FC_IND_NMM_CR_E!Z19+FC_IND_NMM_GL_E!Z19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  <c r="Y20" s="8">
        <f>FC_IND_NMM_CM_E!Y20+FC_IND_NMM_CR_E!Y20+FC_IND_NMM_GL_E!Y20</f>
        <v>0</v>
      </c>
      <c r="Z20" s="8">
        <f>FC_IND_NMM_CM_E!Z20+FC_IND_NMM_CR_E!Z20+FC_IND_NMM_GL_E!Z20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  <c r="Y21" s="8">
        <f>FC_IND_NMM_CM_E!Y21+FC_IND_NMM_CR_E!Y21+FC_IND_NMM_GL_E!Y21</f>
        <v>0</v>
      </c>
      <c r="Z21" s="8">
        <f>FC_IND_NMM_CM_E!Z21+FC_IND_NMM_CR_E!Z21+FC_IND_NMM_GL_E!Z21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3.978583871910998</v>
      </c>
      <c r="D22" s="27">
        <f t="shared" ref="D22:W22" si="18">SUM(D23:D24)</f>
        <v>42.490006975453788</v>
      </c>
      <c r="E22" s="27">
        <f t="shared" si="18"/>
        <v>11.912108727194228</v>
      </c>
      <c r="F22" s="27">
        <f t="shared" si="18"/>
        <v>7.695402929925911</v>
      </c>
      <c r="G22" s="27">
        <f t="shared" si="18"/>
        <v>25.009709622296796</v>
      </c>
      <c r="H22" s="27">
        <f t="shared" si="18"/>
        <v>14.622267690772718</v>
      </c>
      <c r="I22" s="27">
        <f t="shared" si="18"/>
        <v>12.488164018779008</v>
      </c>
      <c r="J22" s="27">
        <f t="shared" si="18"/>
        <v>12.160319999999999</v>
      </c>
      <c r="K22" s="27">
        <f t="shared" si="18"/>
        <v>12.086268530066919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4.2229836000000001</v>
      </c>
      <c r="Z22" s="27">
        <f t="shared" si="19"/>
        <v>10.158049439999999</v>
      </c>
    </row>
    <row r="23" spans="1:26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3.978583871910998</v>
      </c>
      <c r="D23" s="8">
        <f>FC_IND_NMM_CM_E!D23+FC_IND_NMM_CR_E!D23+FC_IND_NMM_GL_E!D23</f>
        <v>42.490006975453788</v>
      </c>
      <c r="E23" s="8">
        <f>FC_IND_NMM_CM_E!E23+FC_IND_NMM_CR_E!E23+FC_IND_NMM_GL_E!E23</f>
        <v>11.912108727194228</v>
      </c>
      <c r="F23" s="8">
        <f>FC_IND_NMM_CM_E!F23+FC_IND_NMM_CR_E!F23+FC_IND_NMM_GL_E!F23</f>
        <v>7.695402929925911</v>
      </c>
      <c r="G23" s="8">
        <f>FC_IND_NMM_CM_E!G23+FC_IND_NMM_CR_E!G23+FC_IND_NMM_GL_E!G23</f>
        <v>25.009709622296796</v>
      </c>
      <c r="H23" s="8">
        <f>FC_IND_NMM_CM_E!H23+FC_IND_NMM_CR_E!H23+FC_IND_NMM_GL_E!H23</f>
        <v>14.622267690772718</v>
      </c>
      <c r="I23" s="8">
        <f>FC_IND_NMM_CM_E!I23+FC_IND_NMM_CR_E!I23+FC_IND_NMM_GL_E!I23</f>
        <v>12.488164018779008</v>
      </c>
      <c r="J23" s="8">
        <f>FC_IND_NMM_CM_E!J23+FC_IND_NMM_CR_E!J23+FC_IND_NMM_GL_E!J23</f>
        <v>12.160319999999999</v>
      </c>
      <c r="K23" s="8">
        <f>FC_IND_NMM_CM_E!K23+FC_IND_NMM_CR_E!K23+FC_IND_NMM_GL_E!K23</f>
        <v>12.086268530066919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  <c r="Y23" s="8">
        <f>FC_IND_NMM_CM_E!Y23+FC_IND_NMM_CR_E!Y23+FC_IND_NMM_GL_E!Y23</f>
        <v>4.2229836000000001</v>
      </c>
      <c r="Z23" s="8">
        <f>FC_IND_NMM_CM_E!Z23+FC_IND_NMM_CR_E!Z23+FC_IND_NMM_GL_E!Z23</f>
        <v>10.158049439999999</v>
      </c>
    </row>
    <row r="24" spans="1:26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  <c r="Y24" s="8">
        <f>FC_IND_NMM_CM_E!Y24+FC_IND_NMM_CR_E!Y24+FC_IND_NMM_GL_E!Y24</f>
        <v>0</v>
      </c>
      <c r="Z24" s="8">
        <f>FC_IND_NMM_CM_E!Z24+FC_IND_NMM_CR_E!Z24+FC_IND_NMM_GL_E!Z24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257.84682989999999</v>
      </c>
      <c r="D25" s="27">
        <f>FC_IND_NMM_CM_E!D25+FC_IND_NMM_CR_E!D25+FC_IND_NMM_GL_E!D25</f>
        <v>252.38179098000001</v>
      </c>
      <c r="E25" s="27">
        <f>FC_IND_NMM_CM_E!E25+FC_IND_NMM_CR_E!E25+FC_IND_NMM_GL_E!E25</f>
        <v>216.32856234000008</v>
      </c>
      <c r="F25" s="27">
        <f>FC_IND_NMM_CM_E!F25+FC_IND_NMM_CR_E!F25+FC_IND_NMM_GL_E!F25</f>
        <v>186.95388623999995</v>
      </c>
      <c r="G25" s="27">
        <f>FC_IND_NMM_CM_E!G25+FC_IND_NMM_CR_E!G25+FC_IND_NMM_GL_E!G25</f>
        <v>199.7450427918296</v>
      </c>
      <c r="H25" s="27">
        <f>FC_IND_NMM_CM_E!H25+FC_IND_NMM_CR_E!H25+FC_IND_NMM_GL_E!H25</f>
        <v>286.62678763792712</v>
      </c>
      <c r="I25" s="27">
        <f>FC_IND_NMM_CM_E!I25+FC_IND_NMM_CR_E!I25+FC_IND_NMM_GL_E!I25</f>
        <v>221.37334467174426</v>
      </c>
      <c r="J25" s="27">
        <f>FC_IND_NMM_CM_E!J25+FC_IND_NMM_CR_E!J25+FC_IND_NMM_GL_E!J25</f>
        <v>314.96913805339551</v>
      </c>
      <c r="K25" s="27">
        <f>FC_IND_NMM_CM_E!K25+FC_IND_NMM_CR_E!K25+FC_IND_NMM_GL_E!K25</f>
        <v>295.96840134756593</v>
      </c>
      <c r="L25" s="27">
        <f>FC_IND_NMM_CM_E!L25+FC_IND_NMM_CR_E!L25+FC_IND_NMM_GL_E!L25</f>
        <v>137.10926821028195</v>
      </c>
      <c r="M25" s="27">
        <f>FC_IND_NMM_CM_E!M25+FC_IND_NMM_CR_E!M25+FC_IND_NMM_GL_E!M25</f>
        <v>186.477350494576</v>
      </c>
      <c r="N25" s="27">
        <f>FC_IND_NMM_CM_E!N25+FC_IND_NMM_CR_E!N25+FC_IND_NMM_GL_E!N25</f>
        <v>220.89355792255998</v>
      </c>
      <c r="O25" s="27">
        <f>FC_IND_NMM_CM_E!O25+FC_IND_NMM_CR_E!O25+FC_IND_NMM_GL_E!O25</f>
        <v>175.96739467135762</v>
      </c>
      <c r="P25" s="27">
        <f>FC_IND_NMM_CM_E!P25+FC_IND_NMM_CR_E!P25+FC_IND_NMM_GL_E!P25</f>
        <v>155.94290400644755</v>
      </c>
      <c r="Q25" s="27">
        <f>FC_IND_NMM_CM_E!Q25+FC_IND_NMM_CR_E!Q25+FC_IND_NMM_GL_E!Q25</f>
        <v>149.23337913640802</v>
      </c>
      <c r="R25" s="27">
        <f>FC_IND_NMM_CM_E!R25+FC_IND_NMM_CR_E!R25+FC_IND_NMM_GL_E!R25</f>
        <v>64.945015309268953</v>
      </c>
      <c r="S25" s="27">
        <f>FC_IND_NMM_CM_E!S25+FC_IND_NMM_CR_E!S25+FC_IND_NMM_GL_E!S25</f>
        <v>42.638896049415848</v>
      </c>
      <c r="T25" s="27">
        <f>FC_IND_NMM_CM_E!T25+FC_IND_NMM_CR_E!T25+FC_IND_NMM_GL_E!T25</f>
        <v>87.618015900704492</v>
      </c>
      <c r="U25" s="27">
        <f>FC_IND_NMM_CM_E!U25+FC_IND_NMM_CR_E!U25+FC_IND_NMM_GL_E!U25</f>
        <v>99.862315849096362</v>
      </c>
      <c r="V25" s="27">
        <f>FC_IND_NMM_CM_E!V25+FC_IND_NMM_CR_E!V25+FC_IND_NMM_GL_E!V25</f>
        <v>87.41151388371199</v>
      </c>
      <c r="W25" s="27">
        <f>FC_IND_NMM_CM_E!W25+FC_IND_NMM_CR_E!W25+FC_IND_NMM_GL_E!W25</f>
        <v>5.8925610442144389</v>
      </c>
      <c r="X25" s="27">
        <f>FC_IND_NMM_CM_E!X25+FC_IND_NMM_CR_E!X25+FC_IND_NMM_GL_E!X25</f>
        <v>0</v>
      </c>
      <c r="Y25" s="27">
        <f>FC_IND_NMM_CM_E!Y25+FC_IND_NMM_CR_E!Y25+FC_IND_NMM_GL_E!Y25</f>
        <v>0</v>
      </c>
      <c r="Z25" s="27">
        <f>FC_IND_NMM_CM_E!Z25+FC_IND_NMM_CR_E!Z25+FC_IND_NMM_GL_E!Z25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18.621537119999999</v>
      </c>
      <c r="D26" s="27">
        <f t="shared" ref="D26:W26" si="21">SUM(D27,D33)</f>
        <v>30.912626160000002</v>
      </c>
      <c r="E26" s="27">
        <f t="shared" si="21"/>
        <v>15.54897384</v>
      </c>
      <c r="F26" s="27">
        <f t="shared" si="21"/>
        <v>18.621537119999999</v>
      </c>
      <c r="G26" s="27">
        <f t="shared" si="21"/>
        <v>18.683403839999997</v>
      </c>
      <c r="H26" s="27">
        <f t="shared" si="21"/>
        <v>15.548973840000002</v>
      </c>
      <c r="I26" s="27">
        <f t="shared" si="21"/>
        <v>9.4032899999999984</v>
      </c>
      <c r="J26" s="27">
        <f t="shared" si="21"/>
        <v>15.672149999999998</v>
      </c>
      <c r="K26" s="27">
        <f t="shared" si="21"/>
        <v>15.610561919999999</v>
      </c>
      <c r="L26" s="27">
        <f t="shared" si="21"/>
        <v>3.1344300000000005</v>
      </c>
      <c r="M26" s="27">
        <f t="shared" si="21"/>
        <v>9.341701920000002</v>
      </c>
      <c r="N26" s="27">
        <f t="shared" si="21"/>
        <v>9.3043641600000022</v>
      </c>
      <c r="O26" s="27">
        <f t="shared" si="21"/>
        <v>6.1699341600000004</v>
      </c>
      <c r="P26" s="27">
        <f t="shared" si="21"/>
        <v>6.1699341600000004</v>
      </c>
      <c r="Q26" s="27">
        <f t="shared" si="21"/>
        <v>3.1344300000000005</v>
      </c>
      <c r="R26" s="27">
        <f t="shared" si="21"/>
        <v>3.1344300000000009</v>
      </c>
      <c r="S26" s="27">
        <f t="shared" si="21"/>
        <v>3.13443</v>
      </c>
      <c r="T26" s="27">
        <f t="shared" si="21"/>
        <v>3.1344300000000005</v>
      </c>
      <c r="U26" s="27">
        <f t="shared" si="21"/>
        <v>3.1344300000000009</v>
      </c>
      <c r="V26" s="27">
        <f t="shared" si="21"/>
        <v>0.62688600000000017</v>
      </c>
      <c r="W26" s="27">
        <f t="shared" si="21"/>
        <v>9.4166280000000005E-2</v>
      </c>
      <c r="X26" s="27">
        <f t="shared" ref="X26:Z26" si="22">SUM(X27,X33)</f>
        <v>9.4166279999999991E-2</v>
      </c>
      <c r="Y26" s="27">
        <f t="shared" si="22"/>
        <v>0.15685488000000003</v>
      </c>
      <c r="Z26" s="27">
        <f t="shared" si="22"/>
        <v>11.253186720000004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  <c r="Y28" s="8">
        <f>FC_IND_NMM_CM_E!Y28+FC_IND_NMM_CR_E!Y28+FC_IND_NMM_GL_E!Y28</f>
        <v>0</v>
      </c>
      <c r="Z28" s="8">
        <f>FC_IND_NMM_CM_E!Z28+FC_IND_NMM_CR_E!Z28+FC_IND_NMM_GL_E!Z28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  <c r="Y29" s="8">
        <f>FC_IND_NMM_CM_E!Y29+FC_IND_NMM_CR_E!Y29+FC_IND_NMM_GL_E!Y29</f>
        <v>0</v>
      </c>
      <c r="Z29" s="8">
        <f>FC_IND_NMM_CM_E!Z29+FC_IND_NMM_CR_E!Z29+FC_IND_NMM_GL_E!Z29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  <c r="Y30" s="8">
        <f>FC_IND_NMM_CM_E!Y30+FC_IND_NMM_CR_E!Y30+FC_IND_NMM_GL_E!Y30</f>
        <v>0</v>
      </c>
      <c r="Z30" s="8">
        <f>FC_IND_NMM_CM_E!Z30+FC_IND_NMM_CR_E!Z30+FC_IND_NMM_GL_E!Z30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  <c r="Y31" s="8">
        <f>FC_IND_NMM_CM_E!Y31+FC_IND_NMM_CR_E!Y31+FC_IND_NMM_GL_E!Y31</f>
        <v>0</v>
      </c>
      <c r="Z31" s="8">
        <f>FC_IND_NMM_CM_E!Z31+FC_IND_NMM_CR_E!Z31+FC_IND_NMM_GL_E!Z31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  <c r="Y32" s="8">
        <f>FC_IND_NMM_CM_E!Y32+FC_IND_NMM_CR_E!Y32+FC_IND_NMM_GL_E!Y32</f>
        <v>0</v>
      </c>
      <c r="Z32" s="8">
        <f>FC_IND_NMM_CM_E!Z32+FC_IND_NMM_CR_E!Z32+FC_IND_NMM_GL_E!Z32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18.621537119999999</v>
      </c>
      <c r="D33" s="19">
        <f t="shared" ref="D33:W33" si="27">SUM(D34:D50)</f>
        <v>30.912626160000002</v>
      </c>
      <c r="E33" s="19">
        <f t="shared" si="27"/>
        <v>15.54897384</v>
      </c>
      <c r="F33" s="19">
        <f t="shared" si="27"/>
        <v>18.621537119999999</v>
      </c>
      <c r="G33" s="19">
        <f t="shared" si="27"/>
        <v>18.683403839999997</v>
      </c>
      <c r="H33" s="19">
        <f t="shared" si="27"/>
        <v>15.548973840000002</v>
      </c>
      <c r="I33" s="19">
        <f t="shared" si="27"/>
        <v>9.4032899999999984</v>
      </c>
      <c r="J33" s="19">
        <f t="shared" si="27"/>
        <v>15.672149999999998</v>
      </c>
      <c r="K33" s="19">
        <f t="shared" si="27"/>
        <v>15.610561919999999</v>
      </c>
      <c r="L33" s="19">
        <f t="shared" si="27"/>
        <v>3.1344300000000005</v>
      </c>
      <c r="M33" s="19">
        <f t="shared" si="27"/>
        <v>9.341701920000002</v>
      </c>
      <c r="N33" s="19">
        <f t="shared" si="27"/>
        <v>9.3043641600000022</v>
      </c>
      <c r="O33" s="19">
        <f t="shared" si="27"/>
        <v>6.1699341600000004</v>
      </c>
      <c r="P33" s="19">
        <f t="shared" si="27"/>
        <v>6.1699341600000004</v>
      </c>
      <c r="Q33" s="19">
        <f t="shared" si="27"/>
        <v>3.1344300000000005</v>
      </c>
      <c r="R33" s="19">
        <f t="shared" si="27"/>
        <v>3.1344300000000009</v>
      </c>
      <c r="S33" s="19">
        <f t="shared" si="27"/>
        <v>3.13443</v>
      </c>
      <c r="T33" s="19">
        <f t="shared" si="27"/>
        <v>3.1344300000000005</v>
      </c>
      <c r="U33" s="19">
        <f t="shared" si="27"/>
        <v>3.1344300000000009</v>
      </c>
      <c r="V33" s="19">
        <f t="shared" si="27"/>
        <v>0.62688600000000017</v>
      </c>
      <c r="W33" s="19">
        <f t="shared" si="27"/>
        <v>9.4166280000000005E-2</v>
      </c>
      <c r="X33" s="19">
        <f t="shared" ref="X33:Z33" si="28">SUM(X34:X50)</f>
        <v>9.4166279999999991E-2</v>
      </c>
      <c r="Y33" s="19">
        <f t="shared" si="28"/>
        <v>0.15685488000000003</v>
      </c>
      <c r="Z33" s="19">
        <f t="shared" si="28"/>
        <v>11.253186720000004</v>
      </c>
    </row>
    <row r="34" spans="1:26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  <c r="Y34" s="8">
        <f>FC_IND_NMM_CM_E!Y34+FC_IND_NMM_CR_E!Y34+FC_IND_NMM_GL_E!Y34</f>
        <v>0</v>
      </c>
      <c r="Z34" s="8">
        <f>FC_IND_NMM_CM_E!Z34+FC_IND_NMM_CR_E!Z34+FC_IND_NMM_GL_E!Z34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  <c r="Y35" s="8">
        <f>FC_IND_NMM_CM_E!Y35+FC_IND_NMM_CR_E!Y35+FC_IND_NMM_GL_E!Y35</f>
        <v>0</v>
      </c>
      <c r="Z35" s="8">
        <f>FC_IND_NMM_CM_E!Z35+FC_IND_NMM_CR_E!Z35+FC_IND_NMM_GL_E!Z35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0</v>
      </c>
      <c r="D36" s="8">
        <f>FC_IND_NMM_CM_E!D36+FC_IND_NMM_CR_E!D36+FC_IND_NMM_GL_E!D36</f>
        <v>0</v>
      </c>
      <c r="E36" s="8">
        <f>FC_IND_NMM_CM_E!E36+FC_IND_NMM_CR_E!E36+FC_IND_NMM_GL_E!E36</f>
        <v>0</v>
      </c>
      <c r="F36" s="8">
        <f>FC_IND_NMM_CM_E!F36+FC_IND_NMM_CR_E!F36+FC_IND_NMM_GL_E!F36</f>
        <v>0</v>
      </c>
      <c r="G36" s="8">
        <f>FC_IND_NMM_CM_E!G36+FC_IND_NMM_CR_E!G36+FC_IND_NMM_GL_E!G36</f>
        <v>0</v>
      </c>
      <c r="H36" s="8">
        <f>FC_IND_NMM_CM_E!H36+FC_IND_NMM_CR_E!H36+FC_IND_NMM_GL_E!H36</f>
        <v>0</v>
      </c>
      <c r="I36" s="8">
        <f>FC_IND_NMM_CM_E!I36+FC_IND_NMM_CR_E!I36+FC_IND_NMM_GL_E!I36</f>
        <v>0</v>
      </c>
      <c r="J36" s="8">
        <f>FC_IND_NMM_CM_E!J36+FC_IND_NMM_CR_E!J36+FC_IND_NMM_GL_E!J36</f>
        <v>0</v>
      </c>
      <c r="K36" s="8">
        <f>FC_IND_NMM_CM_E!K36+FC_IND_NMM_CR_E!K36+FC_IND_NMM_GL_E!K36</f>
        <v>0</v>
      </c>
      <c r="L36" s="8">
        <f>FC_IND_NMM_CM_E!L36+FC_IND_NMM_CR_E!L36+FC_IND_NMM_GL_E!L36</f>
        <v>0</v>
      </c>
      <c r="M36" s="8">
        <f>FC_IND_NMM_CM_E!M36+FC_IND_NMM_CR_E!M36+FC_IND_NMM_GL_E!M36</f>
        <v>0</v>
      </c>
      <c r="N36" s="8">
        <f>FC_IND_NMM_CM_E!N36+FC_IND_NMM_CR_E!N36+FC_IND_NMM_GL_E!N36</f>
        <v>0</v>
      </c>
      <c r="O36" s="8">
        <f>FC_IND_NMM_CM_E!O36+FC_IND_NMM_CR_E!O36+FC_IND_NMM_GL_E!O36</f>
        <v>0</v>
      </c>
      <c r="P36" s="8">
        <f>FC_IND_NMM_CM_E!P36+FC_IND_NMM_CR_E!P36+FC_IND_NMM_GL_E!P36</f>
        <v>0</v>
      </c>
      <c r="Q36" s="8">
        <f>FC_IND_NMM_CM_E!Q36+FC_IND_NMM_CR_E!Q36+FC_IND_NMM_GL_E!Q36</f>
        <v>0</v>
      </c>
      <c r="R36" s="8">
        <f>FC_IND_NMM_CM_E!R36+FC_IND_NMM_CR_E!R36+FC_IND_NMM_GL_E!R36</f>
        <v>0</v>
      </c>
      <c r="S36" s="8">
        <f>FC_IND_NMM_CM_E!S36+FC_IND_NMM_CR_E!S36+FC_IND_NMM_GL_E!S36</f>
        <v>0</v>
      </c>
      <c r="T36" s="8">
        <f>FC_IND_NMM_CM_E!T36+FC_IND_NMM_CR_E!T36+FC_IND_NMM_GL_E!T36</f>
        <v>0</v>
      </c>
      <c r="U36" s="8">
        <f>FC_IND_NMM_CM_E!U36+FC_IND_NMM_CR_E!U36+FC_IND_NMM_GL_E!U36</f>
        <v>0</v>
      </c>
      <c r="V36" s="8">
        <f>FC_IND_NMM_CM_E!V36+FC_IND_NMM_CR_E!V36+FC_IND_NMM_GL_E!V36</f>
        <v>0</v>
      </c>
      <c r="W36" s="8">
        <f>FC_IND_NMM_CM_E!W36+FC_IND_NMM_CR_E!W36+FC_IND_NMM_GL_E!W36</f>
        <v>0</v>
      </c>
      <c r="X36" s="8">
        <f>FC_IND_NMM_CM_E!X36+FC_IND_NMM_CR_E!X36+FC_IND_NMM_GL_E!X36</f>
        <v>0</v>
      </c>
      <c r="Y36" s="8">
        <f>FC_IND_NMM_CM_E!Y36+FC_IND_NMM_CR_E!Y36+FC_IND_NMM_GL_E!Y36</f>
        <v>0</v>
      </c>
      <c r="Z36" s="8">
        <f>FC_IND_NMM_CM_E!Z36+FC_IND_NMM_CR_E!Z36+FC_IND_NMM_GL_E!Z36</f>
        <v>7.1087450400000023</v>
      </c>
    </row>
    <row r="37" spans="1:26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  <c r="Y37" s="8">
        <f>FC_IND_NMM_CM_E!Y37+FC_IND_NMM_CR_E!Y37+FC_IND_NMM_GL_E!Y37</f>
        <v>0</v>
      </c>
      <c r="Z37" s="8">
        <f>FC_IND_NMM_CM_E!Z37+FC_IND_NMM_CR_E!Z37+FC_IND_NMM_GL_E!Z37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  <c r="Y38" s="8">
        <f>FC_IND_NMM_CM_E!Y38+FC_IND_NMM_CR_E!Y38+FC_IND_NMM_GL_E!Y38</f>
        <v>0</v>
      </c>
      <c r="Z38" s="8">
        <f>FC_IND_NMM_CM_E!Z38+FC_IND_NMM_CR_E!Z38+FC_IND_NMM_GL_E!Z38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  <c r="Y39" s="8">
        <f>FC_IND_NMM_CM_E!Y39+FC_IND_NMM_CR_E!Y39+FC_IND_NMM_GL_E!Y39</f>
        <v>0</v>
      </c>
      <c r="Z39" s="8">
        <f>FC_IND_NMM_CM_E!Z39+FC_IND_NMM_CR_E!Z39+FC_IND_NMM_GL_E!Z39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  <c r="Y40" s="8">
        <f>FC_IND_NMM_CM_E!Y40+FC_IND_NMM_CR_E!Y40+FC_IND_NMM_GL_E!Y40</f>
        <v>0</v>
      </c>
      <c r="Z40" s="8">
        <f>FC_IND_NMM_CM_E!Z40+FC_IND_NMM_CR_E!Z40+FC_IND_NMM_GL_E!Z40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  <c r="Y41" s="8">
        <f>FC_IND_NMM_CM_E!Y41+FC_IND_NMM_CR_E!Y41+FC_IND_NMM_GL_E!Y41</f>
        <v>0</v>
      </c>
      <c r="Z41" s="8">
        <f>FC_IND_NMM_CM_E!Z41+FC_IND_NMM_CR_E!Z41+FC_IND_NMM_GL_E!Z41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  <c r="Y42" s="8">
        <f>FC_IND_NMM_CM_E!Y42+FC_IND_NMM_CR_E!Y42+FC_IND_NMM_GL_E!Y42</f>
        <v>0</v>
      </c>
      <c r="Z42" s="8">
        <f>FC_IND_NMM_CM_E!Z42+FC_IND_NMM_CR_E!Z42+FC_IND_NMM_GL_E!Z42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9.4032899999999984</v>
      </c>
      <c r="D43" s="8">
        <f>FC_IND_NMM_CM_E!D43+FC_IND_NMM_CR_E!D43+FC_IND_NMM_GL_E!D43</f>
        <v>9.4032899999999984</v>
      </c>
      <c r="E43" s="8">
        <f>FC_IND_NMM_CM_E!E43+FC_IND_NMM_CR_E!E43+FC_IND_NMM_GL_E!E43</f>
        <v>9.4032900000000001</v>
      </c>
      <c r="F43" s="8">
        <f>FC_IND_NMM_CM_E!F43+FC_IND_NMM_CR_E!F43+FC_IND_NMM_GL_E!F43</f>
        <v>9.4032899999999966</v>
      </c>
      <c r="G43" s="8">
        <f>FC_IND_NMM_CM_E!G43+FC_IND_NMM_CR_E!G43+FC_IND_NMM_GL_E!G43</f>
        <v>12.537719999999998</v>
      </c>
      <c r="H43" s="8">
        <f>FC_IND_NMM_CM_E!H43+FC_IND_NMM_CR_E!H43+FC_IND_NMM_GL_E!H43</f>
        <v>9.4032900000000019</v>
      </c>
      <c r="I43" s="8">
        <f>FC_IND_NMM_CM_E!I43+FC_IND_NMM_CR_E!I43+FC_IND_NMM_GL_E!I43</f>
        <v>9.4032899999999984</v>
      </c>
      <c r="J43" s="8">
        <f>FC_IND_NMM_CM_E!J43+FC_IND_NMM_CR_E!J43+FC_IND_NMM_GL_E!J43</f>
        <v>15.672149999999998</v>
      </c>
      <c r="K43" s="8">
        <f>FC_IND_NMM_CM_E!K43+FC_IND_NMM_CR_E!K43+FC_IND_NMM_GL_E!K43</f>
        <v>12.537719999999998</v>
      </c>
      <c r="L43" s="8">
        <f>FC_IND_NMM_CM_E!L43+FC_IND_NMM_CR_E!L43+FC_IND_NMM_GL_E!L43</f>
        <v>3.1344300000000005</v>
      </c>
      <c r="M43" s="8">
        <f>FC_IND_NMM_CM_E!M43+FC_IND_NMM_CR_E!M43+FC_IND_NMM_GL_E!M43</f>
        <v>6.2688600000000019</v>
      </c>
      <c r="N43" s="8">
        <f>FC_IND_NMM_CM_E!N43+FC_IND_NMM_CR_E!N43+FC_IND_NMM_GL_E!N43</f>
        <v>6.2688600000000019</v>
      </c>
      <c r="O43" s="8">
        <f>FC_IND_NMM_CM_E!O43+FC_IND_NMM_CR_E!O43+FC_IND_NMM_GL_E!O43</f>
        <v>3.1344300000000009</v>
      </c>
      <c r="P43" s="8">
        <f>FC_IND_NMM_CM_E!P43+FC_IND_NMM_CR_E!P43+FC_IND_NMM_GL_E!P43</f>
        <v>3.1344300000000009</v>
      </c>
      <c r="Q43" s="8">
        <f>FC_IND_NMM_CM_E!Q43+FC_IND_NMM_CR_E!Q43+FC_IND_NMM_GL_E!Q43</f>
        <v>3.1344300000000005</v>
      </c>
      <c r="R43" s="8">
        <f>FC_IND_NMM_CM_E!R43+FC_IND_NMM_CR_E!R43+FC_IND_NMM_GL_E!R43</f>
        <v>3.1344300000000009</v>
      </c>
      <c r="S43" s="8">
        <f>FC_IND_NMM_CM_E!S43+FC_IND_NMM_CR_E!S43+FC_IND_NMM_GL_E!S43</f>
        <v>3.13443</v>
      </c>
      <c r="T43" s="8">
        <f>FC_IND_NMM_CM_E!T43+FC_IND_NMM_CR_E!T43+FC_IND_NMM_GL_E!T43</f>
        <v>3.1344300000000005</v>
      </c>
      <c r="U43" s="8">
        <f>FC_IND_NMM_CM_E!U43+FC_IND_NMM_CR_E!U43+FC_IND_NMM_GL_E!U43</f>
        <v>3.1344300000000009</v>
      </c>
      <c r="V43" s="8">
        <f>FC_IND_NMM_CM_E!V43+FC_IND_NMM_CR_E!V43+FC_IND_NMM_GL_E!V43</f>
        <v>0.62688600000000017</v>
      </c>
      <c r="W43" s="8">
        <f>FC_IND_NMM_CM_E!W43+FC_IND_NMM_CR_E!W43+FC_IND_NMM_GL_E!W43</f>
        <v>9.4166280000000005E-2</v>
      </c>
      <c r="X43" s="8">
        <f>FC_IND_NMM_CM_E!X43+FC_IND_NMM_CR_E!X43+FC_IND_NMM_GL_E!X43</f>
        <v>9.4166279999999991E-2</v>
      </c>
      <c r="Y43" s="8">
        <f>FC_IND_NMM_CM_E!Y43+FC_IND_NMM_CR_E!Y43+FC_IND_NMM_GL_E!Y43</f>
        <v>0.15685488000000003</v>
      </c>
      <c r="Z43" s="8">
        <f>FC_IND_NMM_CM_E!Z43+FC_IND_NMM_CR_E!Z43+FC_IND_NMM_GL_E!Z43</f>
        <v>0.50791103999999998</v>
      </c>
    </row>
    <row r="44" spans="1:26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9.2182471199999991</v>
      </c>
      <c r="D44" s="8">
        <f>FC_IND_NMM_CM_E!D44+FC_IND_NMM_CR_E!D44+FC_IND_NMM_GL_E!D44</f>
        <v>21.509336160000004</v>
      </c>
      <c r="E44" s="8">
        <f>FC_IND_NMM_CM_E!E44+FC_IND_NMM_CR_E!E44+FC_IND_NMM_GL_E!E44</f>
        <v>6.1456838400000002</v>
      </c>
      <c r="F44" s="8">
        <f>FC_IND_NMM_CM_E!F44+FC_IND_NMM_CR_E!F44+FC_IND_NMM_GL_E!F44</f>
        <v>9.2182471200000009</v>
      </c>
      <c r="G44" s="8">
        <f>FC_IND_NMM_CM_E!G44+FC_IND_NMM_CR_E!G44+FC_IND_NMM_GL_E!G44</f>
        <v>6.1456838399999993</v>
      </c>
      <c r="H44" s="8">
        <f>FC_IND_NMM_CM_E!H44+FC_IND_NMM_CR_E!H44+FC_IND_NMM_GL_E!H44</f>
        <v>6.1456838400000011</v>
      </c>
      <c r="I44" s="8">
        <f>FC_IND_NMM_CM_E!I44+FC_IND_NMM_CR_E!I44+FC_IND_NMM_GL_E!I44</f>
        <v>0</v>
      </c>
      <c r="J44" s="8">
        <f>FC_IND_NMM_CM_E!J44+FC_IND_NMM_CR_E!J44+FC_IND_NMM_GL_E!J44</f>
        <v>0</v>
      </c>
      <c r="K44" s="8">
        <f>FC_IND_NMM_CM_E!K44+FC_IND_NMM_CR_E!K44+FC_IND_NMM_GL_E!K44</f>
        <v>3.0728419200000006</v>
      </c>
      <c r="L44" s="8">
        <f>FC_IND_NMM_CM_E!L44+FC_IND_NMM_CR_E!L44+FC_IND_NMM_GL_E!L44</f>
        <v>0</v>
      </c>
      <c r="M44" s="8">
        <f>FC_IND_NMM_CM_E!M44+FC_IND_NMM_CR_E!M44+FC_IND_NMM_GL_E!M44</f>
        <v>3.0728419200000001</v>
      </c>
      <c r="N44" s="8">
        <f>FC_IND_NMM_CM_E!N44+FC_IND_NMM_CR_E!N44+FC_IND_NMM_GL_E!N44</f>
        <v>3.0355041600000003</v>
      </c>
      <c r="O44" s="8">
        <f>FC_IND_NMM_CM_E!O44+FC_IND_NMM_CR_E!O44+FC_IND_NMM_GL_E!O44</f>
        <v>3.0355041599999999</v>
      </c>
      <c r="P44" s="8">
        <f>FC_IND_NMM_CM_E!P44+FC_IND_NMM_CR_E!P44+FC_IND_NMM_GL_E!P44</f>
        <v>3.0355041599999995</v>
      </c>
      <c r="Q44" s="8">
        <f>FC_IND_NMM_CM_E!Q44+FC_IND_NMM_CR_E!Q44+FC_IND_NMM_GL_E!Q44</f>
        <v>0</v>
      </c>
      <c r="R44" s="8">
        <f>FC_IND_NMM_CM_E!R44+FC_IND_NMM_CR_E!R44+FC_IND_NMM_GL_E!R44</f>
        <v>0</v>
      </c>
      <c r="S44" s="8">
        <f>FC_IND_NMM_CM_E!S44+FC_IND_NMM_CR_E!S44+FC_IND_NMM_GL_E!S44</f>
        <v>0</v>
      </c>
      <c r="T44" s="8">
        <f>FC_IND_NMM_CM_E!T44+FC_IND_NMM_CR_E!T44+FC_IND_NMM_GL_E!T44</f>
        <v>0</v>
      </c>
      <c r="U44" s="8">
        <f>FC_IND_NMM_CM_E!U44+FC_IND_NMM_CR_E!U44+FC_IND_NMM_GL_E!U44</f>
        <v>0</v>
      </c>
      <c r="V44" s="8">
        <f>FC_IND_NMM_CM_E!V44+FC_IND_NMM_CR_E!V44+FC_IND_NMM_GL_E!V44</f>
        <v>0</v>
      </c>
      <c r="W44" s="8">
        <f>FC_IND_NMM_CM_E!W44+FC_IND_NMM_CR_E!W44+FC_IND_NMM_GL_E!W44</f>
        <v>0</v>
      </c>
      <c r="X44" s="8">
        <f>FC_IND_NMM_CM_E!X44+FC_IND_NMM_CR_E!X44+FC_IND_NMM_GL_E!X44</f>
        <v>0</v>
      </c>
      <c r="Y44" s="8">
        <f>FC_IND_NMM_CM_E!Y44+FC_IND_NMM_CR_E!Y44+FC_IND_NMM_GL_E!Y44</f>
        <v>0</v>
      </c>
      <c r="Z44" s="8">
        <f>FC_IND_NMM_CM_E!Z44+FC_IND_NMM_CR_E!Z44+FC_IND_NMM_GL_E!Z44</f>
        <v>3.6365306400000015</v>
      </c>
    </row>
    <row r="45" spans="1:26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  <c r="Y45" s="8">
        <f>FC_IND_NMM_CM_E!Y45+FC_IND_NMM_CR_E!Y45+FC_IND_NMM_GL_E!Y45</f>
        <v>0</v>
      </c>
      <c r="Z45" s="8">
        <f>FC_IND_NMM_CM_E!Z45+FC_IND_NMM_CR_E!Z45+FC_IND_NMM_GL_E!Z45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  <c r="Y46" s="8">
        <f>FC_IND_NMM_CM_E!Y46+FC_IND_NMM_CR_E!Y46+FC_IND_NMM_GL_E!Y46</f>
        <v>0</v>
      </c>
      <c r="Z46" s="8">
        <f>FC_IND_NMM_CM_E!Z46+FC_IND_NMM_CR_E!Z46+FC_IND_NMM_GL_E!Z46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  <c r="Y47" s="8">
        <f>FC_IND_NMM_CM_E!Y47+FC_IND_NMM_CR_E!Y47+FC_IND_NMM_GL_E!Y47</f>
        <v>0</v>
      </c>
      <c r="Z47" s="8">
        <f>FC_IND_NMM_CM_E!Z47+FC_IND_NMM_CR_E!Z47+FC_IND_NMM_GL_E!Z47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0</v>
      </c>
      <c r="F48" s="8">
        <f>FC_IND_NMM_CM_E!F48+FC_IND_NMM_CR_E!F48+FC_IND_NMM_GL_E!F48</f>
        <v>0</v>
      </c>
      <c r="G48" s="8">
        <f>FC_IND_NMM_CM_E!G48+FC_IND_NMM_CR_E!G48+FC_IND_NMM_GL_E!G48</f>
        <v>0</v>
      </c>
      <c r="H48" s="8">
        <f>FC_IND_NMM_CM_E!H48+FC_IND_NMM_CR_E!H48+FC_IND_NMM_GL_E!H48</f>
        <v>0</v>
      </c>
      <c r="I48" s="8">
        <f>FC_IND_NMM_CM_E!I48+FC_IND_NMM_CR_E!I48+FC_IND_NMM_GL_E!I48</f>
        <v>0</v>
      </c>
      <c r="J48" s="8">
        <f>FC_IND_NMM_CM_E!J48+FC_IND_NMM_CR_E!J48+FC_IND_NMM_GL_E!J48</f>
        <v>0</v>
      </c>
      <c r="K48" s="8">
        <f>FC_IND_NMM_CM_E!K48+FC_IND_NMM_CR_E!K48+FC_IND_NMM_GL_E!K48</f>
        <v>0</v>
      </c>
      <c r="L48" s="8">
        <f>FC_IND_NMM_CM_E!L48+FC_IND_NMM_CR_E!L48+FC_IND_NMM_GL_E!L48</f>
        <v>0</v>
      </c>
      <c r="M48" s="8">
        <f>FC_IND_NMM_CM_E!M48+FC_IND_NMM_CR_E!M48+FC_IND_NMM_GL_E!M48</f>
        <v>0</v>
      </c>
      <c r="N48" s="8">
        <f>FC_IND_NMM_CM_E!N48+FC_IND_NMM_CR_E!N48+FC_IND_NMM_GL_E!N48</f>
        <v>0</v>
      </c>
      <c r="O48" s="8">
        <f>FC_IND_NMM_CM_E!O48+FC_IND_NMM_CR_E!O48+FC_IND_NMM_GL_E!O48</f>
        <v>0</v>
      </c>
      <c r="P48" s="8">
        <f>FC_IND_NMM_CM_E!P48+FC_IND_NMM_CR_E!P48+FC_IND_NMM_GL_E!P48</f>
        <v>0</v>
      </c>
      <c r="Q48" s="8">
        <f>FC_IND_NMM_CM_E!Q48+FC_IND_NMM_CR_E!Q48+FC_IND_NMM_GL_E!Q48</f>
        <v>0</v>
      </c>
      <c r="R48" s="8">
        <f>FC_IND_NMM_CM_E!R48+FC_IND_NMM_CR_E!R48+FC_IND_NMM_GL_E!R48</f>
        <v>0</v>
      </c>
      <c r="S48" s="8">
        <f>FC_IND_NMM_CM_E!S48+FC_IND_NMM_CR_E!S48+FC_IND_NMM_GL_E!S48</f>
        <v>0</v>
      </c>
      <c r="T48" s="8">
        <f>FC_IND_NMM_CM_E!T48+FC_IND_NMM_CR_E!T48+FC_IND_NMM_GL_E!T48</f>
        <v>0</v>
      </c>
      <c r="U48" s="8">
        <f>FC_IND_NMM_CM_E!U48+FC_IND_NMM_CR_E!U48+FC_IND_NMM_GL_E!U48</f>
        <v>0</v>
      </c>
      <c r="V48" s="8">
        <f>FC_IND_NMM_CM_E!V48+FC_IND_NMM_CR_E!V48+FC_IND_NMM_GL_E!V48</f>
        <v>0</v>
      </c>
      <c r="W48" s="8">
        <f>FC_IND_NMM_CM_E!W48+FC_IND_NMM_CR_E!W48+FC_IND_NMM_GL_E!W48</f>
        <v>0</v>
      </c>
      <c r="X48" s="8">
        <f>FC_IND_NMM_CM_E!X48+FC_IND_NMM_CR_E!X48+FC_IND_NMM_GL_E!X48</f>
        <v>0</v>
      </c>
      <c r="Y48" s="8">
        <f>FC_IND_NMM_CM_E!Y48+FC_IND_NMM_CR_E!Y48+FC_IND_NMM_GL_E!Y48</f>
        <v>0</v>
      </c>
      <c r="Z48" s="8">
        <f>FC_IND_NMM_CM_E!Z48+FC_IND_NMM_CR_E!Z48+FC_IND_NMM_GL_E!Z48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  <c r="Y49" s="8">
        <f>FC_IND_NMM_CM_E!Y49+FC_IND_NMM_CR_E!Y49+FC_IND_NMM_GL_E!Y49</f>
        <v>0</v>
      </c>
      <c r="Z49" s="8">
        <f>FC_IND_NMM_CM_E!Z49+FC_IND_NMM_CR_E!Z49+FC_IND_NMM_GL_E!Z49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  <c r="Y50" s="8">
        <f>FC_IND_NMM_CM_E!Y50+FC_IND_NMM_CR_E!Y50+FC_IND_NMM_GL_E!Y50</f>
        <v>0</v>
      </c>
      <c r="Z50" s="8">
        <f>FC_IND_NMM_CM_E!Z50+FC_IND_NMM_CR_E!Z50+FC_IND_NMM_GL_E!Z50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39.129750000000001</v>
      </c>
      <c r="D51" s="27">
        <f>FC_IND_NMM_CM_E!D51+FC_IND_NMM_CR_E!D51+FC_IND_NMM_GL_E!D51</f>
        <v>58.214970000000008</v>
      </c>
      <c r="E51" s="27">
        <f>FC_IND_NMM_CM_E!E51+FC_IND_NMM_CR_E!E51+FC_IND_NMM_GL_E!E51</f>
        <v>37.110150000000019</v>
      </c>
      <c r="F51" s="27">
        <f>FC_IND_NMM_CM_E!F51+FC_IND_NMM_CR_E!F51+FC_IND_NMM_GL_E!F51</f>
        <v>45.541979999999995</v>
      </c>
      <c r="G51" s="27">
        <f>FC_IND_NMM_CM_E!G51+FC_IND_NMM_CR_E!G51+FC_IND_NMM_GL_E!G51</f>
        <v>46.450800000000001</v>
      </c>
      <c r="H51" s="27">
        <f>FC_IND_NMM_CM_E!H51+FC_IND_NMM_CR_E!H51+FC_IND_NMM_GL_E!H51</f>
        <v>43.421400000000006</v>
      </c>
      <c r="I51" s="27">
        <f>FC_IND_NMM_CM_E!I51+FC_IND_NMM_CR_E!I51+FC_IND_NMM_GL_E!I51</f>
        <v>46.854719999999993</v>
      </c>
      <c r="J51" s="27">
        <f>FC_IND_NMM_CM_E!J51+FC_IND_NMM_CR_E!J51+FC_IND_NMM_GL_E!J51</f>
        <v>50.389019999999995</v>
      </c>
      <c r="K51" s="27">
        <f>FC_IND_NMM_CM_E!K51+FC_IND_NMM_CR_E!K51+FC_IND_NMM_GL_E!K51</f>
        <v>43.623359999999998</v>
      </c>
      <c r="L51" s="27">
        <f>FC_IND_NMM_CM_E!L51+FC_IND_NMM_CR_E!L51+FC_IND_NMM_GL_E!L51</f>
        <v>37.211130000000011</v>
      </c>
      <c r="M51" s="27">
        <f>FC_IND_NMM_CM_E!M51+FC_IND_NMM_CR_E!M51+FC_IND_NMM_GL_E!M51</f>
        <v>42.411600000000007</v>
      </c>
      <c r="N51" s="27">
        <f>FC_IND_NMM_CM_E!N51+FC_IND_NMM_CR_E!N51+FC_IND_NMM_GL_E!N51</f>
        <v>42.916500000000006</v>
      </c>
      <c r="O51" s="27">
        <f>FC_IND_NMM_CM_E!O51+FC_IND_NMM_CR_E!O51+FC_IND_NMM_GL_E!O51</f>
        <v>48.823830000000001</v>
      </c>
      <c r="P51" s="27">
        <f>FC_IND_NMM_CM_E!P51+FC_IND_NMM_CR_E!P51+FC_IND_NMM_GL_E!P51</f>
        <v>48.470400000000012</v>
      </c>
      <c r="Q51" s="27">
        <f>FC_IND_NMM_CM_E!Q51+FC_IND_NMM_CR_E!Q51+FC_IND_NMM_GL_E!Q51</f>
        <v>39.331710000000008</v>
      </c>
      <c r="R51" s="27">
        <f>FC_IND_NMM_CM_E!R51+FC_IND_NMM_CR_E!R51+FC_IND_NMM_GL_E!R51</f>
        <v>36.352800000000009</v>
      </c>
      <c r="S51" s="27">
        <f>FC_IND_NMM_CM_E!S51+FC_IND_NMM_CR_E!S51+FC_IND_NMM_GL_E!S51</f>
        <v>41.048370000000006</v>
      </c>
      <c r="T51" s="27">
        <f>FC_IND_NMM_CM_E!T51+FC_IND_NMM_CR_E!T51+FC_IND_NMM_GL_E!T51</f>
        <v>35.069546159999987</v>
      </c>
      <c r="U51" s="27">
        <f>FC_IND_NMM_CM_E!U51+FC_IND_NMM_CR_E!U51+FC_IND_NMM_GL_E!U51</f>
        <v>40.023556119015282</v>
      </c>
      <c r="V51" s="27">
        <f>FC_IND_NMM_CM_E!V51+FC_IND_NMM_CR_E!V51+FC_IND_NMM_GL_E!V51</f>
        <v>25.919673608429012</v>
      </c>
      <c r="W51" s="27">
        <f>FC_IND_NMM_CM_E!W51+FC_IND_NMM_CR_E!W51+FC_IND_NMM_GL_E!W51</f>
        <v>22.114491700714311</v>
      </c>
      <c r="X51" s="27">
        <f>FC_IND_NMM_CM_E!X51+FC_IND_NMM_CR_E!X51+FC_IND_NMM_GL_E!X51</f>
        <v>33.431190657299311</v>
      </c>
      <c r="Y51" s="27">
        <f>FC_IND_NMM_CM_E!Y51+FC_IND_NMM_CR_E!Y51+FC_IND_NMM_GL_E!Y51</f>
        <v>22.163018199968938</v>
      </c>
      <c r="Z51" s="27">
        <f>FC_IND_NMM_CM_E!Z51+FC_IND_NMM_CR_E!Z51+FC_IND_NMM_GL_E!Z51</f>
        <v>22.957327719541521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222.37246331999995</v>
      </c>
      <c r="Q52" s="27">
        <f t="shared" si="30"/>
        <v>64.831936680000013</v>
      </c>
      <c r="R52" s="27">
        <f t="shared" si="30"/>
        <v>99.181351080000013</v>
      </c>
      <c r="S52" s="27">
        <f t="shared" si="30"/>
        <v>96.812132759999997</v>
      </c>
      <c r="T52" s="27">
        <f t="shared" si="30"/>
        <v>76.261095719999986</v>
      </c>
      <c r="U52" s="27">
        <f t="shared" si="30"/>
        <v>50.932253879999998</v>
      </c>
      <c r="V52" s="27">
        <f t="shared" si="30"/>
        <v>97.074795959999975</v>
      </c>
      <c r="W52" s="27">
        <f t="shared" si="30"/>
        <v>20.368317959999999</v>
      </c>
      <c r="X52" s="27">
        <f t="shared" ref="X52:Z52" si="31">SUM(X53:X54)</f>
        <v>0.254826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0</v>
      </c>
      <c r="N53" s="8">
        <f>FC_IND_NMM_CM_E!N53+FC_IND_NMM_CR_E!N53+FC_IND_NMM_GL_E!N53</f>
        <v>0</v>
      </c>
      <c r="O53" s="8">
        <f>FC_IND_NMM_CM_E!O53+FC_IND_NMM_CR_E!O53+FC_IND_NMM_GL_E!O53</f>
        <v>0</v>
      </c>
      <c r="P53" s="8">
        <f>FC_IND_NMM_CM_E!P53+FC_IND_NMM_CR_E!P53+FC_IND_NMM_GL_E!P53</f>
        <v>0</v>
      </c>
      <c r="Q53" s="8">
        <f>FC_IND_NMM_CM_E!Q53+FC_IND_NMM_CR_E!Q53+FC_IND_NMM_GL_E!Q53</f>
        <v>0</v>
      </c>
      <c r="R53" s="8">
        <f>FC_IND_NMM_CM_E!R53+FC_IND_NMM_CR_E!R53+FC_IND_NMM_GL_E!R53</f>
        <v>74.789114400000017</v>
      </c>
      <c r="S53" s="8">
        <f>FC_IND_NMM_CM_E!S53+FC_IND_NMM_CR_E!S53+FC_IND_NMM_GL_E!S53</f>
        <v>93.235942800000004</v>
      </c>
      <c r="T53" s="8">
        <f>FC_IND_NMM_CM_E!T53+FC_IND_NMM_CR_E!T53+FC_IND_NMM_GL_E!T53</f>
        <v>36.689281200000003</v>
      </c>
      <c r="U53" s="8">
        <f>FC_IND_NMM_CM_E!U53+FC_IND_NMM_CR_E!U53+FC_IND_NMM_GL_E!U53</f>
        <v>48.823117199999999</v>
      </c>
      <c r="V53" s="8">
        <f>FC_IND_NMM_CM_E!V53+FC_IND_NMM_CR_E!V53+FC_IND_NMM_GL_E!V53</f>
        <v>86.935820399999969</v>
      </c>
      <c r="W53" s="8">
        <f>FC_IND_NMM_CM_E!W53+FC_IND_NMM_CR_E!W53+FC_IND_NMM_GL_E!W53</f>
        <v>18.538462799999998</v>
      </c>
      <c r="X53" s="8">
        <f>FC_IND_NMM_CM_E!X53+FC_IND_NMM_CR_E!X53+FC_IND_NMM_GL_E!X53</f>
        <v>0.254826</v>
      </c>
      <c r="Y53" s="8">
        <f>FC_IND_NMM_CM_E!Y53+FC_IND_NMM_CR_E!Y53+FC_IND_NMM_GL_E!Y53</f>
        <v>0</v>
      </c>
      <c r="Z53" s="8">
        <f>FC_IND_NMM_CM_E!Z53+FC_IND_NMM_CR_E!Z53+FC_IND_NMM_GL_E!Z53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222.37246331999995</v>
      </c>
      <c r="Q54" s="45">
        <f>FC_IND_NMM_CM_E!Q54+FC_IND_NMM_CR_E!Q54+FC_IND_NMM_GL_E!Q54</f>
        <v>64.831936680000013</v>
      </c>
      <c r="R54" s="45">
        <f>FC_IND_NMM_CM_E!R54+FC_IND_NMM_CR_E!R54+FC_IND_NMM_GL_E!R54</f>
        <v>24.392236679999996</v>
      </c>
      <c r="S54" s="45">
        <f>FC_IND_NMM_CM_E!S54+FC_IND_NMM_CR_E!S54+FC_IND_NMM_GL_E!S54</f>
        <v>3.5761899600000002</v>
      </c>
      <c r="T54" s="45">
        <f>FC_IND_NMM_CM_E!T54+FC_IND_NMM_CR_E!T54+FC_IND_NMM_GL_E!T54</f>
        <v>39.57181451999999</v>
      </c>
      <c r="U54" s="45">
        <f>FC_IND_NMM_CM_E!U54+FC_IND_NMM_CR_E!U54+FC_IND_NMM_GL_E!U54</f>
        <v>2.1091366800000002</v>
      </c>
      <c r="V54" s="45">
        <f>FC_IND_NMM_CM_E!V54+FC_IND_NMM_CR_E!V54+FC_IND_NMM_GL_E!V54</f>
        <v>10.13897556</v>
      </c>
      <c r="W54" s="45">
        <f>FC_IND_NMM_CM_E!W54+FC_IND_NMM_CR_E!W54+FC_IND_NMM_GL_E!W54</f>
        <v>1.8298551600000004</v>
      </c>
      <c r="X54" s="45">
        <f>FC_IND_NMM_CM_E!X54+FC_IND_NMM_CR_E!X54+FC_IND_NMM_GL_E!X54</f>
        <v>0</v>
      </c>
      <c r="Y54" s="45">
        <f>FC_IND_NMM_CM_E!Y54+FC_IND_NMM_CR_E!Y54+FC_IND_NMM_GL_E!Y54</f>
        <v>0</v>
      </c>
      <c r="Z54" s="45">
        <f>FC_IND_NMM_CM_E!Z54+FC_IND_NMM_CR_E!Z54+FC_IND_NMM_GL_E!Z54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2.6881344</v>
      </c>
      <c r="D61" s="49">
        <f t="shared" si="32"/>
        <v>3.5840448</v>
      </c>
      <c r="E61" s="49">
        <f t="shared" si="32"/>
        <v>3.5840447999999991</v>
      </c>
      <c r="F61" s="49">
        <f t="shared" si="32"/>
        <v>2.5760448</v>
      </c>
      <c r="G61" s="49">
        <f t="shared" si="32"/>
        <v>2.016</v>
      </c>
      <c r="H61" s="49">
        <f t="shared" si="32"/>
        <v>2.5760447999999996</v>
      </c>
      <c r="I61" s="49">
        <f t="shared" si="32"/>
        <v>3.1360896000000005</v>
      </c>
      <c r="J61" s="49">
        <f t="shared" si="32"/>
        <v>3.9199104</v>
      </c>
      <c r="K61" s="49">
        <f t="shared" si="32"/>
        <v>3.5840447999999991</v>
      </c>
      <c r="L61" s="49">
        <f t="shared" si="32"/>
        <v>1.6801343999999996</v>
      </c>
      <c r="M61" s="49">
        <f t="shared" si="32"/>
        <v>1.1200895999999998</v>
      </c>
      <c r="N61" s="49">
        <f t="shared" si="32"/>
        <v>0.78382079999999976</v>
      </c>
      <c r="O61" s="49">
        <f t="shared" si="32"/>
        <v>0.89591040000000022</v>
      </c>
      <c r="P61" s="49">
        <f t="shared" si="32"/>
        <v>1.0079999999999998</v>
      </c>
      <c r="Q61" s="49">
        <f t="shared" si="32"/>
        <v>0.22417920000000002</v>
      </c>
      <c r="R61" s="49">
        <f t="shared" si="32"/>
        <v>22.335825599999996</v>
      </c>
      <c r="S61" s="49">
        <f t="shared" si="32"/>
        <v>3.1119696000000001</v>
      </c>
      <c r="T61" s="49">
        <f t="shared" si="32"/>
        <v>43.3464192</v>
      </c>
      <c r="U61" s="49">
        <f t="shared" si="32"/>
        <v>66.570362680316677</v>
      </c>
      <c r="V61" s="49">
        <f t="shared" si="32"/>
        <v>12.715467152865898</v>
      </c>
      <c r="W61" s="49">
        <f t="shared" si="32"/>
        <v>3.6492742288235078</v>
      </c>
      <c r="X61" s="49">
        <f t="shared" si="32"/>
        <v>1.6182069658370424</v>
      </c>
      <c r="Y61" s="49">
        <f t="shared" ref="Y61:Z61" si="33">SUM(Y62:Y72)</f>
        <v>1.4061647495489458</v>
      </c>
      <c r="Z61" s="49">
        <f t="shared" si="33"/>
        <v>2.2914903324248259</v>
      </c>
    </row>
    <row r="62" spans="1:26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2.6881344</v>
      </c>
      <c r="D62" s="52">
        <f>FC_IND_NMM_CM_E!D62+FC_IND_NMM_CR_E!D62+FC_IND_NMM_GL_E!D62</f>
        <v>3.5840448</v>
      </c>
      <c r="E62" s="52">
        <f>FC_IND_NMM_CM_E!E62+FC_IND_NMM_CR_E!E62+FC_IND_NMM_GL_E!E62</f>
        <v>3.5840447999999991</v>
      </c>
      <c r="F62" s="52">
        <f>FC_IND_NMM_CM_E!F62+FC_IND_NMM_CR_E!F62+FC_IND_NMM_GL_E!F62</f>
        <v>2.5760448</v>
      </c>
      <c r="G62" s="52">
        <f>FC_IND_NMM_CM_E!G62+FC_IND_NMM_CR_E!G62+FC_IND_NMM_GL_E!G62</f>
        <v>2.016</v>
      </c>
      <c r="H62" s="52">
        <f>FC_IND_NMM_CM_E!H62+FC_IND_NMM_CR_E!H62+FC_IND_NMM_GL_E!H62</f>
        <v>2.5760447999999996</v>
      </c>
      <c r="I62" s="52">
        <f>FC_IND_NMM_CM_E!I62+FC_IND_NMM_CR_E!I62+FC_IND_NMM_GL_E!I62</f>
        <v>3.1360896000000005</v>
      </c>
      <c r="J62" s="52">
        <f>FC_IND_NMM_CM_E!J62+FC_IND_NMM_CR_E!J62+FC_IND_NMM_GL_E!J62</f>
        <v>3.9199104</v>
      </c>
      <c r="K62" s="52">
        <f>FC_IND_NMM_CM_E!K62+FC_IND_NMM_CR_E!K62+FC_IND_NMM_GL_E!K62</f>
        <v>3.5840447999999991</v>
      </c>
      <c r="L62" s="52">
        <f>FC_IND_NMM_CM_E!L62+FC_IND_NMM_CR_E!L62+FC_IND_NMM_GL_E!L62</f>
        <v>1.6801343999999996</v>
      </c>
      <c r="M62" s="52">
        <f>FC_IND_NMM_CM_E!M62+FC_IND_NMM_CR_E!M62+FC_IND_NMM_GL_E!M62</f>
        <v>1.1200895999999998</v>
      </c>
      <c r="N62" s="52">
        <f>FC_IND_NMM_CM_E!N62+FC_IND_NMM_CR_E!N62+FC_IND_NMM_GL_E!N62</f>
        <v>0.78382079999999976</v>
      </c>
      <c r="O62" s="52">
        <f>FC_IND_NMM_CM_E!O62+FC_IND_NMM_CR_E!O62+FC_IND_NMM_GL_E!O62</f>
        <v>0.89591040000000022</v>
      </c>
      <c r="P62" s="52">
        <f>FC_IND_NMM_CM_E!P62+FC_IND_NMM_CR_E!P62+FC_IND_NMM_GL_E!P62</f>
        <v>1.0079999999999998</v>
      </c>
      <c r="Q62" s="52">
        <f>FC_IND_NMM_CM_E!Q62+FC_IND_NMM_CR_E!Q62+FC_IND_NMM_GL_E!Q62</f>
        <v>0.22417920000000002</v>
      </c>
      <c r="R62" s="52">
        <f>FC_IND_NMM_CM_E!R62+FC_IND_NMM_CR_E!R62+FC_IND_NMM_GL_E!R62</f>
        <v>0.33586559999999993</v>
      </c>
      <c r="S62" s="52">
        <f>FC_IND_NMM_CM_E!S62+FC_IND_NMM_CR_E!S62+FC_IND_NMM_GL_E!S62</f>
        <v>0.11208959999999998</v>
      </c>
      <c r="T62" s="52">
        <f>FC_IND_NMM_CM_E!T62+FC_IND_NMM_CR_E!T62+FC_IND_NMM_GL_E!T62</f>
        <v>0.22417920000000002</v>
      </c>
      <c r="U62" s="52">
        <f>FC_IND_NMM_CM_E!U62+FC_IND_NMM_CR_E!U62+FC_IND_NMM_GL_E!U62</f>
        <v>0.89591040000000044</v>
      </c>
      <c r="V62" s="52">
        <f>FC_IND_NMM_CM_E!V62+FC_IND_NMM_CR_E!V62+FC_IND_NMM_GL_E!V62</f>
        <v>1.4680512000000001</v>
      </c>
      <c r="W62" s="52">
        <f>FC_IND_NMM_CM_E!W62+FC_IND_NMM_CR_E!W62+FC_IND_NMM_GL_E!W62</f>
        <v>1.3841855999999997</v>
      </c>
      <c r="X62" s="52">
        <f>FC_IND_NMM_CM_E!X62+FC_IND_NMM_CR_E!X62+FC_IND_NMM_GL_E!X62</f>
        <v>1.0406591999999999</v>
      </c>
      <c r="Y62" s="52">
        <f>FC_IND_NMM_CM_E!Y62+FC_IND_NMM_CR_E!Y62+FC_IND_NMM_GL_E!Y62</f>
        <v>0.91607039999999951</v>
      </c>
      <c r="Z62" s="52">
        <f>FC_IND_NMM_CM_E!Z62+FC_IND_NMM_CR_E!Z62+FC_IND_NMM_GL_E!Z62</f>
        <v>1.4200703999999997</v>
      </c>
    </row>
    <row r="63" spans="1:26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  <c r="Y63" s="52">
        <f>FC_IND_NMM_CM_E!Y63+FC_IND_NMM_CR_E!Y63+FC_IND_NMM_GL_E!Y63</f>
        <v>0</v>
      </c>
      <c r="Z63" s="52">
        <f>FC_IND_NMM_CM_E!Z63+FC_IND_NMM_CR_E!Z63+FC_IND_NMM_GL_E!Z63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0.17461228031669598</v>
      </c>
      <c r="V64" s="52">
        <f>FC_IND_NMM_CM_E!V64+FC_IND_NMM_CR_E!V64+FC_IND_NMM_GL_E!V64</f>
        <v>0.19073595286589751</v>
      </c>
      <c r="W64" s="52">
        <f>FC_IND_NMM_CM_E!W64+FC_IND_NMM_CR_E!W64+FC_IND_NMM_GL_E!W64</f>
        <v>0.26960862882350789</v>
      </c>
      <c r="X64" s="52">
        <f>FC_IND_NMM_CM_E!X64+FC_IND_NMM_CR_E!X64+FC_IND_NMM_GL_E!X64</f>
        <v>0.57754776583704248</v>
      </c>
      <c r="Y64" s="52">
        <f>FC_IND_NMM_CM_E!Y64+FC_IND_NMM_CR_E!Y64+FC_IND_NMM_GL_E!Y64</f>
        <v>0.49009434954894632</v>
      </c>
      <c r="Z64" s="52">
        <f>FC_IND_NMM_CM_E!Z64+FC_IND_NMM_CR_E!Z64+FC_IND_NMM_GL_E!Z64</f>
        <v>0.87141993242482596</v>
      </c>
    </row>
    <row r="65" spans="1:26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21.999959999999998</v>
      </c>
      <c r="S65" s="52">
        <f>FC_IND_NMM_CM_E!S65+FC_IND_NMM_CR_E!S65+FC_IND_NMM_GL_E!S65</f>
        <v>2.9998800000000001</v>
      </c>
      <c r="T65" s="52">
        <f>FC_IND_NMM_CM_E!T65+FC_IND_NMM_CR_E!T65+FC_IND_NMM_GL_E!T65</f>
        <v>43.122239999999998</v>
      </c>
      <c r="U65" s="52">
        <f>FC_IND_NMM_CM_E!U65+FC_IND_NMM_CR_E!U65+FC_IND_NMM_GL_E!U65</f>
        <v>65.499839999999978</v>
      </c>
      <c r="V65" s="52">
        <f>FC_IND_NMM_CM_E!V65+FC_IND_NMM_CR_E!V65+FC_IND_NMM_GL_E!V65</f>
        <v>11.05668</v>
      </c>
      <c r="W65" s="52">
        <f>FC_IND_NMM_CM_E!W65+FC_IND_NMM_CR_E!W65+FC_IND_NMM_GL_E!W65</f>
        <v>1.9954799999999999</v>
      </c>
      <c r="X65" s="52">
        <f>FC_IND_NMM_CM_E!X65+FC_IND_NMM_CR_E!X65+FC_IND_NMM_GL_E!X65</f>
        <v>0</v>
      </c>
      <c r="Y65" s="52">
        <f>FC_IND_NMM_CM_E!Y65+FC_IND_NMM_CR_E!Y65+FC_IND_NMM_GL_E!Y65</f>
        <v>0</v>
      </c>
      <c r="Z65" s="52">
        <f>FC_IND_NMM_CM_E!Z65+FC_IND_NMM_CR_E!Z65+FC_IND_NMM_GL_E!Z65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  <c r="Y66" s="52">
        <f>FC_IND_NMM_CM_E!Y66+FC_IND_NMM_CR_E!Y66+FC_IND_NMM_GL_E!Y66</f>
        <v>0</v>
      </c>
      <c r="Z66" s="52">
        <f>FC_IND_NMM_CM_E!Z66+FC_IND_NMM_CR_E!Z66+FC_IND_NMM_GL_E!Z66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  <c r="Y67" s="52">
        <f>FC_IND_NMM_CM_E!Y67+FC_IND_NMM_CR_E!Y67+FC_IND_NMM_GL_E!Y67</f>
        <v>0</v>
      </c>
      <c r="Z67" s="52">
        <f>FC_IND_NMM_CM_E!Z67+FC_IND_NMM_CR_E!Z67+FC_IND_NMM_GL_E!Z67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  <c r="Y68" s="52">
        <f>FC_IND_NMM_CM_E!Y68+FC_IND_NMM_CR_E!Y68+FC_IND_NMM_GL_E!Y68</f>
        <v>0</v>
      </c>
      <c r="Z68" s="52">
        <f>FC_IND_NMM_CM_E!Z68+FC_IND_NMM_CR_E!Z68+FC_IND_NMM_GL_E!Z68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  <c r="Y69" s="52">
        <f>FC_IND_NMM_CM_E!Y69+FC_IND_NMM_CR_E!Y69+FC_IND_NMM_GL_E!Y69</f>
        <v>0</v>
      </c>
      <c r="Z69" s="52">
        <f>FC_IND_NMM_CM_E!Z69+FC_IND_NMM_CR_E!Z69+FC_IND_NMM_GL_E!Z69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  <c r="Y70" s="52">
        <f>FC_IND_NMM_CM_E!Y70+FC_IND_NMM_CR_E!Y70+FC_IND_NMM_GL_E!Y70</f>
        <v>0</v>
      </c>
      <c r="Z70" s="52">
        <f>FC_IND_NMM_CM_E!Z70+FC_IND_NMM_CR_E!Z70+FC_IND_NMM_GL_E!Z70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  <c r="Y71" s="52">
        <f>FC_IND_NMM_CM_E!Y71+FC_IND_NMM_CR_E!Y71+FC_IND_NMM_GL_E!Y71</f>
        <v>0</v>
      </c>
      <c r="Z71" s="52">
        <f>FC_IND_NMM_CM_E!Z71+FC_IND_NMM_CR_E!Z71+FC_IND_NMM_GL_E!Z71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  <c r="Y72" s="55">
        <f>FC_IND_NMM_CM_E!Y72+FC_IND_NMM_CR_E!Y72+FC_IND_NMM_GL_E!Y72</f>
        <v>0</v>
      </c>
      <c r="Z72" s="55">
        <f>FC_IND_NMM_CM_E!Z72+FC_IND_NMM_CR_E!Z72+FC_IND_NMM_GL_E!Z72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133.85503954899389</v>
      </c>
      <c r="D2" s="21">
        <f t="shared" ref="D2:X2" si="0">SUM(D3,D17,D22,D25,D26,D51,D52)</f>
        <v>160.73417486175236</v>
      </c>
      <c r="E2" s="21">
        <f t="shared" si="0"/>
        <v>157.63224096186809</v>
      </c>
      <c r="F2" s="21">
        <f t="shared" si="0"/>
        <v>132.41494527385913</v>
      </c>
      <c r="G2" s="21">
        <f t="shared" si="0"/>
        <v>167.71195467074836</v>
      </c>
      <c r="H2" s="21">
        <f t="shared" si="0"/>
        <v>236.3420732247518</v>
      </c>
      <c r="I2" s="21">
        <f t="shared" si="0"/>
        <v>205.64153274203446</v>
      </c>
      <c r="J2" s="21">
        <f t="shared" si="0"/>
        <v>354.58579266278065</v>
      </c>
      <c r="K2" s="21">
        <f t="shared" si="0"/>
        <v>287.50627127332621</v>
      </c>
      <c r="L2" s="21">
        <f t="shared" si="0"/>
        <v>98.531594367914607</v>
      </c>
      <c r="M2" s="21">
        <f t="shared" si="0"/>
        <v>111.96428471293052</v>
      </c>
      <c r="N2" s="21">
        <f t="shared" si="0"/>
        <v>137.28210967114177</v>
      </c>
      <c r="O2" s="21">
        <f t="shared" si="0"/>
        <v>141.85138087855131</v>
      </c>
      <c r="P2" s="21">
        <f t="shared" si="0"/>
        <v>154.87194893230011</v>
      </c>
      <c r="Q2" s="21">
        <f t="shared" si="0"/>
        <v>144.37659181630769</v>
      </c>
      <c r="R2" s="21">
        <f t="shared" si="0"/>
        <v>127.98200877515424</v>
      </c>
      <c r="S2" s="21">
        <f t="shared" si="0"/>
        <v>139.01547325215688</v>
      </c>
      <c r="T2" s="21">
        <f t="shared" si="0"/>
        <v>141.06807068543344</v>
      </c>
      <c r="U2" s="21">
        <f t="shared" si="0"/>
        <v>130.75414932170031</v>
      </c>
      <c r="V2" s="21">
        <f t="shared" si="0"/>
        <v>130.31770899556651</v>
      </c>
      <c r="W2" s="21">
        <f t="shared" si="0"/>
        <v>53.54186099452663</v>
      </c>
      <c r="X2" s="21">
        <f t="shared" si="0"/>
        <v>31.280916364600426</v>
      </c>
      <c r="Y2" s="21">
        <f t="shared" ref="Y2:Z2" si="1">SUM(Y3,Y17,Y22,Y25,Y26,Y51,Y52)</f>
        <v>29.097237759855439</v>
      </c>
      <c r="Z2" s="21">
        <f t="shared" si="1"/>
        <v>26.386789436176954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30.478888829279146</v>
      </c>
      <c r="D3" s="24">
        <f t="shared" ref="D3:W3" si="3">SUM(D4,D8,D11)</f>
        <v>51.397617633783213</v>
      </c>
      <c r="E3" s="24">
        <f t="shared" si="3"/>
        <v>16.93043979229234</v>
      </c>
      <c r="F3" s="24">
        <f t="shared" si="3"/>
        <v>9.6549383827341924</v>
      </c>
      <c r="G3" s="24">
        <f t="shared" si="3"/>
        <v>12.533953685237723</v>
      </c>
      <c r="H3" s="24">
        <f t="shared" si="3"/>
        <v>14.421617021796973</v>
      </c>
      <c r="I3" s="24">
        <f t="shared" si="3"/>
        <v>49.129879906868915</v>
      </c>
      <c r="J3" s="24">
        <f t="shared" si="3"/>
        <v>147.84614423102514</v>
      </c>
      <c r="K3" s="24">
        <f t="shared" si="3"/>
        <v>130.14584786406519</v>
      </c>
      <c r="L3" s="24">
        <f t="shared" si="3"/>
        <v>51.320509412120693</v>
      </c>
      <c r="M3" s="24">
        <f t="shared" si="3"/>
        <v>36.921527694056181</v>
      </c>
      <c r="N3" s="24">
        <f t="shared" si="3"/>
        <v>47.334246867111474</v>
      </c>
      <c r="O3" s="24">
        <f t="shared" si="3"/>
        <v>51.868822190771212</v>
      </c>
      <c r="P3" s="24">
        <f t="shared" si="3"/>
        <v>27.550282795131469</v>
      </c>
      <c r="Q3" s="24">
        <f t="shared" si="3"/>
        <v>53.429381076010458</v>
      </c>
      <c r="R3" s="24">
        <f t="shared" si="3"/>
        <v>21.948672442992226</v>
      </c>
      <c r="S3" s="24">
        <f t="shared" si="3"/>
        <v>24.587928249518495</v>
      </c>
      <c r="T3" s="24">
        <f t="shared" si="3"/>
        <v>31.710199225076501</v>
      </c>
      <c r="U3" s="24">
        <f t="shared" si="3"/>
        <v>38.640345028377105</v>
      </c>
      <c r="V3" s="24">
        <f t="shared" si="3"/>
        <v>37.975219235051618</v>
      </c>
      <c r="W3" s="24">
        <f t="shared" si="3"/>
        <v>15.024805582750858</v>
      </c>
      <c r="X3" s="24">
        <f t="shared" ref="X3:Z3" si="4">SUM(X4,X8,X11)</f>
        <v>0</v>
      </c>
      <c r="Y3" s="24">
        <f t="shared" si="4"/>
        <v>5.5801112822585628</v>
      </c>
      <c r="Z3" s="24">
        <f t="shared" si="4"/>
        <v>4.7258740995837929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30.478888829279146</v>
      </c>
      <c r="D4" s="19">
        <f t="shared" ref="D4:W4" si="6">SUM(D5:D7)</f>
        <v>48.78511520601981</v>
      </c>
      <c r="E4" s="19">
        <f t="shared" si="6"/>
        <v>16.93043979229234</v>
      </c>
      <c r="F4" s="19">
        <f t="shared" si="6"/>
        <v>9.6549383827341924</v>
      </c>
      <c r="G4" s="19">
        <f t="shared" si="6"/>
        <v>12.533953685237723</v>
      </c>
      <c r="H4" s="19">
        <f t="shared" si="6"/>
        <v>14.421617021796973</v>
      </c>
      <c r="I4" s="19">
        <f t="shared" si="6"/>
        <v>49.129879906868915</v>
      </c>
      <c r="J4" s="19">
        <f t="shared" si="6"/>
        <v>147.84614423102514</v>
      </c>
      <c r="K4" s="19">
        <f t="shared" si="6"/>
        <v>130.14584786406519</v>
      </c>
      <c r="L4" s="19">
        <f t="shared" si="6"/>
        <v>51.320509412120693</v>
      </c>
      <c r="M4" s="19">
        <f t="shared" si="6"/>
        <v>36.921527694056181</v>
      </c>
      <c r="N4" s="19">
        <f t="shared" si="6"/>
        <v>47.334246867111474</v>
      </c>
      <c r="O4" s="19">
        <f t="shared" si="6"/>
        <v>51.868822190771212</v>
      </c>
      <c r="P4" s="19">
        <f t="shared" si="6"/>
        <v>24.177824228042596</v>
      </c>
      <c r="Q4" s="19">
        <f t="shared" si="6"/>
        <v>53.429381076010458</v>
      </c>
      <c r="R4" s="19">
        <f t="shared" si="6"/>
        <v>21.948672442992226</v>
      </c>
      <c r="S4" s="19">
        <f t="shared" si="6"/>
        <v>24.587928249518495</v>
      </c>
      <c r="T4" s="19">
        <f t="shared" si="6"/>
        <v>31.710199225076501</v>
      </c>
      <c r="U4" s="19">
        <f t="shared" si="6"/>
        <v>38.640345028377105</v>
      </c>
      <c r="V4" s="19">
        <f t="shared" si="6"/>
        <v>37.975219235051618</v>
      </c>
      <c r="W4" s="19">
        <f t="shared" si="6"/>
        <v>15.024805582750858</v>
      </c>
      <c r="X4" s="19">
        <f t="shared" ref="X4:Z4" si="7">SUM(X5:X7)</f>
        <v>0</v>
      </c>
      <c r="Y4" s="19">
        <f t="shared" si="7"/>
        <v>5.5801112822585628</v>
      </c>
      <c r="Z4" s="19">
        <f t="shared" si="7"/>
        <v>4.7258740995837929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30.478888829279146</v>
      </c>
      <c r="D7" s="8">
        <v>48.78511520601981</v>
      </c>
      <c r="E7" s="8">
        <v>16.93043979229234</v>
      </c>
      <c r="F7" s="8">
        <v>9.6549383827341924</v>
      </c>
      <c r="G7" s="8">
        <v>12.533953685237723</v>
      </c>
      <c r="H7" s="8">
        <v>14.421617021796973</v>
      </c>
      <c r="I7" s="8">
        <v>49.129879906868915</v>
      </c>
      <c r="J7" s="8">
        <v>147.84614423102514</v>
      </c>
      <c r="K7" s="8">
        <v>130.14584786406519</v>
      </c>
      <c r="L7" s="8">
        <v>51.320509412120693</v>
      </c>
      <c r="M7" s="8">
        <v>36.921527694056181</v>
      </c>
      <c r="N7" s="8">
        <v>47.334246867111474</v>
      </c>
      <c r="O7" s="8">
        <v>51.868822190771212</v>
      </c>
      <c r="P7" s="8">
        <v>24.177824228042596</v>
      </c>
      <c r="Q7" s="8">
        <v>53.429381076010458</v>
      </c>
      <c r="R7" s="8">
        <v>21.948672442992226</v>
      </c>
      <c r="S7" s="8">
        <v>24.587928249518495</v>
      </c>
      <c r="T7" s="8">
        <v>31.710199225076501</v>
      </c>
      <c r="U7" s="8">
        <v>38.640345028377105</v>
      </c>
      <c r="V7" s="8">
        <v>37.975219235051618</v>
      </c>
      <c r="W7" s="8">
        <v>15.024805582750858</v>
      </c>
      <c r="X7" s="8">
        <v>0</v>
      </c>
      <c r="Y7" s="8">
        <v>5.5801112822585628</v>
      </c>
      <c r="Z7" s="8">
        <v>4.7258740995837929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2.612502427763399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3.3724585670888745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2.612502427763399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3.3724585670888745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1.2898747143395815</v>
      </c>
      <c r="D22" s="27">
        <f t="shared" si="14"/>
        <v>12.133710048538754</v>
      </c>
      <c r="E22" s="27">
        <f t="shared" si="14"/>
        <v>5.9737199558834009</v>
      </c>
      <c r="F22" s="27">
        <f t="shared" si="14"/>
        <v>3.6541867432627777</v>
      </c>
      <c r="G22" s="27">
        <f t="shared" si="14"/>
        <v>13.401548008694578</v>
      </c>
      <c r="H22" s="27">
        <f t="shared" si="14"/>
        <v>9.0154250715412658</v>
      </c>
      <c r="I22" s="27">
        <f t="shared" si="14"/>
        <v>6.7449717562900462</v>
      </c>
      <c r="J22" s="27">
        <f t="shared" si="14"/>
        <v>6.4053324337168354</v>
      </c>
      <c r="K22" s="27">
        <f t="shared" si="14"/>
        <v>5.1896908479225949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3.7417931275336986</v>
      </c>
      <c r="Z22" s="27">
        <f t="shared" si="15"/>
        <v>4.961614782595297</v>
      </c>
    </row>
    <row r="23" spans="1:26" ht="11.25" customHeight="1" x14ac:dyDescent="0.2">
      <c r="A23" s="29" t="s">
        <v>36</v>
      </c>
      <c r="B23" s="7" t="s">
        <v>37</v>
      </c>
      <c r="C23" s="8">
        <v>1.2898747143395815</v>
      </c>
      <c r="D23" s="8">
        <v>12.133710048538754</v>
      </c>
      <c r="E23" s="8">
        <v>5.9737199558834009</v>
      </c>
      <c r="F23" s="8">
        <v>3.6541867432627777</v>
      </c>
      <c r="G23" s="8">
        <v>13.401548008694578</v>
      </c>
      <c r="H23" s="8">
        <v>9.0154250715412658</v>
      </c>
      <c r="I23" s="8">
        <v>6.7449717562900462</v>
      </c>
      <c r="J23" s="8">
        <v>6.4053324337168354</v>
      </c>
      <c r="K23" s="8">
        <v>5.1896908479225949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3.7417931275336986</v>
      </c>
      <c r="Z23" s="8">
        <v>4.961614782595297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83.595097343236105</v>
      </c>
      <c r="D25" s="27">
        <v>72.071710297701784</v>
      </c>
      <c r="E25" s="27">
        <v>108.48509524832127</v>
      </c>
      <c r="F25" s="27">
        <v>88.775652025051599</v>
      </c>
      <c r="G25" s="27">
        <v>107.03414077574651</v>
      </c>
      <c r="H25" s="27">
        <v>176.72103822014947</v>
      </c>
      <c r="I25" s="27">
        <v>119.56577084998645</v>
      </c>
      <c r="J25" s="27">
        <v>165.90698563798074</v>
      </c>
      <c r="K25" s="27">
        <v>127.08508833199323</v>
      </c>
      <c r="L25" s="27">
        <v>36.578431667629808</v>
      </c>
      <c r="M25" s="27">
        <v>58.858446099415275</v>
      </c>
      <c r="N25" s="27">
        <v>72.907566806996456</v>
      </c>
      <c r="O25" s="27">
        <v>68.690781250819882</v>
      </c>
      <c r="P25" s="27">
        <v>34.491910893892161</v>
      </c>
      <c r="Q25" s="27">
        <v>48.618822251712416</v>
      </c>
      <c r="R25" s="27">
        <v>25.336191604483343</v>
      </c>
      <c r="S25" s="27">
        <v>20.49285454572302</v>
      </c>
      <c r="T25" s="27">
        <v>39.426215607241502</v>
      </c>
      <c r="U25" s="27">
        <v>42.294171518000844</v>
      </c>
      <c r="V25" s="27">
        <v>30.859538362692344</v>
      </c>
      <c r="W25" s="27">
        <v>4.349149471761522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5.992226518733256</v>
      </c>
      <c r="D26" s="27">
        <f t="shared" si="16"/>
        <v>8.7830044427320448</v>
      </c>
      <c r="E26" s="27">
        <f t="shared" si="16"/>
        <v>7.7642559776842903</v>
      </c>
      <c r="F26" s="27">
        <f t="shared" si="16"/>
        <v>8.818865059330939</v>
      </c>
      <c r="G26" s="27">
        <f t="shared" si="16"/>
        <v>9.977544822461434</v>
      </c>
      <c r="H26" s="27">
        <f t="shared" si="16"/>
        <v>9.5557349523378878</v>
      </c>
      <c r="I26" s="27">
        <f t="shared" si="16"/>
        <v>5.0479552537711552</v>
      </c>
      <c r="J26" s="27">
        <f t="shared" si="16"/>
        <v>8.1674345989086028</v>
      </c>
      <c r="K26" s="27">
        <f t="shared" si="16"/>
        <v>6.625142639856934</v>
      </c>
      <c r="L26" s="27">
        <f t="shared" si="16"/>
        <v>0.82604647069021275</v>
      </c>
      <c r="M26" s="27">
        <f t="shared" si="16"/>
        <v>2.92913846143745</v>
      </c>
      <c r="N26" s="27">
        <f t="shared" si="16"/>
        <v>3.0460461459229742</v>
      </c>
      <c r="O26" s="27">
        <f t="shared" si="16"/>
        <v>2.3979053862943833</v>
      </c>
      <c r="P26" s="27">
        <f t="shared" si="16"/>
        <v>1.3553591467628949</v>
      </c>
      <c r="Q26" s="27">
        <f t="shared" si="16"/>
        <v>1.0097266845901371</v>
      </c>
      <c r="R26" s="27">
        <f t="shared" si="16"/>
        <v>1.2169678679922917</v>
      </c>
      <c r="S26" s="27">
        <f t="shared" si="16"/>
        <v>1.5018094166284495</v>
      </c>
      <c r="T26" s="27">
        <f t="shared" si="16"/>
        <v>1.402073943587919</v>
      </c>
      <c r="U26" s="27">
        <f t="shared" si="16"/>
        <v>1.3195222497287398</v>
      </c>
      <c r="V26" s="27">
        <f t="shared" si="16"/>
        <v>0.21959149013022214</v>
      </c>
      <c r="W26" s="27">
        <f t="shared" si="16"/>
        <v>6.9476205818162481E-2</v>
      </c>
      <c r="X26" s="27">
        <f t="shared" si="16"/>
        <v>8.7151643403515028E-2</v>
      </c>
      <c r="Y26" s="27">
        <f t="shared" ref="Y26:Z26" si="17">SUM(Y27,Y33)</f>
        <v>0.13897290224145287</v>
      </c>
      <c r="Z26" s="27">
        <f t="shared" si="17"/>
        <v>5.496297323369399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5.992226518733256</v>
      </c>
      <c r="D33" s="19">
        <f t="shared" si="20"/>
        <v>8.7830044427320448</v>
      </c>
      <c r="E33" s="19">
        <f t="shared" si="20"/>
        <v>7.7642559776842903</v>
      </c>
      <c r="F33" s="19">
        <f t="shared" si="20"/>
        <v>8.818865059330939</v>
      </c>
      <c r="G33" s="19">
        <f t="shared" si="20"/>
        <v>9.977544822461434</v>
      </c>
      <c r="H33" s="19">
        <f t="shared" si="20"/>
        <v>9.5557349523378878</v>
      </c>
      <c r="I33" s="19">
        <f t="shared" si="20"/>
        <v>5.0479552537711552</v>
      </c>
      <c r="J33" s="19">
        <f t="shared" si="20"/>
        <v>8.1674345989086028</v>
      </c>
      <c r="K33" s="19">
        <f t="shared" si="20"/>
        <v>6.625142639856934</v>
      </c>
      <c r="L33" s="19">
        <f t="shared" si="20"/>
        <v>0.82604647069021275</v>
      </c>
      <c r="M33" s="19">
        <f t="shared" si="20"/>
        <v>2.92913846143745</v>
      </c>
      <c r="N33" s="19">
        <f t="shared" si="20"/>
        <v>3.0460461459229742</v>
      </c>
      <c r="O33" s="19">
        <f t="shared" si="20"/>
        <v>2.3979053862943833</v>
      </c>
      <c r="P33" s="19">
        <f t="shared" si="20"/>
        <v>1.3553591467628949</v>
      </c>
      <c r="Q33" s="19">
        <f t="shared" si="20"/>
        <v>1.0097266845901371</v>
      </c>
      <c r="R33" s="19">
        <f t="shared" si="20"/>
        <v>1.2169678679922917</v>
      </c>
      <c r="S33" s="19">
        <f t="shared" si="20"/>
        <v>1.5018094166284495</v>
      </c>
      <c r="T33" s="19">
        <f t="shared" si="20"/>
        <v>1.402073943587919</v>
      </c>
      <c r="U33" s="19">
        <f t="shared" si="20"/>
        <v>1.3195222497287398</v>
      </c>
      <c r="V33" s="19">
        <f t="shared" si="20"/>
        <v>0.21959149013022214</v>
      </c>
      <c r="W33" s="19">
        <f t="shared" si="20"/>
        <v>6.9476205818162481E-2</v>
      </c>
      <c r="X33" s="19">
        <f t="shared" si="20"/>
        <v>8.7151643403515028E-2</v>
      </c>
      <c r="Y33" s="19">
        <f t="shared" ref="Y33:Z33" si="21">SUM(Y34:Y50)</f>
        <v>0.13897290224145287</v>
      </c>
      <c r="Z33" s="19">
        <f t="shared" si="21"/>
        <v>5.496297323369399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3.472207404039275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3.0036295069752854</v>
      </c>
      <c r="D43" s="8">
        <v>2.6406649403459617</v>
      </c>
      <c r="E43" s="8">
        <v>4.6823000420616818</v>
      </c>
      <c r="F43" s="8">
        <v>4.4415508720478849</v>
      </c>
      <c r="G43" s="8">
        <v>6.6843567658279852</v>
      </c>
      <c r="H43" s="8">
        <v>5.7665858720029979</v>
      </c>
      <c r="I43" s="8">
        <v>5.0479552537711552</v>
      </c>
      <c r="J43" s="8">
        <v>8.1674345989086028</v>
      </c>
      <c r="K43" s="8">
        <v>5.3057031826195393</v>
      </c>
      <c r="L43" s="8">
        <v>0.82604647069021275</v>
      </c>
      <c r="M43" s="8">
        <v>1.9592474798214046</v>
      </c>
      <c r="N43" s="8">
        <v>2.0441553510103305</v>
      </c>
      <c r="O43" s="8">
        <v>1.2129634109361873</v>
      </c>
      <c r="P43" s="8">
        <v>0.6839573944880365</v>
      </c>
      <c r="Q43" s="8">
        <v>1.0097266845901371</v>
      </c>
      <c r="R43" s="8">
        <v>1.2169678679922917</v>
      </c>
      <c r="S43" s="8">
        <v>1.5018094166284495</v>
      </c>
      <c r="T43" s="8">
        <v>1.402073943587919</v>
      </c>
      <c r="U43" s="8">
        <v>1.3195222497287398</v>
      </c>
      <c r="V43" s="8">
        <v>0.21959149013022214</v>
      </c>
      <c r="W43" s="8">
        <v>6.9476205818162481E-2</v>
      </c>
      <c r="X43" s="8">
        <v>8.7151643403515028E-2</v>
      </c>
      <c r="Y43" s="8">
        <v>0.13897290224145287</v>
      </c>
      <c r="Z43" s="8">
        <v>0.24785676675897983</v>
      </c>
    </row>
    <row r="44" spans="1:26" ht="11.25" customHeight="1" x14ac:dyDescent="0.2">
      <c r="A44" s="28" t="s">
        <v>74</v>
      </c>
      <c r="B44" s="7" t="s">
        <v>75</v>
      </c>
      <c r="C44" s="8">
        <v>2.988597011757971</v>
      </c>
      <c r="D44" s="8">
        <v>6.1423395023860836</v>
      </c>
      <c r="E44" s="8">
        <v>3.0819559356226085</v>
      </c>
      <c r="F44" s="8">
        <v>4.377314187283055</v>
      </c>
      <c r="G44" s="8">
        <v>3.2931880566334493</v>
      </c>
      <c r="H44" s="8">
        <v>3.7891490803348895</v>
      </c>
      <c r="I44" s="8">
        <v>0</v>
      </c>
      <c r="J44" s="8">
        <v>0</v>
      </c>
      <c r="K44" s="8">
        <v>1.3194394572373949</v>
      </c>
      <c r="L44" s="8">
        <v>0</v>
      </c>
      <c r="M44" s="8">
        <v>0.9698909816160457</v>
      </c>
      <c r="N44" s="8">
        <v>1.0018907949126437</v>
      </c>
      <c r="O44" s="8">
        <v>1.184941975358196</v>
      </c>
      <c r="P44" s="8">
        <v>0.67140175227485843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1.7762331525711437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12.498952143405788</v>
      </c>
      <c r="D51" s="27">
        <v>16.348132438996561</v>
      </c>
      <c r="E51" s="27">
        <v>18.478729987686794</v>
      </c>
      <c r="F51" s="27">
        <v>21.51130306347963</v>
      </c>
      <c r="G51" s="27">
        <v>24.76476737860812</v>
      </c>
      <c r="H51" s="27">
        <v>26.628257958926177</v>
      </c>
      <c r="I51" s="27">
        <v>25.1529549751179</v>
      </c>
      <c r="J51" s="27">
        <v>26.259895761149387</v>
      </c>
      <c r="K51" s="27">
        <v>18.460501589488192</v>
      </c>
      <c r="L51" s="27">
        <v>9.8066068174738987</v>
      </c>
      <c r="M51" s="27">
        <v>13.255172458021626</v>
      </c>
      <c r="N51" s="27">
        <v>13.994249851110862</v>
      </c>
      <c r="O51" s="27">
        <v>18.893872050665841</v>
      </c>
      <c r="P51" s="27">
        <v>10.576624296536503</v>
      </c>
      <c r="Q51" s="27">
        <v>12.670334682082785</v>
      </c>
      <c r="R51" s="27">
        <v>14.114269424281339</v>
      </c>
      <c r="S51" s="27">
        <v>19.667636094361256</v>
      </c>
      <c r="T51" s="27">
        <v>15.687093629269034</v>
      </c>
      <c r="U51" s="27">
        <v>16.848987794370114</v>
      </c>
      <c r="V51" s="27">
        <v>9.0793856480507067</v>
      </c>
      <c r="W51" s="27">
        <v>16.31614816856813</v>
      </c>
      <c r="X51" s="27">
        <v>30.940833669120973</v>
      </c>
      <c r="Y51" s="27">
        <v>19.636360447821726</v>
      </c>
      <c r="Z51" s="27">
        <v>11.203003230628468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80.897771799977079</v>
      </c>
      <c r="Q52" s="27">
        <f t="shared" si="22"/>
        <v>28.648327121911901</v>
      </c>
      <c r="R52" s="27">
        <f t="shared" si="22"/>
        <v>65.365907435405035</v>
      </c>
      <c r="S52" s="27">
        <f t="shared" si="22"/>
        <v>72.765244945925659</v>
      </c>
      <c r="T52" s="27">
        <f t="shared" si="22"/>
        <v>52.842488280258507</v>
      </c>
      <c r="U52" s="27">
        <f t="shared" si="22"/>
        <v>31.651122731223516</v>
      </c>
      <c r="V52" s="27">
        <f t="shared" si="22"/>
        <v>52.183974259641616</v>
      </c>
      <c r="W52" s="27">
        <f t="shared" si="22"/>
        <v>17.782281565627958</v>
      </c>
      <c r="X52" s="27">
        <f t="shared" si="22"/>
        <v>0.25293105207593725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49.290096130099194</v>
      </c>
      <c r="S53" s="8">
        <v>70.077334546743998</v>
      </c>
      <c r="T53" s="8">
        <v>25.422568263907831</v>
      </c>
      <c r="U53" s="8">
        <v>30.340429823878626</v>
      </c>
      <c r="V53" s="8">
        <v>46.733619876613197</v>
      </c>
      <c r="W53" s="8">
        <v>16.184751531810811</v>
      </c>
      <c r="X53" s="8">
        <v>0.25293105207593725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80.897771799977079</v>
      </c>
      <c r="Q54" s="45">
        <v>28.648327121911901</v>
      </c>
      <c r="R54" s="45">
        <v>16.075811305305834</v>
      </c>
      <c r="S54" s="45">
        <v>2.6879103991816664</v>
      </c>
      <c r="T54" s="45">
        <v>27.419920016350677</v>
      </c>
      <c r="U54" s="45">
        <v>1.310692907344891</v>
      </c>
      <c r="V54" s="45">
        <v>5.4503543830284205</v>
      </c>
      <c r="W54" s="45">
        <v>1.5975300338171472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1.1716595827121818</v>
      </c>
      <c r="D61" s="49">
        <f t="shared" si="24"/>
        <v>1.3438160809715674</v>
      </c>
      <c r="E61" s="49">
        <f t="shared" si="24"/>
        <v>2.2985890023591851</v>
      </c>
      <c r="F61" s="49">
        <f t="shared" si="24"/>
        <v>1.5701925804519989</v>
      </c>
      <c r="G61" s="49">
        <f t="shared" si="24"/>
        <v>1.3535338347709784</v>
      </c>
      <c r="H61" s="49">
        <f t="shared" si="24"/>
        <v>1.9060431113197132</v>
      </c>
      <c r="I61" s="49">
        <f t="shared" si="24"/>
        <v>2.09554053505836</v>
      </c>
      <c r="J61" s="49">
        <f t="shared" si="24"/>
        <v>2.5146136677276218</v>
      </c>
      <c r="K61" s="49">
        <f t="shared" si="24"/>
        <v>1.8996991788485849</v>
      </c>
      <c r="L61" s="49">
        <f t="shared" si="24"/>
        <v>0.59810808550142192</v>
      </c>
      <c r="M61" s="49">
        <f t="shared" si="24"/>
        <v>0.48088798912178493</v>
      </c>
      <c r="N61" s="49">
        <f t="shared" si="24"/>
        <v>0.34489851162016988</v>
      </c>
      <c r="O61" s="49">
        <f t="shared" si="24"/>
        <v>0.45533625471794287</v>
      </c>
      <c r="P61" s="49">
        <f t="shared" si="24"/>
        <v>0.36670436958298874</v>
      </c>
      <c r="Q61" s="49">
        <f t="shared" si="24"/>
        <v>9.906165671447148E-2</v>
      </c>
      <c r="R61" s="49">
        <f t="shared" si="24"/>
        <v>14.720524501479193</v>
      </c>
      <c r="S61" s="49">
        <f t="shared" si="24"/>
        <v>2.3389964021310576</v>
      </c>
      <c r="T61" s="49">
        <f t="shared" si="24"/>
        <v>30.03540175946442</v>
      </c>
      <c r="U61" s="49">
        <f t="shared" si="24"/>
        <v>41.334199804594967</v>
      </c>
      <c r="V61" s="49">
        <f t="shared" si="24"/>
        <v>6.7996649423104039</v>
      </c>
      <c r="W61" s="49">
        <f t="shared" si="24"/>
        <v>3.1494890282106254</v>
      </c>
      <c r="X61" s="49">
        <f t="shared" si="24"/>
        <v>1.567445670847035</v>
      </c>
      <c r="Y61" s="49">
        <f t="shared" ref="Y61:Z61" si="25">SUM(Y62:Y72)</f>
        <v>1.3276951994535486</v>
      </c>
      <c r="Z61" s="49">
        <f t="shared" si="25"/>
        <v>1.2828039617251794</v>
      </c>
    </row>
    <row r="62" spans="1:26" ht="11.25" customHeight="1" x14ac:dyDescent="0.2">
      <c r="A62" s="50" t="s">
        <v>92</v>
      </c>
      <c r="B62" s="51" t="s">
        <v>93</v>
      </c>
      <c r="C62" s="52">
        <v>1.1716595827121818</v>
      </c>
      <c r="D62" s="52">
        <v>1.3438160809715674</v>
      </c>
      <c r="E62" s="52">
        <v>2.2985890023591851</v>
      </c>
      <c r="F62" s="52">
        <v>1.5701925804519989</v>
      </c>
      <c r="G62" s="52">
        <v>1.3535338347709784</v>
      </c>
      <c r="H62" s="52">
        <v>1.9060431113197132</v>
      </c>
      <c r="I62" s="52">
        <v>2.09554053505836</v>
      </c>
      <c r="J62" s="52">
        <v>2.5146136677276218</v>
      </c>
      <c r="K62" s="52">
        <v>1.8996991788485849</v>
      </c>
      <c r="L62" s="52">
        <v>0.59810808550142192</v>
      </c>
      <c r="M62" s="52">
        <v>0.48088798912178493</v>
      </c>
      <c r="N62" s="52">
        <v>0.34489851162016988</v>
      </c>
      <c r="O62" s="52">
        <v>0.45533625471794287</v>
      </c>
      <c r="P62" s="52">
        <v>0.36670436958298874</v>
      </c>
      <c r="Q62" s="52">
        <v>9.906165671447148E-2</v>
      </c>
      <c r="R62" s="52">
        <v>0.22135370693456746</v>
      </c>
      <c r="S62" s="52">
        <v>8.424798594314975E-2</v>
      </c>
      <c r="T62" s="52">
        <v>0.15533722190633284</v>
      </c>
      <c r="U62" s="52">
        <v>0.55675073978445278</v>
      </c>
      <c r="V62" s="52">
        <v>0.78917236214643094</v>
      </c>
      <c r="W62" s="52">
        <v>1.2084443166404533</v>
      </c>
      <c r="X62" s="52">
        <v>1.0329206058585199</v>
      </c>
      <c r="Y62" s="52">
        <v>0.89347323499216802</v>
      </c>
      <c r="Z62" s="52">
        <v>0.85755758995868658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7.3507715582658423E-2</v>
      </c>
      <c r="V64" s="52">
        <v>6.6812773153699767E-2</v>
      </c>
      <c r="W64" s="52">
        <v>0.19891817523740568</v>
      </c>
      <c r="X64" s="52">
        <v>0.53452506498851526</v>
      </c>
      <c r="Y64" s="52">
        <v>0.43422196446138062</v>
      </c>
      <c r="Z64" s="52">
        <v>0.42524637176649277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14.499170794544625</v>
      </c>
      <c r="S65" s="52">
        <v>2.2547484161879079</v>
      </c>
      <c r="T65" s="52">
        <v>29.880064537558088</v>
      </c>
      <c r="U65" s="52">
        <v>40.703941349227854</v>
      </c>
      <c r="V65" s="52">
        <v>5.9436798070102732</v>
      </c>
      <c r="W65" s="52">
        <v>1.7421265363327665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227.86125444135038</v>
      </c>
      <c r="D2" s="21">
        <f t="shared" ref="D2:X2" si="0">SUM(D3,D17,D22,D25,D26,D51,D52)</f>
        <v>352.43372630452143</v>
      </c>
      <c r="E2" s="21">
        <f t="shared" si="0"/>
        <v>116.04284103091209</v>
      </c>
      <c r="F2" s="21">
        <f t="shared" si="0"/>
        <v>111.68069442336754</v>
      </c>
      <c r="G2" s="21">
        <f t="shared" si="0"/>
        <v>108.08750387000819</v>
      </c>
      <c r="H2" s="21">
        <f t="shared" si="0"/>
        <v>109.37456782771716</v>
      </c>
      <c r="I2" s="21">
        <f t="shared" si="0"/>
        <v>134.47290884166105</v>
      </c>
      <c r="J2" s="21">
        <f t="shared" si="0"/>
        <v>260.71981225569027</v>
      </c>
      <c r="K2" s="21">
        <f t="shared" si="0"/>
        <v>335.4574583011842</v>
      </c>
      <c r="L2" s="21">
        <f t="shared" si="0"/>
        <v>234.32825781855746</v>
      </c>
      <c r="M2" s="21">
        <f t="shared" si="0"/>
        <v>195.53738726828772</v>
      </c>
      <c r="N2" s="21">
        <f t="shared" si="0"/>
        <v>229.52468769489161</v>
      </c>
      <c r="O2" s="21">
        <f t="shared" si="0"/>
        <v>180.35811078286127</v>
      </c>
      <c r="P2" s="21">
        <f t="shared" si="0"/>
        <v>345.69607688087905</v>
      </c>
      <c r="Q2" s="21">
        <f t="shared" si="0"/>
        <v>237.85308194003142</v>
      </c>
      <c r="R2" s="21">
        <f t="shared" si="0"/>
        <v>83.516102347774648</v>
      </c>
      <c r="S2" s="21">
        <f t="shared" si="0"/>
        <v>56.509108982666298</v>
      </c>
      <c r="T2" s="21">
        <f t="shared" si="0"/>
        <v>82.500396807989858</v>
      </c>
      <c r="U2" s="21">
        <f t="shared" si="0"/>
        <v>107.59665494554915</v>
      </c>
      <c r="V2" s="21">
        <f t="shared" si="0"/>
        <v>142.29259722234244</v>
      </c>
      <c r="W2" s="21">
        <f t="shared" si="0"/>
        <v>9.9120682291216244</v>
      </c>
      <c r="X2" s="21">
        <f t="shared" si="0"/>
        <v>0.30937998037300168</v>
      </c>
      <c r="Y2" s="21">
        <f t="shared" ref="Y2:Z2" si="1">SUM(Y3,Y17,Y22,Y25,Y26,Y51,Y52)</f>
        <v>0.9721588147319169</v>
      </c>
      <c r="Z2" s="21">
        <f t="shared" si="1"/>
        <v>22.930537998380473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51.756403223560135</v>
      </c>
      <c r="D3" s="24">
        <f t="shared" ref="D3:W3" si="3">SUM(D4,D8,D11)</f>
        <v>112.39127089011504</v>
      </c>
      <c r="E3" s="24">
        <f t="shared" si="3"/>
        <v>12.438789429147858</v>
      </c>
      <c r="F3" s="24">
        <f t="shared" si="3"/>
        <v>8.1277177427606944</v>
      </c>
      <c r="G3" s="24">
        <f t="shared" si="3"/>
        <v>8.0621568160896704</v>
      </c>
      <c r="H3" s="24">
        <f t="shared" si="3"/>
        <v>6.6618560500545563</v>
      </c>
      <c r="I3" s="24">
        <f t="shared" si="3"/>
        <v>32.067180826683199</v>
      </c>
      <c r="J3" s="24">
        <f t="shared" si="3"/>
        <v>108.4780286520499</v>
      </c>
      <c r="K3" s="24">
        <f t="shared" si="3"/>
        <v>151.53792970625454</v>
      </c>
      <c r="L3" s="24">
        <f t="shared" si="3"/>
        <v>121.83610928645138</v>
      </c>
      <c r="M3" s="24">
        <f t="shared" si="3"/>
        <v>64.359212060440697</v>
      </c>
      <c r="N3" s="24">
        <f t="shared" si="3"/>
        <v>78.977317868769049</v>
      </c>
      <c r="O3" s="24">
        <f t="shared" si="3"/>
        <v>65.82051244943051</v>
      </c>
      <c r="P3" s="24">
        <f t="shared" si="3"/>
        <v>75.827953157515907</v>
      </c>
      <c r="Q3" s="24">
        <f t="shared" si="3"/>
        <v>92.920575199307152</v>
      </c>
      <c r="R3" s="24">
        <f t="shared" si="3"/>
        <v>17.377882166564461</v>
      </c>
      <c r="S3" s="24">
        <f t="shared" si="3"/>
        <v>12.019626047271093</v>
      </c>
      <c r="T3" s="24">
        <f t="shared" si="3"/>
        <v>21.180434112515698</v>
      </c>
      <c r="U3" s="24">
        <f t="shared" si="3"/>
        <v>34.360438148623601</v>
      </c>
      <c r="V3" s="24">
        <f t="shared" si="3"/>
        <v>47.265444603318407</v>
      </c>
      <c r="W3" s="24">
        <f t="shared" si="3"/>
        <v>3.0760030057868288</v>
      </c>
      <c r="X3" s="24">
        <f t="shared" ref="X3:Z3" si="4">SUM(X4,X8,X11)</f>
        <v>0</v>
      </c>
      <c r="Y3" s="24">
        <f t="shared" si="4"/>
        <v>0.1863712093810703</v>
      </c>
      <c r="Z3" s="24">
        <f t="shared" si="4"/>
        <v>4.1037400616266755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51.756403223560135</v>
      </c>
      <c r="D4" s="19">
        <f t="shared" ref="D4:W4" si="6">SUM(D5:D7)</f>
        <v>106.67850672754335</v>
      </c>
      <c r="E4" s="19">
        <f t="shared" si="6"/>
        <v>12.438789429147858</v>
      </c>
      <c r="F4" s="19">
        <f t="shared" si="6"/>
        <v>8.1277177427606944</v>
      </c>
      <c r="G4" s="19">
        <f t="shared" si="6"/>
        <v>8.0621568160896704</v>
      </c>
      <c r="H4" s="19">
        <f t="shared" si="6"/>
        <v>6.6618560500545563</v>
      </c>
      <c r="I4" s="19">
        <f t="shared" si="6"/>
        <v>32.067180826683199</v>
      </c>
      <c r="J4" s="19">
        <f t="shared" si="6"/>
        <v>108.4780286520499</v>
      </c>
      <c r="K4" s="19">
        <f t="shared" si="6"/>
        <v>151.53792970625454</v>
      </c>
      <c r="L4" s="19">
        <f t="shared" si="6"/>
        <v>121.83610928645138</v>
      </c>
      <c r="M4" s="19">
        <f t="shared" si="6"/>
        <v>64.359212060440697</v>
      </c>
      <c r="N4" s="19">
        <f t="shared" si="6"/>
        <v>78.977317868769049</v>
      </c>
      <c r="O4" s="19">
        <f t="shared" si="6"/>
        <v>65.82051244943051</v>
      </c>
      <c r="P4" s="19">
        <f t="shared" si="6"/>
        <v>66.545775106840182</v>
      </c>
      <c r="Q4" s="19">
        <f t="shared" si="6"/>
        <v>92.920575199307152</v>
      </c>
      <c r="R4" s="19">
        <f t="shared" si="6"/>
        <v>17.377882166564461</v>
      </c>
      <c r="S4" s="19">
        <f t="shared" si="6"/>
        <v>12.019626047271093</v>
      </c>
      <c r="T4" s="19">
        <f t="shared" si="6"/>
        <v>21.180434112515698</v>
      </c>
      <c r="U4" s="19">
        <f t="shared" si="6"/>
        <v>34.360438148623601</v>
      </c>
      <c r="V4" s="19">
        <f t="shared" si="6"/>
        <v>47.265444603318407</v>
      </c>
      <c r="W4" s="19">
        <f t="shared" si="6"/>
        <v>3.0760030057868288</v>
      </c>
      <c r="X4" s="19">
        <f t="shared" ref="X4:Z4" si="7">SUM(X5:X7)</f>
        <v>0</v>
      </c>
      <c r="Y4" s="19">
        <f t="shared" si="7"/>
        <v>0.1863712093810703</v>
      </c>
      <c r="Z4" s="19">
        <f t="shared" si="7"/>
        <v>4.1037400616266755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51.756403223560135</v>
      </c>
      <c r="D7" s="8">
        <v>106.67850672754335</v>
      </c>
      <c r="E7" s="8">
        <v>12.438789429147858</v>
      </c>
      <c r="F7" s="8">
        <v>8.1277177427606944</v>
      </c>
      <c r="G7" s="8">
        <v>8.0621568160896704</v>
      </c>
      <c r="H7" s="8">
        <v>6.6618560500545563</v>
      </c>
      <c r="I7" s="8">
        <v>32.067180826683199</v>
      </c>
      <c r="J7" s="8">
        <v>108.4780286520499</v>
      </c>
      <c r="K7" s="8">
        <v>151.53792970625454</v>
      </c>
      <c r="L7" s="8">
        <v>121.83610928645138</v>
      </c>
      <c r="M7" s="8">
        <v>64.359212060440697</v>
      </c>
      <c r="N7" s="8">
        <v>78.977317868769049</v>
      </c>
      <c r="O7" s="8">
        <v>65.82051244943051</v>
      </c>
      <c r="P7" s="8">
        <v>66.545775106840182</v>
      </c>
      <c r="Q7" s="8">
        <v>92.920575199307152</v>
      </c>
      <c r="R7" s="8">
        <v>17.377882166564461</v>
      </c>
      <c r="S7" s="8">
        <v>12.019626047271093</v>
      </c>
      <c r="T7" s="8">
        <v>21.180434112515698</v>
      </c>
      <c r="U7" s="8">
        <v>34.360438148623601</v>
      </c>
      <c r="V7" s="8">
        <v>47.265444603318407</v>
      </c>
      <c r="W7" s="8">
        <v>3.0760030057868288</v>
      </c>
      <c r="X7" s="8">
        <v>0</v>
      </c>
      <c r="Y7" s="8">
        <v>0.1863712093810703</v>
      </c>
      <c r="Z7" s="8">
        <v>4.1037400616266755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5.7127641625716885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9.282178050675725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5.7127641625716885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9.282178050675725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2.1903448054544037</v>
      </c>
      <c r="D22" s="27">
        <f t="shared" si="14"/>
        <v>26.532807467540412</v>
      </c>
      <c r="E22" s="27">
        <f t="shared" si="14"/>
        <v>4.3888903980958691</v>
      </c>
      <c r="F22" s="27">
        <f t="shared" si="14"/>
        <v>3.0761665430915945</v>
      </c>
      <c r="G22" s="27">
        <f t="shared" si="14"/>
        <v>8.6202154832998907</v>
      </c>
      <c r="H22" s="27">
        <f t="shared" si="14"/>
        <v>4.1645443757025484</v>
      </c>
      <c r="I22" s="27">
        <f t="shared" si="14"/>
        <v>4.4024579215302291</v>
      </c>
      <c r="J22" s="27">
        <f t="shared" si="14"/>
        <v>4.6997359240216801</v>
      </c>
      <c r="K22" s="27">
        <f t="shared" si="14"/>
        <v>6.042720684651445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0.12497286795147458</v>
      </c>
      <c r="Z22" s="27">
        <f t="shared" si="15"/>
        <v>4.3084468448892137</v>
      </c>
    </row>
    <row r="23" spans="1:26" ht="11.25" customHeight="1" x14ac:dyDescent="0.2">
      <c r="A23" s="29" t="s">
        <v>36</v>
      </c>
      <c r="B23" s="7" t="s">
        <v>37</v>
      </c>
      <c r="C23" s="8">
        <v>2.1903448054544037</v>
      </c>
      <c r="D23" s="8">
        <v>26.532807467540412</v>
      </c>
      <c r="E23" s="8">
        <v>4.3888903980958691</v>
      </c>
      <c r="F23" s="8">
        <v>3.0761665430915945</v>
      </c>
      <c r="G23" s="8">
        <v>8.6202154832998907</v>
      </c>
      <c r="H23" s="8">
        <v>4.1645443757025484</v>
      </c>
      <c r="I23" s="8">
        <v>4.4024579215302291</v>
      </c>
      <c r="J23" s="8">
        <v>4.6997359240216801</v>
      </c>
      <c r="K23" s="8">
        <v>6.042720684651445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0.12497286795147458</v>
      </c>
      <c r="Z23" s="8">
        <v>4.3084468448892137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141.95338910954703</v>
      </c>
      <c r="D25" s="27">
        <v>157.59934970718726</v>
      </c>
      <c r="E25" s="27">
        <v>79.70396945088504</v>
      </c>
      <c r="F25" s="27">
        <v>74.733096523897913</v>
      </c>
      <c r="G25" s="27">
        <v>68.847073260357234</v>
      </c>
      <c r="H25" s="27">
        <v>81.633711106005492</v>
      </c>
      <c r="I25" s="27">
        <v>78.040841984476856</v>
      </c>
      <c r="J25" s="27">
        <v>121.72967266220682</v>
      </c>
      <c r="K25" s="27">
        <v>147.97407292226154</v>
      </c>
      <c r="L25" s="27">
        <v>86.838066286454307</v>
      </c>
      <c r="M25" s="27">
        <v>102.59822522647434</v>
      </c>
      <c r="N25" s="27">
        <v>121.64647078721026</v>
      </c>
      <c r="O25" s="27">
        <v>87.167246748956359</v>
      </c>
      <c r="P25" s="27">
        <v>94.933726198899663</v>
      </c>
      <c r="Q25" s="27">
        <v>84.554393821537516</v>
      </c>
      <c r="R25" s="27">
        <v>20.05995366670966</v>
      </c>
      <c r="S25" s="27">
        <v>10.01777969176943</v>
      </c>
      <c r="T25" s="27">
        <v>26.334251514719146</v>
      </c>
      <c r="U25" s="27">
        <v>37.609557146145974</v>
      </c>
      <c r="V25" s="27">
        <v>38.4089896081368</v>
      </c>
      <c r="W25" s="27">
        <v>0.89039400703548377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10.284157555825534</v>
      </c>
      <c r="D26" s="27">
        <f t="shared" si="16"/>
        <v>19.33875740558776</v>
      </c>
      <c r="E26" s="27">
        <f t="shared" si="16"/>
        <v>5.7509906529753199</v>
      </c>
      <c r="F26" s="27">
        <f t="shared" si="16"/>
        <v>7.4600357704598892</v>
      </c>
      <c r="G26" s="27">
        <f t="shared" si="16"/>
        <v>6.4626402912953882</v>
      </c>
      <c r="H26" s="27">
        <f t="shared" si="16"/>
        <v>4.4496967068864048</v>
      </c>
      <c r="I26" s="27">
        <f t="shared" si="16"/>
        <v>3.3366359850411307</v>
      </c>
      <c r="J26" s="27">
        <f t="shared" si="16"/>
        <v>6.1236489321810552</v>
      </c>
      <c r="K26" s="27">
        <f t="shared" si="16"/>
        <v>7.8689971094166591</v>
      </c>
      <c r="L26" s="27">
        <f t="shared" si="16"/>
        <v>1.9930551221308699</v>
      </c>
      <c r="M26" s="27">
        <f t="shared" si="16"/>
        <v>5.1533391648335733</v>
      </c>
      <c r="N26" s="27">
        <f t="shared" si="16"/>
        <v>5.1421272130315838</v>
      </c>
      <c r="O26" s="27">
        <f t="shared" si="16"/>
        <v>3.0640995646374716</v>
      </c>
      <c r="P26" s="27">
        <f t="shared" si="16"/>
        <v>3.7680011589809217</v>
      </c>
      <c r="Q26" s="27">
        <f t="shared" si="16"/>
        <v>1.785798689735596</v>
      </c>
      <c r="R26" s="27">
        <f t="shared" si="16"/>
        <v>0.97340228443772914</v>
      </c>
      <c r="S26" s="27">
        <f t="shared" si="16"/>
        <v>0.73956051284320745</v>
      </c>
      <c r="T26" s="27">
        <f t="shared" si="16"/>
        <v>0.94901841701246359</v>
      </c>
      <c r="U26" s="27">
        <f t="shared" si="16"/>
        <v>1.1871247829138181</v>
      </c>
      <c r="V26" s="27">
        <f t="shared" si="16"/>
        <v>0.27693630335653369</v>
      </c>
      <c r="W26" s="27">
        <f t="shared" si="16"/>
        <v>1.4245089172613669E-2</v>
      </c>
      <c r="X26" s="27">
        <f t="shared" si="16"/>
        <v>8.6366632025867268E-4</v>
      </c>
      <c r="Y26" s="27">
        <f t="shared" ref="Y26:Z26" si="17">SUM(Y27,Y33)</f>
        <v>4.6439339491599957E-3</v>
      </c>
      <c r="Z26" s="27">
        <f t="shared" si="17"/>
        <v>4.7731185125454143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10.284157555825534</v>
      </c>
      <c r="D33" s="19">
        <f t="shared" si="20"/>
        <v>19.33875740558776</v>
      </c>
      <c r="E33" s="19">
        <f t="shared" si="20"/>
        <v>5.7509906529753199</v>
      </c>
      <c r="F33" s="19">
        <f t="shared" si="20"/>
        <v>7.4600357704598892</v>
      </c>
      <c r="G33" s="19">
        <f t="shared" si="20"/>
        <v>6.4626402912953882</v>
      </c>
      <c r="H33" s="19">
        <f t="shared" si="20"/>
        <v>4.4496967068864048</v>
      </c>
      <c r="I33" s="19">
        <f t="shared" si="20"/>
        <v>3.3366359850411307</v>
      </c>
      <c r="J33" s="19">
        <f t="shared" si="20"/>
        <v>6.1236489321810552</v>
      </c>
      <c r="K33" s="19">
        <f t="shared" si="20"/>
        <v>7.8689971094166591</v>
      </c>
      <c r="L33" s="19">
        <f t="shared" si="20"/>
        <v>1.9930551221308699</v>
      </c>
      <c r="M33" s="19">
        <f t="shared" si="20"/>
        <v>5.1533391648335733</v>
      </c>
      <c r="N33" s="19">
        <f t="shared" si="20"/>
        <v>5.1421272130315838</v>
      </c>
      <c r="O33" s="19">
        <f t="shared" si="20"/>
        <v>3.0640995646374716</v>
      </c>
      <c r="P33" s="19">
        <f t="shared" si="20"/>
        <v>3.7680011589809217</v>
      </c>
      <c r="Q33" s="19">
        <f t="shared" si="20"/>
        <v>1.785798689735596</v>
      </c>
      <c r="R33" s="19">
        <f t="shared" si="20"/>
        <v>0.97340228443772914</v>
      </c>
      <c r="S33" s="19">
        <f t="shared" si="20"/>
        <v>0.73956051284320745</v>
      </c>
      <c r="T33" s="19">
        <f t="shared" si="20"/>
        <v>0.94901841701246359</v>
      </c>
      <c r="U33" s="19">
        <f t="shared" si="20"/>
        <v>1.1871247829138181</v>
      </c>
      <c r="V33" s="19">
        <f t="shared" si="20"/>
        <v>0.27693630335653369</v>
      </c>
      <c r="W33" s="19">
        <f t="shared" si="20"/>
        <v>1.4245089172613669E-2</v>
      </c>
      <c r="X33" s="19">
        <f t="shared" si="20"/>
        <v>8.6366632025867268E-4</v>
      </c>
      <c r="Y33" s="19">
        <f t="shared" ref="Y33:Z33" si="21">SUM(Y34:Y50)</f>
        <v>4.6439339491599957E-3</v>
      </c>
      <c r="Z33" s="19">
        <f t="shared" si="21"/>
        <v>4.7731185125454143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3.0151113478642273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5.2092011530618576</v>
      </c>
      <c r="D43" s="8">
        <v>5.9072916160533717</v>
      </c>
      <c r="E43" s="8">
        <v>3.4866784801412405</v>
      </c>
      <c r="F43" s="8">
        <v>3.7751262686818636</v>
      </c>
      <c r="G43" s="8">
        <v>4.3443782325546714</v>
      </c>
      <c r="H43" s="8">
        <v>2.6993544472607702</v>
      </c>
      <c r="I43" s="8">
        <v>3.3366359850411307</v>
      </c>
      <c r="J43" s="8">
        <v>6.1236489321810552</v>
      </c>
      <c r="K43" s="8">
        <v>6.3326812990856389</v>
      </c>
      <c r="L43" s="8">
        <v>1.9930551221308699</v>
      </c>
      <c r="M43" s="8">
        <v>3.4626881203107054</v>
      </c>
      <c r="N43" s="8">
        <v>3.4704697342138981</v>
      </c>
      <c r="O43" s="8">
        <v>1.5604315662769084</v>
      </c>
      <c r="P43" s="8">
        <v>1.920070195805154</v>
      </c>
      <c r="Q43" s="8">
        <v>1.785798689735596</v>
      </c>
      <c r="R43" s="8">
        <v>0.97340228443772914</v>
      </c>
      <c r="S43" s="8">
        <v>0.73956051284320745</v>
      </c>
      <c r="T43" s="8">
        <v>0.94901841701246359</v>
      </c>
      <c r="U43" s="8">
        <v>1.1871247829138181</v>
      </c>
      <c r="V43" s="8">
        <v>0.27693630335653369</v>
      </c>
      <c r="W43" s="8">
        <v>1.4245089172613669E-2</v>
      </c>
      <c r="X43" s="8">
        <v>8.6366632025867268E-4</v>
      </c>
      <c r="Y43" s="8">
        <v>4.6439339491599957E-3</v>
      </c>
      <c r="Z43" s="8">
        <v>0.21560485065474919</v>
      </c>
    </row>
    <row r="44" spans="1:26" ht="11.25" customHeight="1" x14ac:dyDescent="0.2">
      <c r="A44" s="28" t="s">
        <v>74</v>
      </c>
      <c r="B44" s="7" t="s">
        <v>75</v>
      </c>
      <c r="C44" s="8">
        <v>5.0749564027636769</v>
      </c>
      <c r="D44" s="8">
        <v>13.431465789534389</v>
      </c>
      <c r="E44" s="8">
        <v>2.2643121728340789</v>
      </c>
      <c r="F44" s="8">
        <v>3.684909501778026</v>
      </c>
      <c r="G44" s="8">
        <v>2.1182620587407168</v>
      </c>
      <c r="H44" s="8">
        <v>1.7503422596256351</v>
      </c>
      <c r="I44" s="8">
        <v>0</v>
      </c>
      <c r="J44" s="8">
        <v>0</v>
      </c>
      <c r="K44" s="8">
        <v>1.5363158103310199</v>
      </c>
      <c r="L44" s="8">
        <v>0</v>
      </c>
      <c r="M44" s="8">
        <v>1.6906510445228675</v>
      </c>
      <c r="N44" s="8">
        <v>1.6716574788176861</v>
      </c>
      <c r="O44" s="8">
        <v>1.503667998360563</v>
      </c>
      <c r="P44" s="8">
        <v>1.8479309631757679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1.5424023140264382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21.67695974696327</v>
      </c>
      <c r="D51" s="27">
        <v>36.571540834090904</v>
      </c>
      <c r="E51" s="27">
        <v>13.760201099807993</v>
      </c>
      <c r="F51" s="27">
        <v>18.283677843157463</v>
      </c>
      <c r="G51" s="27">
        <v>16.095418018966015</v>
      </c>
      <c r="H51" s="27">
        <v>12.464759589068171</v>
      </c>
      <c r="I51" s="27">
        <v>16.625792123929653</v>
      </c>
      <c r="J51" s="27">
        <v>19.688726085230801</v>
      </c>
      <c r="K51" s="27">
        <v>22.033737878599975</v>
      </c>
      <c r="L51" s="27">
        <v>23.661027123520924</v>
      </c>
      <c r="M51" s="27">
        <v>23.426610816539128</v>
      </c>
      <c r="N51" s="27">
        <v>23.758771825880739</v>
      </c>
      <c r="O51" s="27">
        <v>24.306252019836936</v>
      </c>
      <c r="P51" s="27">
        <v>29.691704845459665</v>
      </c>
      <c r="Q51" s="27">
        <v>22.408704671363033</v>
      </c>
      <c r="R51" s="27">
        <v>11.289420585467813</v>
      </c>
      <c r="S51" s="27">
        <v>9.6852549167082191</v>
      </c>
      <c r="T51" s="27">
        <v>10.618085324001083</v>
      </c>
      <c r="U51" s="27">
        <v>15.15840371908928</v>
      </c>
      <c r="V51" s="27">
        <v>11.45040500717233</v>
      </c>
      <c r="W51" s="27">
        <v>3.3453897327546582</v>
      </c>
      <c r="X51" s="27">
        <v>0.30662136612868024</v>
      </c>
      <c r="Y51" s="27">
        <v>0.65617080345021195</v>
      </c>
      <c r="Z51" s="27">
        <v>9.7452325793191719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141.47469152002287</v>
      </c>
      <c r="Q52" s="27">
        <f t="shared" si="22"/>
        <v>36.183609558088108</v>
      </c>
      <c r="R52" s="27">
        <f t="shared" si="22"/>
        <v>33.815443644594978</v>
      </c>
      <c r="S52" s="27">
        <f t="shared" si="22"/>
        <v>24.046887814074346</v>
      </c>
      <c r="T52" s="27">
        <f t="shared" si="22"/>
        <v>23.418607439741486</v>
      </c>
      <c r="U52" s="27">
        <f t="shared" si="22"/>
        <v>19.281131148776485</v>
      </c>
      <c r="V52" s="27">
        <f t="shared" si="22"/>
        <v>44.890821700358352</v>
      </c>
      <c r="W52" s="27">
        <f t="shared" si="22"/>
        <v>2.5860363943720404</v>
      </c>
      <c r="X52" s="27">
        <f t="shared" si="22"/>
        <v>1.8949479240627453E-3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25.499018269900816</v>
      </c>
      <c r="S53" s="8">
        <v>23.158608253256013</v>
      </c>
      <c r="T53" s="8">
        <v>11.266712936092175</v>
      </c>
      <c r="U53" s="8">
        <v>18.482687376121376</v>
      </c>
      <c r="V53" s="8">
        <v>40.202200523386772</v>
      </c>
      <c r="W53" s="8">
        <v>2.3537112681891874</v>
      </c>
      <c r="X53" s="8">
        <v>1.8949479240627453E-3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141.47469152002287</v>
      </c>
      <c r="Q54" s="45">
        <v>36.183609558088108</v>
      </c>
      <c r="R54" s="45">
        <v>8.3164253746941625</v>
      </c>
      <c r="S54" s="45">
        <v>0.88827956081833381</v>
      </c>
      <c r="T54" s="45">
        <v>12.151894503649309</v>
      </c>
      <c r="U54" s="45">
        <v>0.79844377265510913</v>
      </c>
      <c r="V54" s="45">
        <v>4.68862117697158</v>
      </c>
      <c r="W54" s="45">
        <v>0.23232512618285314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1.5164748172878184</v>
      </c>
      <c r="D61" s="49">
        <f t="shared" si="24"/>
        <v>2.2402287190284325</v>
      </c>
      <c r="E61" s="49">
        <f t="shared" si="24"/>
        <v>1.2854557976408143</v>
      </c>
      <c r="F61" s="49">
        <f t="shared" si="24"/>
        <v>1.0058522195480009</v>
      </c>
      <c r="G61" s="49">
        <f t="shared" si="24"/>
        <v>0.66246616522902169</v>
      </c>
      <c r="H61" s="49">
        <f t="shared" si="24"/>
        <v>0.67000168868028642</v>
      </c>
      <c r="I61" s="49">
        <f t="shared" si="24"/>
        <v>1.0405490649416405</v>
      </c>
      <c r="J61" s="49">
        <f t="shared" si="24"/>
        <v>1.4052967322723779</v>
      </c>
      <c r="K61" s="49">
        <f t="shared" si="24"/>
        <v>1.6843456211514143</v>
      </c>
      <c r="L61" s="49">
        <f t="shared" si="24"/>
        <v>1.0820263144985776</v>
      </c>
      <c r="M61" s="49">
        <f t="shared" si="24"/>
        <v>0.63920161087821492</v>
      </c>
      <c r="N61" s="49">
        <f t="shared" si="24"/>
        <v>0.43892228837982983</v>
      </c>
      <c r="O61" s="49">
        <f t="shared" si="24"/>
        <v>0.44057414528205729</v>
      </c>
      <c r="P61" s="49">
        <f t="shared" si="24"/>
        <v>0.6412956304170111</v>
      </c>
      <c r="Q61" s="49">
        <f t="shared" si="24"/>
        <v>0.12511754328552854</v>
      </c>
      <c r="R61" s="49">
        <f t="shared" si="24"/>
        <v>7.6153010985208045</v>
      </c>
      <c r="S61" s="49">
        <f t="shared" si="24"/>
        <v>0.77297319786894247</v>
      </c>
      <c r="T61" s="49">
        <f t="shared" si="24"/>
        <v>13.311017440535579</v>
      </c>
      <c r="U61" s="49">
        <f t="shared" si="24"/>
        <v>25.201190451557107</v>
      </c>
      <c r="V61" s="49">
        <f t="shared" si="24"/>
        <v>5.8761395019718066</v>
      </c>
      <c r="W61" s="49">
        <f t="shared" si="24"/>
        <v>0.46988003619076696</v>
      </c>
      <c r="X61" s="49">
        <f t="shared" si="24"/>
        <v>1.3035697878551291E-2</v>
      </c>
      <c r="Y61" s="49">
        <f t="shared" ref="Y61:Z61" si="25">SUM(Y62:Y72)</f>
        <v>3.710717443923614E-2</v>
      </c>
      <c r="Z61" s="49">
        <f t="shared" si="25"/>
        <v>0.93242476231552684</v>
      </c>
    </row>
    <row r="62" spans="1:26" ht="11.25" customHeight="1" x14ac:dyDescent="0.2">
      <c r="A62" s="50" t="s">
        <v>92</v>
      </c>
      <c r="B62" s="51" t="s">
        <v>93</v>
      </c>
      <c r="C62" s="52">
        <v>1.5164748172878184</v>
      </c>
      <c r="D62" s="52">
        <v>2.2402287190284325</v>
      </c>
      <c r="E62" s="52">
        <v>1.2854557976408143</v>
      </c>
      <c r="F62" s="52">
        <v>1.0058522195480009</v>
      </c>
      <c r="G62" s="52">
        <v>0.66246616522902169</v>
      </c>
      <c r="H62" s="52">
        <v>0.67000168868028642</v>
      </c>
      <c r="I62" s="52">
        <v>1.0405490649416405</v>
      </c>
      <c r="J62" s="52">
        <v>1.4052967322723779</v>
      </c>
      <c r="K62" s="52">
        <v>1.6843456211514143</v>
      </c>
      <c r="L62" s="52">
        <v>1.0820263144985776</v>
      </c>
      <c r="M62" s="52">
        <v>0.63920161087821492</v>
      </c>
      <c r="N62" s="52">
        <v>0.43892228837982983</v>
      </c>
      <c r="O62" s="52">
        <v>0.44057414528205729</v>
      </c>
      <c r="P62" s="52">
        <v>0.6412956304170111</v>
      </c>
      <c r="Q62" s="52">
        <v>0.12511754328552854</v>
      </c>
      <c r="R62" s="52">
        <v>0.11451189306543247</v>
      </c>
      <c r="S62" s="52">
        <v>2.7841614056850237E-2</v>
      </c>
      <c r="T62" s="52">
        <v>6.8841978093667183E-2</v>
      </c>
      <c r="U62" s="52">
        <v>0.33915966021554761</v>
      </c>
      <c r="V62" s="52">
        <v>0.67887883785356906</v>
      </c>
      <c r="W62" s="52">
        <v>0.17574128335954642</v>
      </c>
      <c r="X62" s="52">
        <v>7.7385941414800583E-3</v>
      </c>
      <c r="Y62" s="52">
        <v>2.2597165007831536E-2</v>
      </c>
      <c r="Z62" s="52">
        <v>0.56251281004131315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6.6132140569431896E-2</v>
      </c>
      <c r="V64" s="52">
        <v>8.4260471128510886E-2</v>
      </c>
      <c r="W64" s="52">
        <v>4.0785289163987055E-2</v>
      </c>
      <c r="X64" s="52">
        <v>5.2971037370712331E-3</v>
      </c>
      <c r="Y64" s="52">
        <v>1.4510009431404602E-2</v>
      </c>
      <c r="Z64" s="52">
        <v>0.3699119522742137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7.500789205455372</v>
      </c>
      <c r="S65" s="52">
        <v>0.74513158381209221</v>
      </c>
      <c r="T65" s="52">
        <v>13.242175462441912</v>
      </c>
      <c r="U65" s="52">
        <v>24.795898650772127</v>
      </c>
      <c r="V65" s="52">
        <v>5.1130001929897269</v>
      </c>
      <c r="W65" s="52">
        <v>0.25335346366723349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51.871719924339672</v>
      </c>
      <c r="D2" s="21">
        <f t="shared" ref="D2:X2" si="0">SUM(D3,D17,D22,D25,D26,D51,D52)</f>
        <v>50.816437623555004</v>
      </c>
      <c r="E2" s="21">
        <f t="shared" si="0"/>
        <v>40.985458495795797</v>
      </c>
      <c r="F2" s="21">
        <f t="shared" si="0"/>
        <v>35.049636260739859</v>
      </c>
      <c r="G2" s="21">
        <f t="shared" si="0"/>
        <v>37.480119594046627</v>
      </c>
      <c r="H2" s="21">
        <f t="shared" si="0"/>
        <v>37.893448340582196</v>
      </c>
      <c r="I2" s="21">
        <f t="shared" si="0"/>
        <v>40.967948512142868</v>
      </c>
      <c r="J2" s="21">
        <f t="shared" si="0"/>
        <v>58.566227931062429</v>
      </c>
      <c r="K2" s="21">
        <f t="shared" si="0"/>
        <v>47.421464978946069</v>
      </c>
      <c r="L2" s="21">
        <f t="shared" si="0"/>
        <v>36.962914420188511</v>
      </c>
      <c r="M2" s="21">
        <f t="shared" si="0"/>
        <v>47.705032586866942</v>
      </c>
      <c r="N2" s="21">
        <f t="shared" si="0"/>
        <v>49.719765046762753</v>
      </c>
      <c r="O2" s="21">
        <f t="shared" si="0"/>
        <v>41.625705568991016</v>
      </c>
      <c r="P2" s="21">
        <f t="shared" si="0"/>
        <v>56.946477836718707</v>
      </c>
      <c r="Q2" s="21">
        <f t="shared" si="0"/>
        <v>38.300964143486333</v>
      </c>
      <c r="R2" s="21">
        <f t="shared" si="0"/>
        <v>48.377171713959932</v>
      </c>
      <c r="S2" s="21">
        <f t="shared" si="0"/>
        <v>39.268645298794439</v>
      </c>
      <c r="T2" s="21">
        <f t="shared" si="0"/>
        <v>48.985110470644003</v>
      </c>
      <c r="U2" s="21">
        <f t="shared" si="0"/>
        <v>46.836884017480408</v>
      </c>
      <c r="V2" s="21">
        <f t="shared" si="0"/>
        <v>45.989674718141913</v>
      </c>
      <c r="W2" s="21">
        <f t="shared" si="0"/>
        <v>5.372365938633834</v>
      </c>
      <c r="X2" s="21">
        <f t="shared" si="0"/>
        <v>2.1898865923258843</v>
      </c>
      <c r="Y2" s="21">
        <f t="shared" ref="Y2:Z2" si="1">SUM(Y3,Y17,Y22,Y25,Y26,Y51,Y52)</f>
        <v>2.7711675488406269</v>
      </c>
      <c r="Z2" s="21">
        <f t="shared" si="1"/>
        <v>4.726647546866749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11.776020969933704</v>
      </c>
      <c r="D3" s="24">
        <f t="shared" ref="D3:W3" si="3">SUM(D4,D8,D11)</f>
        <v>16.196056150476711</v>
      </c>
      <c r="E3" s="24">
        <f t="shared" si="3"/>
        <v>4.3915163599414653</v>
      </c>
      <c r="F3" s="24">
        <f t="shared" si="3"/>
        <v>2.5498135425458104</v>
      </c>
      <c r="G3" s="24">
        <f t="shared" si="3"/>
        <v>2.7945113793494243</v>
      </c>
      <c r="H3" s="24">
        <f t="shared" si="3"/>
        <v>2.3071871524997696</v>
      </c>
      <c r="I3" s="24">
        <f t="shared" si="3"/>
        <v>9.7658106717630329</v>
      </c>
      <c r="J3" s="24">
        <f t="shared" si="3"/>
        <v>24.357031913062848</v>
      </c>
      <c r="K3" s="24">
        <f t="shared" si="3"/>
        <v>21.41282518550382</v>
      </c>
      <c r="L3" s="24">
        <f t="shared" si="3"/>
        <v>19.211319697806559</v>
      </c>
      <c r="M3" s="24">
        <f t="shared" si="3"/>
        <v>15.695312399012304</v>
      </c>
      <c r="N3" s="24">
        <f t="shared" si="3"/>
        <v>17.100575594355622</v>
      </c>
      <c r="O3" s="24">
        <f t="shared" si="3"/>
        <v>15.184703758844282</v>
      </c>
      <c r="P3" s="24">
        <f t="shared" si="3"/>
        <v>21.180566210802951</v>
      </c>
      <c r="Q3" s="24">
        <f t="shared" si="3"/>
        <v>17.649225808099807</v>
      </c>
      <c r="R3" s="24">
        <f t="shared" si="3"/>
        <v>16.935131838063143</v>
      </c>
      <c r="S3" s="24">
        <f t="shared" si="3"/>
        <v>14.551844427412169</v>
      </c>
      <c r="T3" s="24">
        <f t="shared" si="3"/>
        <v>17.579856845770667</v>
      </c>
      <c r="U3" s="24">
        <f t="shared" si="3"/>
        <v>18.234349259617542</v>
      </c>
      <c r="V3" s="24">
        <f t="shared" si="3"/>
        <v>22.326447645539847</v>
      </c>
      <c r="W3" s="24">
        <f t="shared" si="3"/>
        <v>2.2559495888156533</v>
      </c>
      <c r="X3" s="24">
        <f t="shared" ref="X3:Z3" si="4">SUM(X4,X8,X11)</f>
        <v>0</v>
      </c>
      <c r="Y3" s="24">
        <f t="shared" si="4"/>
        <v>0.53122495181941343</v>
      </c>
      <c r="Z3" s="24">
        <f t="shared" si="4"/>
        <v>0.84579694067219025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11.776020969933704</v>
      </c>
      <c r="D4" s="19">
        <f t="shared" ref="D4:W4" si="6">SUM(D5:D7)</f>
        <v>15.372822740811799</v>
      </c>
      <c r="E4" s="19">
        <f t="shared" si="6"/>
        <v>4.3915163599414653</v>
      </c>
      <c r="F4" s="19">
        <f t="shared" si="6"/>
        <v>2.5498135425458104</v>
      </c>
      <c r="G4" s="19">
        <f t="shared" si="6"/>
        <v>2.7945113793494243</v>
      </c>
      <c r="H4" s="19">
        <f t="shared" si="6"/>
        <v>2.3071871524997696</v>
      </c>
      <c r="I4" s="19">
        <f t="shared" si="6"/>
        <v>9.7658106717630329</v>
      </c>
      <c r="J4" s="19">
        <f t="shared" si="6"/>
        <v>24.357031913062848</v>
      </c>
      <c r="K4" s="19">
        <f t="shared" si="6"/>
        <v>21.41282518550382</v>
      </c>
      <c r="L4" s="19">
        <f t="shared" si="6"/>
        <v>19.211319697806559</v>
      </c>
      <c r="M4" s="19">
        <f t="shared" si="6"/>
        <v>15.695312399012304</v>
      </c>
      <c r="N4" s="19">
        <f t="shared" si="6"/>
        <v>17.100575594355622</v>
      </c>
      <c r="O4" s="19">
        <f t="shared" si="6"/>
        <v>15.184703758844282</v>
      </c>
      <c r="P4" s="19">
        <f t="shared" si="6"/>
        <v>18.587831228567548</v>
      </c>
      <c r="Q4" s="19">
        <f t="shared" si="6"/>
        <v>17.649225808099807</v>
      </c>
      <c r="R4" s="19">
        <f t="shared" si="6"/>
        <v>16.935131838063143</v>
      </c>
      <c r="S4" s="19">
        <f t="shared" si="6"/>
        <v>14.551844427412169</v>
      </c>
      <c r="T4" s="19">
        <f t="shared" si="6"/>
        <v>17.579856845770667</v>
      </c>
      <c r="U4" s="19">
        <f t="shared" si="6"/>
        <v>18.234349259617542</v>
      </c>
      <c r="V4" s="19">
        <f t="shared" si="6"/>
        <v>22.326447645539847</v>
      </c>
      <c r="W4" s="19">
        <f t="shared" si="6"/>
        <v>2.2559495888156533</v>
      </c>
      <c r="X4" s="19">
        <f t="shared" ref="X4:Z4" si="7">SUM(X5:X7)</f>
        <v>0</v>
      </c>
      <c r="Y4" s="19">
        <f t="shared" si="7"/>
        <v>0.53122495181941343</v>
      </c>
      <c r="Z4" s="19">
        <f t="shared" si="7"/>
        <v>0.84579694067219025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11.776020969933704</v>
      </c>
      <c r="D7" s="8">
        <v>15.372822740811799</v>
      </c>
      <c r="E7" s="8">
        <v>4.3915163599414653</v>
      </c>
      <c r="F7" s="8">
        <v>2.5498135425458104</v>
      </c>
      <c r="G7" s="8">
        <v>2.7945113793494243</v>
      </c>
      <c r="H7" s="8">
        <v>2.3071871524997696</v>
      </c>
      <c r="I7" s="8">
        <v>9.7658106717630329</v>
      </c>
      <c r="J7" s="8">
        <v>24.357031913062848</v>
      </c>
      <c r="K7" s="8">
        <v>21.41282518550382</v>
      </c>
      <c r="L7" s="8">
        <v>19.211319697806559</v>
      </c>
      <c r="M7" s="8">
        <v>15.695312399012304</v>
      </c>
      <c r="N7" s="8">
        <v>17.100575594355622</v>
      </c>
      <c r="O7" s="8">
        <v>15.184703758844282</v>
      </c>
      <c r="P7" s="8">
        <v>18.587831228567548</v>
      </c>
      <c r="Q7" s="8">
        <v>17.649225808099807</v>
      </c>
      <c r="R7" s="8">
        <v>16.935131838063143</v>
      </c>
      <c r="S7" s="8">
        <v>14.551844427412169</v>
      </c>
      <c r="T7" s="8">
        <v>17.579856845770667</v>
      </c>
      <c r="U7" s="8">
        <v>18.234349259617542</v>
      </c>
      <c r="V7" s="8">
        <v>22.326447645539847</v>
      </c>
      <c r="W7" s="8">
        <v>2.2559495888156533</v>
      </c>
      <c r="X7" s="8">
        <v>0</v>
      </c>
      <c r="Y7" s="8">
        <v>0.53122495181941343</v>
      </c>
      <c r="Z7" s="8">
        <v>0.84579694067219025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0.82323340966491154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2.5927349822354042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0.82323340966491154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2.5927349822354042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0.4983643521170128</v>
      </c>
      <c r="D22" s="27">
        <f t="shared" si="14"/>
        <v>3.8234894593746187</v>
      </c>
      <c r="E22" s="27">
        <f t="shared" si="14"/>
        <v>1.5494983732149576</v>
      </c>
      <c r="F22" s="27">
        <f t="shared" si="14"/>
        <v>0.96504964357153855</v>
      </c>
      <c r="G22" s="27">
        <f t="shared" si="14"/>
        <v>2.9879461303023245</v>
      </c>
      <c r="H22" s="27">
        <f t="shared" si="14"/>
        <v>1.4422982435289045</v>
      </c>
      <c r="I22" s="27">
        <f t="shared" si="14"/>
        <v>1.3407343409587327</v>
      </c>
      <c r="J22" s="27">
        <f t="shared" si="14"/>
        <v>1.0552516422614839</v>
      </c>
      <c r="K22" s="27">
        <f t="shared" si="14"/>
        <v>0.85385699749287847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0.35621760451482637</v>
      </c>
      <c r="Z22" s="27">
        <f t="shared" si="15"/>
        <v>0.88798781251548853</v>
      </c>
    </row>
    <row r="23" spans="1:26" ht="11.25" customHeight="1" x14ac:dyDescent="0.2">
      <c r="A23" s="29" t="s">
        <v>36</v>
      </c>
      <c r="B23" s="7" t="s">
        <v>37</v>
      </c>
      <c r="C23" s="8">
        <v>0.4983643521170128</v>
      </c>
      <c r="D23" s="8">
        <v>3.8234894593746187</v>
      </c>
      <c r="E23" s="8">
        <v>1.5494983732149576</v>
      </c>
      <c r="F23" s="8">
        <v>0.96504964357153855</v>
      </c>
      <c r="G23" s="8">
        <v>2.9879461303023245</v>
      </c>
      <c r="H23" s="8">
        <v>1.4422982435289045</v>
      </c>
      <c r="I23" s="8">
        <v>1.3407343409587327</v>
      </c>
      <c r="J23" s="8">
        <v>1.0552516422614839</v>
      </c>
      <c r="K23" s="8">
        <v>0.85385699749287847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0.35621760451482637</v>
      </c>
      <c r="Z23" s="8">
        <v>0.88798781251548853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32.298343447216808</v>
      </c>
      <c r="D25" s="27">
        <v>22.710730975110938</v>
      </c>
      <c r="E25" s="27">
        <v>28.139497640793753</v>
      </c>
      <c r="F25" s="27">
        <v>23.445137691050441</v>
      </c>
      <c r="G25" s="27">
        <v>23.863828755725841</v>
      </c>
      <c r="H25" s="27">
        <v>28.27203831177216</v>
      </c>
      <c r="I25" s="27">
        <v>23.766731837280947</v>
      </c>
      <c r="J25" s="27">
        <v>27.332479753207949</v>
      </c>
      <c r="K25" s="27">
        <v>20.90924009331113</v>
      </c>
      <c r="L25" s="27">
        <v>13.692770256197843</v>
      </c>
      <c r="M25" s="27">
        <v>25.02067916868641</v>
      </c>
      <c r="N25" s="27">
        <v>26.339520328353284</v>
      </c>
      <c r="O25" s="27">
        <v>20.10936667158137</v>
      </c>
      <c r="P25" s="27">
        <v>26.517266913655735</v>
      </c>
      <c r="Q25" s="27">
        <v>16.060163063158072</v>
      </c>
      <c r="R25" s="27">
        <v>19.548870038075947</v>
      </c>
      <c r="S25" s="27">
        <v>12.128261811923396</v>
      </c>
      <c r="T25" s="27">
        <v>21.857548778743844</v>
      </c>
      <c r="U25" s="27">
        <v>19.95858718494954</v>
      </c>
      <c r="V25" s="27">
        <v>18.142985912882843</v>
      </c>
      <c r="W25" s="27">
        <v>0.65301756541743305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2.3451530454412071</v>
      </c>
      <c r="D26" s="27">
        <f t="shared" si="16"/>
        <v>2.7908643116801954</v>
      </c>
      <c r="E26" s="27">
        <f t="shared" si="16"/>
        <v>2.0337272093403906</v>
      </c>
      <c r="F26" s="27">
        <f t="shared" si="16"/>
        <v>2.3426362902091684</v>
      </c>
      <c r="G26" s="27">
        <f t="shared" si="16"/>
        <v>2.2432187262431755</v>
      </c>
      <c r="H26" s="27">
        <f t="shared" si="16"/>
        <v>1.5435421807757086</v>
      </c>
      <c r="I26" s="27">
        <f t="shared" si="16"/>
        <v>1.0186987611877125</v>
      </c>
      <c r="J26" s="27">
        <f t="shared" si="16"/>
        <v>1.3810664689103407</v>
      </c>
      <c r="K26" s="27">
        <f t="shared" si="16"/>
        <v>1.1164221707264073</v>
      </c>
      <c r="L26" s="27">
        <f t="shared" si="16"/>
        <v>0.31532840717891758</v>
      </c>
      <c r="M26" s="27">
        <f t="shared" si="16"/>
        <v>1.2592242937289786</v>
      </c>
      <c r="N26" s="27">
        <f t="shared" si="16"/>
        <v>1.1161908010454438</v>
      </c>
      <c r="O26" s="27">
        <f t="shared" si="16"/>
        <v>0.70792920906814594</v>
      </c>
      <c r="P26" s="27">
        <f t="shared" si="16"/>
        <v>1.0465738542561835</v>
      </c>
      <c r="Q26" s="27">
        <f t="shared" si="16"/>
        <v>0.33890462567426732</v>
      </c>
      <c r="R26" s="27">
        <f t="shared" si="16"/>
        <v>0.94405984756998029</v>
      </c>
      <c r="S26" s="27">
        <f t="shared" si="16"/>
        <v>0.89306007052834335</v>
      </c>
      <c r="T26" s="27">
        <f t="shared" si="16"/>
        <v>0.78333763939961765</v>
      </c>
      <c r="U26" s="27">
        <f t="shared" si="16"/>
        <v>0.62778296735744277</v>
      </c>
      <c r="V26" s="27">
        <f t="shared" si="16"/>
        <v>0.1303582065132444</v>
      </c>
      <c r="W26" s="27">
        <f t="shared" si="16"/>
        <v>1.0444985009223843E-2</v>
      </c>
      <c r="X26" s="27">
        <f t="shared" si="16"/>
        <v>6.1509702762262948E-3</v>
      </c>
      <c r="Y26" s="27">
        <f t="shared" ref="Y26:Z26" si="17">SUM(Y27,Y33)</f>
        <v>1.3238043809387175E-2</v>
      </c>
      <c r="Z26" s="27">
        <f t="shared" si="17"/>
        <v>0.9837708840851902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2.3451530454412071</v>
      </c>
      <c r="D33" s="19">
        <f t="shared" si="20"/>
        <v>2.7908643116801954</v>
      </c>
      <c r="E33" s="19">
        <f t="shared" si="20"/>
        <v>2.0337272093403906</v>
      </c>
      <c r="F33" s="19">
        <f t="shared" si="20"/>
        <v>2.3426362902091684</v>
      </c>
      <c r="G33" s="19">
        <f t="shared" si="20"/>
        <v>2.2432187262431755</v>
      </c>
      <c r="H33" s="19">
        <f t="shared" si="20"/>
        <v>1.5435421807757086</v>
      </c>
      <c r="I33" s="19">
        <f t="shared" si="20"/>
        <v>1.0186987611877125</v>
      </c>
      <c r="J33" s="19">
        <f t="shared" si="20"/>
        <v>1.3810664689103407</v>
      </c>
      <c r="K33" s="19">
        <f t="shared" si="20"/>
        <v>1.1164221707264073</v>
      </c>
      <c r="L33" s="19">
        <f t="shared" si="20"/>
        <v>0.31532840717891758</v>
      </c>
      <c r="M33" s="19">
        <f t="shared" si="20"/>
        <v>1.2592242937289786</v>
      </c>
      <c r="N33" s="19">
        <f t="shared" si="20"/>
        <v>1.1161908010454438</v>
      </c>
      <c r="O33" s="19">
        <f t="shared" si="20"/>
        <v>0.70792920906814594</v>
      </c>
      <c r="P33" s="19">
        <f t="shared" si="20"/>
        <v>1.0465738542561835</v>
      </c>
      <c r="Q33" s="19">
        <f t="shared" si="20"/>
        <v>0.33890462567426732</v>
      </c>
      <c r="R33" s="19">
        <f t="shared" si="20"/>
        <v>0.94405984756998029</v>
      </c>
      <c r="S33" s="19">
        <f t="shared" si="20"/>
        <v>0.89306007052834335</v>
      </c>
      <c r="T33" s="19">
        <f t="shared" si="20"/>
        <v>0.78333763939961765</v>
      </c>
      <c r="U33" s="19">
        <f t="shared" si="20"/>
        <v>0.62778296735744277</v>
      </c>
      <c r="V33" s="19">
        <f t="shared" si="20"/>
        <v>0.1303582065132444</v>
      </c>
      <c r="W33" s="19">
        <f t="shared" si="20"/>
        <v>1.0444985009223843E-2</v>
      </c>
      <c r="X33" s="19">
        <f t="shared" si="20"/>
        <v>6.1509702762262948E-3</v>
      </c>
      <c r="Y33" s="19">
        <f t="shared" ref="Y33:Z33" si="21">SUM(Y34:Y50)</f>
        <v>1.3238043809387175E-2</v>
      </c>
      <c r="Z33" s="19">
        <f t="shared" si="21"/>
        <v>0.9837708840851902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0.62142628809649958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1.1904593399628554</v>
      </c>
      <c r="D43" s="8">
        <v>0.85533344360066521</v>
      </c>
      <c r="E43" s="8">
        <v>1.2343114777970776</v>
      </c>
      <c r="F43" s="8">
        <v>1.1866128592702487</v>
      </c>
      <c r="G43" s="8">
        <v>1.5089850016173418</v>
      </c>
      <c r="H43" s="8">
        <v>0.93734968073623226</v>
      </c>
      <c r="I43" s="8">
        <v>1.0186987611877125</v>
      </c>
      <c r="J43" s="8">
        <v>1.3810664689103407</v>
      </c>
      <c r="K43" s="8">
        <v>0.89933551829482128</v>
      </c>
      <c r="L43" s="8">
        <v>0.31532840717891758</v>
      </c>
      <c r="M43" s="8">
        <v>0.84692439986789181</v>
      </c>
      <c r="N43" s="8">
        <v>0.75423491477577331</v>
      </c>
      <c r="O43" s="8">
        <v>0.36103502278690497</v>
      </c>
      <c r="P43" s="8">
        <v>0.53040240970681019</v>
      </c>
      <c r="Q43" s="8">
        <v>0.33890462567426732</v>
      </c>
      <c r="R43" s="8">
        <v>0.94405984756998029</v>
      </c>
      <c r="S43" s="8">
        <v>0.89306007052834335</v>
      </c>
      <c r="T43" s="8">
        <v>0.78333763939961765</v>
      </c>
      <c r="U43" s="8">
        <v>0.62778296735744277</v>
      </c>
      <c r="V43" s="8">
        <v>0.1303582065132444</v>
      </c>
      <c r="W43" s="8">
        <v>1.0444985009223843E-2</v>
      </c>
      <c r="X43" s="8">
        <v>6.1509702762262948E-3</v>
      </c>
      <c r="Y43" s="8">
        <v>1.3238043809387175E-2</v>
      </c>
      <c r="Z43" s="8">
        <v>4.4449422586270979E-2</v>
      </c>
    </row>
    <row r="44" spans="1:26" ht="11.25" customHeight="1" x14ac:dyDescent="0.2">
      <c r="A44" s="28" t="s">
        <v>74</v>
      </c>
      <c r="B44" s="7" t="s">
        <v>75</v>
      </c>
      <c r="C44" s="8">
        <v>1.1546937054783517</v>
      </c>
      <c r="D44" s="8">
        <v>1.9355308680795302</v>
      </c>
      <c r="E44" s="8">
        <v>0.79941573154331291</v>
      </c>
      <c r="F44" s="8">
        <v>1.1560234309389195</v>
      </c>
      <c r="G44" s="8">
        <v>0.73423372462583381</v>
      </c>
      <c r="H44" s="8">
        <v>0.60619250003947633</v>
      </c>
      <c r="I44" s="8">
        <v>0</v>
      </c>
      <c r="J44" s="8">
        <v>0</v>
      </c>
      <c r="K44" s="8">
        <v>0.21708665243158592</v>
      </c>
      <c r="L44" s="8">
        <v>0</v>
      </c>
      <c r="M44" s="8">
        <v>0.41229989386108684</v>
      </c>
      <c r="N44" s="8">
        <v>0.36195588626967051</v>
      </c>
      <c r="O44" s="8">
        <v>0.34689418628124091</v>
      </c>
      <c r="P44" s="8">
        <v>0.51617144454937347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0.31789517340241963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4.9538381096309401</v>
      </c>
      <c r="D51" s="27">
        <v>5.2952967269125404</v>
      </c>
      <c r="E51" s="27">
        <v>4.8712189125052241</v>
      </c>
      <c r="F51" s="27">
        <v>5.7469990933629056</v>
      </c>
      <c r="G51" s="27">
        <v>5.5906146024258661</v>
      </c>
      <c r="H51" s="27">
        <v>4.3283824520056573</v>
      </c>
      <c r="I51" s="27">
        <v>5.0759729009524461</v>
      </c>
      <c r="J51" s="27">
        <v>4.4403981536198032</v>
      </c>
      <c r="K51" s="27">
        <v>3.12912053191183</v>
      </c>
      <c r="L51" s="27">
        <v>3.7434960590051904</v>
      </c>
      <c r="M51" s="27">
        <v>5.7298167254392478</v>
      </c>
      <c r="N51" s="27">
        <v>5.1634783230084045</v>
      </c>
      <c r="O51" s="27">
        <v>5.6237059294972225</v>
      </c>
      <c r="P51" s="27">
        <v>8.2020708580038413</v>
      </c>
      <c r="Q51" s="27">
        <v>4.2526706465541837</v>
      </c>
      <c r="R51" s="27">
        <v>10.949109990250859</v>
      </c>
      <c r="S51" s="27">
        <v>11.695478988930535</v>
      </c>
      <c r="T51" s="27">
        <v>8.7643672067298741</v>
      </c>
      <c r="U51" s="27">
        <v>8.0161646055558844</v>
      </c>
      <c r="V51" s="27">
        <v>5.3898829532059729</v>
      </c>
      <c r="W51" s="27">
        <v>2.4529537993915236</v>
      </c>
      <c r="X51" s="27">
        <v>2.183735622049658</v>
      </c>
      <c r="Y51" s="27">
        <v>1.8704869486969999</v>
      </c>
      <c r="Z51" s="27">
        <v>2.0090919095938804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3.4972424164605664E-2</v>
      </c>
      <c r="V61" s="49">
        <f t="shared" si="24"/>
        <v>3.9662708583686854E-2</v>
      </c>
      <c r="W61" s="49">
        <f t="shared" si="24"/>
        <v>2.9905164422115164E-2</v>
      </c>
      <c r="X61" s="49">
        <f t="shared" si="24"/>
        <v>3.7725597111455962E-2</v>
      </c>
      <c r="Y61" s="49">
        <f t="shared" ref="Y61:Z61" si="25">SUM(Y62:Y72)</f>
        <v>4.1362375656161056E-2</v>
      </c>
      <c r="Z61" s="49">
        <f t="shared" si="25"/>
        <v>7.6261608384119398E-2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3.4972424164605664E-2</v>
      </c>
      <c r="V64" s="52">
        <v>3.9662708583686854E-2</v>
      </c>
      <c r="W64" s="52">
        <v>2.9905164422115164E-2</v>
      </c>
      <c r="X64" s="52">
        <v>3.7725597111455962E-2</v>
      </c>
      <c r="Y64" s="52">
        <v>4.1362375656161056E-2</v>
      </c>
      <c r="Z64" s="52">
        <v>7.6261608384119398E-2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39.449873855955509</v>
      </c>
      <c r="D2" s="21">
        <f t="shared" ref="D2:X2" si="0">SUM(D3,D17,D22,D25,D26,D51,D52)</f>
        <v>34.640190000000004</v>
      </c>
      <c r="E2" s="21">
        <f t="shared" si="0"/>
        <v>35.234971920000007</v>
      </c>
      <c r="F2" s="21">
        <f t="shared" si="0"/>
        <v>75.649167000000006</v>
      </c>
      <c r="G2" s="21">
        <f t="shared" si="0"/>
        <v>46.00043999999999</v>
      </c>
      <c r="H2" s="21">
        <f t="shared" si="0"/>
        <v>39.036870000000015</v>
      </c>
      <c r="I2" s="21">
        <f t="shared" si="0"/>
        <v>45.39456000000002</v>
      </c>
      <c r="J2" s="21">
        <f t="shared" si="0"/>
        <v>49.282289999999989</v>
      </c>
      <c r="K2" s="21">
        <f t="shared" si="0"/>
        <v>48.272489999999998</v>
      </c>
      <c r="L2" s="21">
        <f t="shared" si="0"/>
        <v>53.52344999999999</v>
      </c>
      <c r="M2" s="21">
        <f t="shared" si="0"/>
        <v>70.74054000000001</v>
      </c>
      <c r="N2" s="21">
        <f t="shared" si="0"/>
        <v>68.808330924813603</v>
      </c>
      <c r="O2" s="21">
        <f t="shared" si="0"/>
        <v>62.001720000000006</v>
      </c>
      <c r="P2" s="21">
        <f t="shared" si="0"/>
        <v>60.890940000000001</v>
      </c>
      <c r="Q2" s="21">
        <f t="shared" si="0"/>
        <v>49.581179999999996</v>
      </c>
      <c r="R2" s="21">
        <f t="shared" si="0"/>
        <v>48.268440000000005</v>
      </c>
      <c r="S2" s="21">
        <f t="shared" si="0"/>
        <v>54.832139999999995</v>
      </c>
      <c r="T2" s="21">
        <f t="shared" si="0"/>
        <v>50.568764399999999</v>
      </c>
      <c r="U2" s="21">
        <f t="shared" si="0"/>
        <v>62.319361413542886</v>
      </c>
      <c r="V2" s="21">
        <f t="shared" si="0"/>
        <v>62.633887712978179</v>
      </c>
      <c r="W2" s="21">
        <f t="shared" si="0"/>
        <v>63.177197945406625</v>
      </c>
      <c r="X2" s="21">
        <f t="shared" si="0"/>
        <v>56.27989206603084</v>
      </c>
      <c r="Y2" s="21">
        <f t="shared" ref="Y2:Z2" si="1">SUM(Y3,Y17,Y22,Y25,Y26,Y51,Y52)</f>
        <v>41.901522132427878</v>
      </c>
      <c r="Z2" s="21">
        <f t="shared" si="1"/>
        <v>25.312668207175467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  <c r="Y5" s="8">
        <f>FC_IND_PPP_PU_E!Y5+FC_IND_PPP_PA_E!Y5+FC_IND_PPP_PR_E!Y5</f>
        <v>0</v>
      </c>
      <c r="Z5" s="8">
        <f>FC_IND_PPP_PU_E!Z5+FC_IND_PPP_PA_E!Z5+FC_IND_PPP_PR_E!Z5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  <c r="Y6" s="8">
        <f>FC_IND_PPP_PU_E!Y6+FC_IND_PPP_PA_E!Y6+FC_IND_PPP_PR_E!Y6</f>
        <v>0</v>
      </c>
      <c r="Z6" s="8">
        <f>FC_IND_PPP_PU_E!Z6+FC_IND_PPP_PA_E!Z6+FC_IND_PPP_PR_E!Z6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  <c r="Y7" s="8">
        <f>FC_IND_PPP_PU_E!Y7+FC_IND_PPP_PA_E!Y7+FC_IND_PPP_PR_E!Y7</f>
        <v>0</v>
      </c>
      <c r="Z7" s="8">
        <f>FC_IND_PPP_PU_E!Z7+FC_IND_PPP_PA_E!Z7+FC_IND_PPP_PR_E!Z7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  <c r="Y9" s="8">
        <f>FC_IND_PPP_PU_E!Y9+FC_IND_PPP_PA_E!Y9+FC_IND_PPP_PR_E!Y9</f>
        <v>0</v>
      </c>
      <c r="Z9" s="8">
        <f>FC_IND_PPP_PU_E!Z9+FC_IND_PPP_PA_E!Z9+FC_IND_PPP_PR_E!Z9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  <c r="Y10" s="8">
        <f>FC_IND_PPP_PU_E!Y10+FC_IND_PPP_PA_E!Y10+FC_IND_PPP_PR_E!Y10</f>
        <v>0</v>
      </c>
      <c r="Z10" s="8">
        <f>FC_IND_PPP_PU_E!Z10+FC_IND_PPP_PA_E!Z10+FC_IND_PPP_PR_E!Z10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  <c r="Y12" s="8">
        <f>FC_IND_PPP_PU_E!Y12+FC_IND_PPP_PA_E!Y12+FC_IND_PPP_PR_E!Y12</f>
        <v>0</v>
      </c>
      <c r="Z12" s="8">
        <f>FC_IND_PPP_PU_E!Z12+FC_IND_PPP_PA_E!Z12+FC_IND_PPP_PR_E!Z12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  <c r="Y13" s="8">
        <f>FC_IND_PPP_PU_E!Y13+FC_IND_PPP_PA_E!Y13+FC_IND_PPP_PR_E!Y13</f>
        <v>0</v>
      </c>
      <c r="Z13" s="8">
        <f>FC_IND_PPP_PU_E!Z13+FC_IND_PPP_PA_E!Z13+FC_IND_PPP_PR_E!Z13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  <c r="Y14" s="8">
        <f>FC_IND_PPP_PU_E!Y14+FC_IND_PPP_PA_E!Y14+FC_IND_PPP_PR_E!Y14</f>
        <v>0</v>
      </c>
      <c r="Z14" s="8">
        <f>FC_IND_PPP_PU_E!Z14+FC_IND_PPP_PA_E!Z14+FC_IND_PPP_PR_E!Z14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  <c r="Y15" s="8">
        <f>FC_IND_PPP_PU_E!Y15+FC_IND_PPP_PA_E!Y15+FC_IND_PPP_PR_E!Y15</f>
        <v>0</v>
      </c>
      <c r="Z15" s="8">
        <f>FC_IND_PPP_PU_E!Z15+FC_IND_PPP_PA_E!Z15+FC_IND_PPP_PR_E!Z15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  <c r="Y16" s="8">
        <f>FC_IND_PPP_PU_E!Y16+FC_IND_PPP_PA_E!Y16+FC_IND_PPP_PR_E!Y16</f>
        <v>0</v>
      </c>
      <c r="Z16" s="8">
        <f>FC_IND_PPP_PU_E!Z16+FC_IND_PPP_PA_E!Z16+FC_IND_PPP_PR_E!Z16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  <c r="Y18" s="8">
        <f>FC_IND_PPP_PU_E!Y18+FC_IND_PPP_PA_E!Y18+FC_IND_PPP_PR_E!Y18</f>
        <v>0</v>
      </c>
      <c r="Z18" s="8">
        <f>FC_IND_PPP_PU_E!Z18+FC_IND_PPP_PA_E!Z18+FC_IND_PPP_PR_E!Z18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  <c r="Y19" s="8">
        <f>FC_IND_PPP_PU_E!Y19+FC_IND_PPP_PA_E!Y19+FC_IND_PPP_PR_E!Y19</f>
        <v>0</v>
      </c>
      <c r="Z19" s="8">
        <f>FC_IND_PPP_PU_E!Z19+FC_IND_PPP_PA_E!Z19+FC_IND_PPP_PR_E!Z19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  <c r="Y20" s="8">
        <f>FC_IND_PPP_PU_E!Y20+FC_IND_PPP_PA_E!Y20+FC_IND_PPP_PR_E!Y20</f>
        <v>0</v>
      </c>
      <c r="Z20" s="8">
        <f>FC_IND_PPP_PU_E!Z20+FC_IND_PPP_PA_E!Z20+FC_IND_PPP_PR_E!Z20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  <c r="Y21" s="8">
        <f>FC_IND_PPP_PU_E!Y21+FC_IND_PPP_PA_E!Y21+FC_IND_PPP_PR_E!Y21</f>
        <v>0</v>
      </c>
      <c r="Z21" s="8">
        <f>FC_IND_PPP_PU_E!Z21+FC_IND_PPP_PA_E!Z21+FC_IND_PPP_PR_E!Z21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1.989291935955499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2.1615309248135901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1.989291935955499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2.1615309248135901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  <c r="Y23" s="8">
        <f>FC_IND_PPP_PU_E!Y23+FC_IND_PPP_PA_E!Y23+FC_IND_PPP_PR_E!Y23</f>
        <v>0</v>
      </c>
      <c r="Z23" s="8">
        <f>FC_IND_PPP_PU_E!Z23+FC_IND_PPP_PA_E!Z23+FC_IND_PPP_PR_E!Z23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  <c r="Y24" s="8">
        <f>FC_IND_PPP_PU_E!Y24+FC_IND_PPP_PA_E!Y24+FC_IND_PPP_PR_E!Y24</f>
        <v>0</v>
      </c>
      <c r="Z24" s="8">
        <f>FC_IND_PPP_PU_E!Z24+FC_IND_PPP_PA_E!Z24+FC_IND_PPP_PR_E!Z24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  <c r="Y25" s="27">
        <f>FC_IND_PPP_PU_E!Y25+FC_IND_PPP_PA_E!Y25+FC_IND_PPP_PR_E!Y25</f>
        <v>0</v>
      </c>
      <c r="Z25" s="27">
        <f>FC_IND_PPP_PU_E!Z25+FC_IND_PPP_PA_E!Z25+FC_IND_PPP_PR_E!Z25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6.2072719200000019</v>
      </c>
      <c r="D26" s="27">
        <f t="shared" ref="D26:W26" si="21">SUM(D27,D33)</f>
        <v>3.1344300000000005</v>
      </c>
      <c r="E26" s="27">
        <f t="shared" si="21"/>
        <v>3.0728419200000006</v>
      </c>
      <c r="F26" s="27">
        <f t="shared" si="21"/>
        <v>30.965517000000002</v>
      </c>
      <c r="G26" s="27">
        <f t="shared" si="21"/>
        <v>3.1344300000000009</v>
      </c>
      <c r="H26" s="27">
        <f t="shared" si="21"/>
        <v>6.2688600000000028</v>
      </c>
      <c r="I26" s="27">
        <f t="shared" si="21"/>
        <v>3.1344300000000005</v>
      </c>
      <c r="J26" s="27">
        <f t="shared" si="21"/>
        <v>3.1344300000000009</v>
      </c>
      <c r="K26" s="27">
        <f t="shared" si="21"/>
        <v>3.1344300000000009</v>
      </c>
      <c r="L26" s="27">
        <f t="shared" si="21"/>
        <v>3.1344300000000005</v>
      </c>
      <c r="M26" s="27">
        <f t="shared" si="21"/>
        <v>3.13443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0.99521171999999991</v>
      </c>
      <c r="W26" s="27">
        <f t="shared" si="21"/>
        <v>0.67914036000000011</v>
      </c>
      <c r="X26" s="27">
        <f t="shared" ref="X26:Z26" si="22">SUM(X27,X33)</f>
        <v>0.71297964000000014</v>
      </c>
      <c r="Y26" s="27">
        <f t="shared" si="22"/>
        <v>2.0834056800000003</v>
      </c>
      <c r="Z26" s="27">
        <f t="shared" si="22"/>
        <v>3.0737653200000006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  <c r="Y28" s="8">
        <f>FC_IND_PPP_PU_E!Y28+FC_IND_PPP_PA_E!Y28+FC_IND_PPP_PR_E!Y28</f>
        <v>0</v>
      </c>
      <c r="Z28" s="8">
        <f>FC_IND_PPP_PU_E!Z28+FC_IND_PPP_PA_E!Z28+FC_IND_PPP_PR_E!Z28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  <c r="Y29" s="8">
        <f>FC_IND_PPP_PU_E!Y29+FC_IND_PPP_PA_E!Y29+FC_IND_PPP_PR_E!Y29</f>
        <v>0</v>
      </c>
      <c r="Z29" s="8">
        <f>FC_IND_PPP_PU_E!Z29+FC_IND_PPP_PA_E!Z29+FC_IND_PPP_PR_E!Z29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  <c r="Y30" s="8">
        <f>FC_IND_PPP_PU_E!Y30+FC_IND_PPP_PA_E!Y30+FC_IND_PPP_PR_E!Y30</f>
        <v>0</v>
      </c>
      <c r="Z30" s="8">
        <f>FC_IND_PPP_PU_E!Z30+FC_IND_PPP_PA_E!Z30+FC_IND_PPP_PR_E!Z30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  <c r="Y31" s="8">
        <f>FC_IND_PPP_PU_E!Y31+FC_IND_PPP_PA_E!Y31+FC_IND_PPP_PR_E!Y31</f>
        <v>0</v>
      </c>
      <c r="Z31" s="8">
        <f>FC_IND_PPP_PU_E!Z31+FC_IND_PPP_PA_E!Z31+FC_IND_PPP_PR_E!Z31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  <c r="Y32" s="8">
        <f>FC_IND_PPP_PU_E!Y32+FC_IND_PPP_PA_E!Y32+FC_IND_PPP_PR_E!Y32</f>
        <v>0</v>
      </c>
      <c r="Z32" s="8">
        <f>FC_IND_PPP_PU_E!Z32+FC_IND_PPP_PA_E!Z32+FC_IND_PPP_PR_E!Z32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6.2072719200000019</v>
      </c>
      <c r="D33" s="19">
        <f t="shared" ref="D33:W33" si="27">SUM(D34:D50)</f>
        <v>3.1344300000000005</v>
      </c>
      <c r="E33" s="19">
        <f t="shared" si="27"/>
        <v>3.0728419200000006</v>
      </c>
      <c r="F33" s="19">
        <f t="shared" si="27"/>
        <v>30.965517000000002</v>
      </c>
      <c r="G33" s="19">
        <f t="shared" si="27"/>
        <v>3.1344300000000009</v>
      </c>
      <c r="H33" s="19">
        <f t="shared" si="27"/>
        <v>6.2688600000000028</v>
      </c>
      <c r="I33" s="19">
        <f t="shared" si="27"/>
        <v>3.1344300000000005</v>
      </c>
      <c r="J33" s="19">
        <f t="shared" si="27"/>
        <v>3.1344300000000009</v>
      </c>
      <c r="K33" s="19">
        <f t="shared" si="27"/>
        <v>3.1344300000000009</v>
      </c>
      <c r="L33" s="19">
        <f t="shared" si="27"/>
        <v>3.1344300000000005</v>
      </c>
      <c r="M33" s="19">
        <f t="shared" si="27"/>
        <v>3.13443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0.99521171999999991</v>
      </c>
      <c r="W33" s="19">
        <f t="shared" si="27"/>
        <v>0.67914036000000011</v>
      </c>
      <c r="X33" s="19">
        <f t="shared" ref="X33:Z33" si="28">SUM(X34:X50)</f>
        <v>0.71297964000000014</v>
      </c>
      <c r="Y33" s="19">
        <f t="shared" si="28"/>
        <v>2.0834056800000003</v>
      </c>
      <c r="Z33" s="19">
        <f t="shared" si="28"/>
        <v>3.0737653200000006</v>
      </c>
    </row>
    <row r="34" spans="1:26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  <c r="Y34" s="8">
        <f>FC_IND_PPP_PU_E!Y34+FC_IND_PPP_PA_E!Y34+FC_IND_PPP_PR_E!Y34</f>
        <v>0</v>
      </c>
      <c r="Z34" s="8">
        <f>FC_IND_PPP_PU_E!Z34+FC_IND_PPP_PA_E!Z34+FC_IND_PPP_PR_E!Z34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  <c r="Y35" s="8">
        <f>FC_IND_PPP_PU_E!Y35+FC_IND_PPP_PA_E!Y35+FC_IND_PPP_PR_E!Y35</f>
        <v>0</v>
      </c>
      <c r="Z35" s="8">
        <f>FC_IND_PPP_PU_E!Z35+FC_IND_PPP_PA_E!Z35+FC_IND_PPP_PR_E!Z35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0</v>
      </c>
      <c r="J36" s="8">
        <f>FC_IND_PPP_PU_E!J36+FC_IND_PPP_PA_E!J36+FC_IND_PPP_PR_E!J36</f>
        <v>0</v>
      </c>
      <c r="K36" s="8">
        <f>FC_IND_PPP_PU_E!K36+FC_IND_PPP_PA_E!K36+FC_IND_PPP_PR_E!K36</f>
        <v>0</v>
      </c>
      <c r="L36" s="8">
        <f>FC_IND_PPP_PU_E!L36+FC_IND_PPP_PA_E!L36+FC_IND_PPP_PR_E!L36</f>
        <v>0</v>
      </c>
      <c r="M36" s="8">
        <f>FC_IND_PPP_PU_E!M36+FC_IND_PPP_PA_E!M36+FC_IND_PPP_PR_E!M36</f>
        <v>0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0</v>
      </c>
      <c r="S36" s="8">
        <f>FC_IND_PPP_PU_E!S36+FC_IND_PPP_PA_E!S36+FC_IND_PPP_PR_E!S36</f>
        <v>0</v>
      </c>
      <c r="T36" s="8">
        <f>FC_IND_PPP_PU_E!T36+FC_IND_PPP_PA_E!T36+FC_IND_PPP_PR_E!T36</f>
        <v>0</v>
      </c>
      <c r="U36" s="8">
        <f>FC_IND_PPP_PU_E!U36+FC_IND_PPP_PA_E!U36+FC_IND_PPP_PR_E!U36</f>
        <v>0</v>
      </c>
      <c r="V36" s="8">
        <f>FC_IND_PPP_PU_E!V36+FC_IND_PPP_PA_E!V36+FC_IND_PPP_PR_E!V36</f>
        <v>8.6093640000000027E-2</v>
      </c>
      <c r="W36" s="8">
        <f>FC_IND_PPP_PU_E!W36+FC_IND_PPP_PA_E!W36+FC_IND_PPP_PR_E!W36</f>
        <v>0.11494296000000001</v>
      </c>
      <c r="X36" s="8">
        <f>FC_IND_PPP_PU_E!X36+FC_IND_PPP_PA_E!X36+FC_IND_PPP_PR_E!X36</f>
        <v>8.6093640000000027E-2</v>
      </c>
      <c r="Y36" s="8">
        <f>FC_IND_PPP_PU_E!Y36+FC_IND_PPP_PA_E!Y36+FC_IND_PPP_PR_E!Y36</f>
        <v>1.2057652800000001</v>
      </c>
      <c r="Z36" s="8">
        <f>FC_IND_PPP_PU_E!Z36+FC_IND_PPP_PA_E!Z36+FC_IND_PPP_PR_E!Z36</f>
        <v>2.3742763200000003</v>
      </c>
    </row>
    <row r="37" spans="1:26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9.1476831600000033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  <c r="Y37" s="8">
        <f>FC_IND_PPP_PU_E!Y37+FC_IND_PPP_PA_E!Y37+FC_IND_PPP_PR_E!Y37</f>
        <v>0</v>
      </c>
      <c r="Z37" s="8">
        <f>FC_IND_PPP_PU_E!Z37+FC_IND_PPP_PA_E!Z37+FC_IND_PPP_PR_E!Z37</f>
        <v>6.087312000000001E-2</v>
      </c>
    </row>
    <row r="38" spans="1:26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  <c r="Y38" s="8">
        <f>FC_IND_PPP_PU_E!Y38+FC_IND_PPP_PA_E!Y38+FC_IND_PPP_PR_E!Y38</f>
        <v>0</v>
      </c>
      <c r="Z38" s="8">
        <f>FC_IND_PPP_PU_E!Z38+FC_IND_PPP_PA_E!Z38+FC_IND_PPP_PR_E!Z38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  <c r="Y39" s="8">
        <f>FC_IND_PPP_PU_E!Y39+FC_IND_PPP_PA_E!Y39+FC_IND_PPP_PR_E!Y39</f>
        <v>0</v>
      </c>
      <c r="Z39" s="8">
        <f>FC_IND_PPP_PU_E!Z39+FC_IND_PPP_PA_E!Z39+FC_IND_PPP_PR_E!Z39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  <c r="Y40" s="8">
        <f>FC_IND_PPP_PU_E!Y40+FC_IND_PPP_PA_E!Y40+FC_IND_PPP_PR_E!Y40</f>
        <v>0</v>
      </c>
      <c r="Z40" s="8">
        <f>FC_IND_PPP_PU_E!Z40+FC_IND_PPP_PA_E!Z40+FC_IND_PPP_PR_E!Z40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  <c r="Y41" s="8">
        <f>FC_IND_PPP_PU_E!Y41+FC_IND_PPP_PA_E!Y41+FC_IND_PPP_PR_E!Y41</f>
        <v>0</v>
      </c>
      <c r="Z41" s="8">
        <f>FC_IND_PPP_PU_E!Z41+FC_IND_PPP_PA_E!Z41+FC_IND_PPP_PR_E!Z41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  <c r="Y42" s="8">
        <f>FC_IND_PPP_PU_E!Y42+FC_IND_PPP_PA_E!Y42+FC_IND_PPP_PR_E!Y42</f>
        <v>0</v>
      </c>
      <c r="Z42" s="8">
        <f>FC_IND_PPP_PU_E!Z42+FC_IND_PPP_PA_E!Z42+FC_IND_PPP_PR_E!Z42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3.1344300000000014</v>
      </c>
      <c r="D43" s="8">
        <f>FC_IND_PPP_PU_E!D43+FC_IND_PPP_PA_E!D43+FC_IND_PPP_PR_E!D43</f>
        <v>3.1344300000000005</v>
      </c>
      <c r="E43" s="8">
        <f>FC_IND_PPP_PU_E!E43+FC_IND_PPP_PA_E!E43+FC_IND_PPP_PR_E!E43</f>
        <v>0</v>
      </c>
      <c r="F43" s="8">
        <f>FC_IND_PPP_PU_E!F43+FC_IND_PPP_PA_E!F43+FC_IND_PPP_PR_E!F43</f>
        <v>15.672149999999997</v>
      </c>
      <c r="G43" s="8">
        <f>FC_IND_PPP_PU_E!G43+FC_IND_PPP_PA_E!G43+FC_IND_PPP_PR_E!G43</f>
        <v>3.1344300000000009</v>
      </c>
      <c r="H43" s="8">
        <f>FC_IND_PPP_PU_E!H43+FC_IND_PPP_PA_E!H43+FC_IND_PPP_PR_E!H43</f>
        <v>6.2688600000000028</v>
      </c>
      <c r="I43" s="8">
        <f>FC_IND_PPP_PU_E!I43+FC_IND_PPP_PA_E!I43+FC_IND_PPP_PR_E!I43</f>
        <v>3.1344300000000005</v>
      </c>
      <c r="J43" s="8">
        <f>FC_IND_PPP_PU_E!J43+FC_IND_PPP_PA_E!J43+FC_IND_PPP_PR_E!J43</f>
        <v>3.1344300000000009</v>
      </c>
      <c r="K43" s="8">
        <f>FC_IND_PPP_PU_E!K43+FC_IND_PPP_PA_E!K43+FC_IND_PPP_PR_E!K43</f>
        <v>3.1344300000000009</v>
      </c>
      <c r="L43" s="8">
        <f>FC_IND_PPP_PU_E!L43+FC_IND_PPP_PA_E!L43+FC_IND_PPP_PR_E!L43</f>
        <v>3.1344300000000005</v>
      </c>
      <c r="M43" s="8">
        <f>FC_IND_PPP_PU_E!M43+FC_IND_PPP_PA_E!M43+FC_IND_PPP_PR_E!M43</f>
        <v>3.13443</v>
      </c>
      <c r="N43" s="8">
        <f>FC_IND_PPP_PU_E!N43+FC_IND_PPP_PA_E!N43+FC_IND_PPP_PR_E!N43</f>
        <v>0</v>
      </c>
      <c r="O43" s="8">
        <f>FC_IND_PPP_PU_E!O43+FC_IND_PPP_PA_E!O43+FC_IND_PPP_PR_E!O43</f>
        <v>0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0</v>
      </c>
      <c r="S43" s="8">
        <f>FC_IND_PPP_PU_E!S43+FC_IND_PPP_PA_E!S43+FC_IND_PPP_PR_E!S43</f>
        <v>0</v>
      </c>
      <c r="T43" s="8">
        <f>FC_IND_PPP_PU_E!T43+FC_IND_PPP_PA_E!T43+FC_IND_PPP_PR_E!T43</f>
        <v>0</v>
      </c>
      <c r="U43" s="8">
        <f>FC_IND_PPP_PU_E!U43+FC_IND_PPP_PA_E!U43+FC_IND_PPP_PR_E!U43</f>
        <v>0</v>
      </c>
      <c r="V43" s="8">
        <f>FC_IND_PPP_PU_E!V43+FC_IND_PPP_PA_E!V43+FC_IND_PPP_PR_E!V43</f>
        <v>0.90911807999999983</v>
      </c>
      <c r="W43" s="8">
        <f>FC_IND_PPP_PU_E!W43+FC_IND_PPP_PA_E!W43+FC_IND_PPP_PR_E!W43</f>
        <v>0.56419740000000007</v>
      </c>
      <c r="X43" s="8">
        <f>FC_IND_PPP_PU_E!X43+FC_IND_PPP_PA_E!X43+FC_IND_PPP_PR_E!X43</f>
        <v>0.62688600000000017</v>
      </c>
      <c r="Y43" s="8">
        <f>FC_IND_PPP_PU_E!Y43+FC_IND_PPP_PA_E!Y43+FC_IND_PPP_PR_E!Y43</f>
        <v>0.87764039999999999</v>
      </c>
      <c r="Z43" s="8">
        <f>FC_IND_PPP_PU_E!Z43+FC_IND_PPP_PA_E!Z43+FC_IND_PPP_PR_E!Z43</f>
        <v>0.24461892000000005</v>
      </c>
    </row>
    <row r="44" spans="1:26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3.0728419200000001</v>
      </c>
      <c r="D44" s="8">
        <f>FC_IND_PPP_PU_E!D44+FC_IND_PPP_PA_E!D44+FC_IND_PPP_PR_E!D44</f>
        <v>0</v>
      </c>
      <c r="E44" s="8">
        <f>FC_IND_PPP_PU_E!E44+FC_IND_PPP_PA_E!E44+FC_IND_PPP_PR_E!E44</f>
        <v>3.0728419200000006</v>
      </c>
      <c r="F44" s="8">
        <f>FC_IND_PPP_PU_E!F44+FC_IND_PPP_PA_E!F44+FC_IND_PPP_PR_E!F44</f>
        <v>6.1456838400000011</v>
      </c>
      <c r="G44" s="8">
        <f>FC_IND_PPP_PU_E!G44+FC_IND_PPP_PA_E!G44+FC_IND_PPP_PR_E!G44</f>
        <v>0</v>
      </c>
      <c r="H44" s="8">
        <f>FC_IND_PPP_PU_E!H44+FC_IND_PPP_PA_E!H44+FC_IND_PPP_PR_E!H44</f>
        <v>0</v>
      </c>
      <c r="I44" s="8">
        <f>FC_IND_PPP_PU_E!I44+FC_IND_PPP_PA_E!I44+FC_IND_PPP_PR_E!I44</f>
        <v>0</v>
      </c>
      <c r="J44" s="8">
        <f>FC_IND_PPP_PU_E!J44+FC_IND_PPP_PA_E!J44+FC_IND_PPP_PR_E!J44</f>
        <v>0</v>
      </c>
      <c r="K44" s="8">
        <f>FC_IND_PPP_PU_E!K44+FC_IND_PPP_PA_E!K44+FC_IND_PPP_PR_E!K44</f>
        <v>0</v>
      </c>
      <c r="L44" s="8">
        <f>FC_IND_PPP_PU_E!L44+FC_IND_PPP_PA_E!L44+FC_IND_PPP_PR_E!L44</f>
        <v>0</v>
      </c>
      <c r="M44" s="8">
        <f>FC_IND_PPP_PU_E!M44+FC_IND_PPP_PA_E!M44+FC_IND_PPP_PR_E!M44</f>
        <v>0</v>
      </c>
      <c r="N44" s="8">
        <f>FC_IND_PPP_PU_E!N44+FC_IND_PPP_PA_E!N44+FC_IND_PPP_PR_E!N44</f>
        <v>0</v>
      </c>
      <c r="O44" s="8">
        <f>FC_IND_PPP_PU_E!O44+FC_IND_PPP_PA_E!O44+FC_IND_PPP_PR_E!O44</f>
        <v>0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0</v>
      </c>
      <c r="S44" s="8">
        <f>FC_IND_PPP_PU_E!S44+FC_IND_PPP_PA_E!S44+FC_IND_PPP_PR_E!S44</f>
        <v>0</v>
      </c>
      <c r="T44" s="8">
        <f>FC_IND_PPP_PU_E!T44+FC_IND_PPP_PA_E!T44+FC_IND_PPP_PR_E!T44</f>
        <v>0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  <c r="Y44" s="8">
        <f>FC_IND_PPP_PU_E!Y44+FC_IND_PPP_PA_E!Y44+FC_IND_PPP_PR_E!Y44</f>
        <v>0</v>
      </c>
      <c r="Z44" s="8">
        <f>FC_IND_PPP_PU_E!Z44+FC_IND_PPP_PA_E!Z44+FC_IND_PPP_PR_E!Z44</f>
        <v>0.39399695999999995</v>
      </c>
    </row>
    <row r="45" spans="1:26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  <c r="Y45" s="8">
        <f>FC_IND_PPP_PU_E!Y45+FC_IND_PPP_PA_E!Y45+FC_IND_PPP_PR_E!Y45</f>
        <v>0</v>
      </c>
      <c r="Z45" s="8">
        <f>FC_IND_PPP_PU_E!Z45+FC_IND_PPP_PA_E!Z45+FC_IND_PPP_PR_E!Z45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  <c r="Y46" s="8">
        <f>FC_IND_PPP_PU_E!Y46+FC_IND_PPP_PA_E!Y46+FC_IND_PPP_PR_E!Y46</f>
        <v>0</v>
      </c>
      <c r="Z46" s="8">
        <f>FC_IND_PPP_PU_E!Z46+FC_IND_PPP_PA_E!Z46+FC_IND_PPP_PR_E!Z46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  <c r="Y47" s="8">
        <f>FC_IND_PPP_PU_E!Y47+FC_IND_PPP_PA_E!Y47+FC_IND_PPP_PR_E!Y47</f>
        <v>0</v>
      </c>
      <c r="Z47" s="8">
        <f>FC_IND_PPP_PU_E!Z47+FC_IND_PPP_PA_E!Z47+FC_IND_PPP_PR_E!Z47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  <c r="Y48" s="8">
        <f>FC_IND_PPP_PU_E!Y48+FC_IND_PPP_PA_E!Y48+FC_IND_PPP_PR_E!Y48</f>
        <v>0</v>
      </c>
      <c r="Z48" s="8">
        <f>FC_IND_PPP_PU_E!Z48+FC_IND_PPP_PA_E!Z48+FC_IND_PPP_PR_E!Z48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  <c r="Y49" s="8">
        <f>FC_IND_PPP_PU_E!Y49+FC_IND_PPP_PA_E!Y49+FC_IND_PPP_PR_E!Y49</f>
        <v>0</v>
      </c>
      <c r="Z49" s="8">
        <f>FC_IND_PPP_PU_E!Z49+FC_IND_PPP_PA_E!Z49+FC_IND_PPP_PR_E!Z49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  <c r="Y50" s="8">
        <f>FC_IND_PPP_PU_E!Y50+FC_IND_PPP_PA_E!Y50+FC_IND_PPP_PR_E!Y50</f>
        <v>0</v>
      </c>
      <c r="Z50" s="8">
        <f>FC_IND_PPP_PU_E!Z50+FC_IND_PPP_PA_E!Z50+FC_IND_PPP_PR_E!Z50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31.25331000000001</v>
      </c>
      <c r="D51" s="27">
        <f>FC_IND_PPP_PU_E!D51+FC_IND_PPP_PA_E!D51+FC_IND_PPP_PR_E!D51</f>
        <v>31.505760000000002</v>
      </c>
      <c r="E51" s="27">
        <f>FC_IND_PPP_PU_E!E51+FC_IND_PPP_PA_E!E51+FC_IND_PPP_PR_E!E51</f>
        <v>32.162130000000005</v>
      </c>
      <c r="F51" s="27">
        <f>FC_IND_PPP_PU_E!F51+FC_IND_PPP_PA_E!F51+FC_IND_PPP_PR_E!F51</f>
        <v>44.68365</v>
      </c>
      <c r="G51" s="27">
        <f>FC_IND_PPP_PU_E!G51+FC_IND_PPP_PA_E!G51+FC_IND_PPP_PR_E!G51</f>
        <v>42.866009999999989</v>
      </c>
      <c r="H51" s="27">
        <f>FC_IND_PPP_PU_E!H51+FC_IND_PPP_PA_E!H51+FC_IND_PPP_PR_E!H51</f>
        <v>32.768010000000011</v>
      </c>
      <c r="I51" s="27">
        <f>FC_IND_PPP_PU_E!I51+FC_IND_PPP_PA_E!I51+FC_IND_PPP_PR_E!I51</f>
        <v>42.260130000000018</v>
      </c>
      <c r="J51" s="27">
        <f>FC_IND_PPP_PU_E!J51+FC_IND_PPP_PA_E!J51+FC_IND_PPP_PR_E!J51</f>
        <v>46.147859999999987</v>
      </c>
      <c r="K51" s="27">
        <f>FC_IND_PPP_PU_E!K51+FC_IND_PPP_PA_E!K51+FC_IND_PPP_PR_E!K51</f>
        <v>45.138059999999996</v>
      </c>
      <c r="L51" s="27">
        <f>FC_IND_PPP_PU_E!L51+FC_IND_PPP_PA_E!L51+FC_IND_PPP_PR_E!L51</f>
        <v>50.389019999999988</v>
      </c>
      <c r="M51" s="27">
        <f>FC_IND_PPP_PU_E!M51+FC_IND_PPP_PA_E!M51+FC_IND_PPP_PR_E!M51</f>
        <v>67.606110000000015</v>
      </c>
      <c r="N51" s="27">
        <f>FC_IND_PPP_PU_E!N51+FC_IND_PPP_PA_E!N51+FC_IND_PPP_PR_E!N51</f>
        <v>66.646800000000013</v>
      </c>
      <c r="O51" s="27">
        <f>FC_IND_PPP_PU_E!O51+FC_IND_PPP_PA_E!O51+FC_IND_PPP_PR_E!O51</f>
        <v>62.001720000000006</v>
      </c>
      <c r="P51" s="27">
        <f>FC_IND_PPP_PU_E!P51+FC_IND_PPP_PA_E!P51+FC_IND_PPP_PR_E!P51</f>
        <v>60.890940000000001</v>
      </c>
      <c r="Q51" s="27">
        <f>FC_IND_PPP_PU_E!Q51+FC_IND_PPP_PA_E!Q51+FC_IND_PPP_PR_E!Q51</f>
        <v>49.581179999999996</v>
      </c>
      <c r="R51" s="27">
        <f>FC_IND_PPP_PU_E!R51+FC_IND_PPP_PA_E!R51+FC_IND_PPP_PR_E!R51</f>
        <v>48.268440000000005</v>
      </c>
      <c r="S51" s="27">
        <f>FC_IND_PPP_PU_E!S51+FC_IND_PPP_PA_E!S51+FC_IND_PPP_PR_E!S51</f>
        <v>54.832139999999995</v>
      </c>
      <c r="T51" s="27">
        <f>FC_IND_PPP_PU_E!T51+FC_IND_PPP_PA_E!T51+FC_IND_PPP_PR_E!T51</f>
        <v>50.568764399999999</v>
      </c>
      <c r="U51" s="27">
        <f>FC_IND_PPP_PU_E!U51+FC_IND_PPP_PA_E!U51+FC_IND_PPP_PR_E!U51</f>
        <v>62.319361413542886</v>
      </c>
      <c r="V51" s="27">
        <f>FC_IND_PPP_PU_E!V51+FC_IND_PPP_PA_E!V51+FC_IND_PPP_PR_E!V51</f>
        <v>61.638675992978179</v>
      </c>
      <c r="W51" s="27">
        <f>FC_IND_PPP_PU_E!W51+FC_IND_PPP_PA_E!W51+FC_IND_PPP_PR_E!W51</f>
        <v>62.498057585406627</v>
      </c>
      <c r="X51" s="27">
        <f>FC_IND_PPP_PU_E!X51+FC_IND_PPP_PA_E!X51+FC_IND_PPP_PR_E!X51</f>
        <v>55.566912426030839</v>
      </c>
      <c r="Y51" s="27">
        <f>FC_IND_PPP_PU_E!Y51+FC_IND_PPP_PA_E!Y51+FC_IND_PPP_PR_E!Y51</f>
        <v>39.81811645242788</v>
      </c>
      <c r="Z51" s="27">
        <f>FC_IND_PPP_PU_E!Z51+FC_IND_PPP_PA_E!Z51+FC_IND_PPP_PR_E!Z51</f>
        <v>22.238902887175467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  <c r="Y53" s="8">
        <f>FC_IND_PPP_PU_E!Y53+FC_IND_PPP_PA_E!Y53+FC_IND_PPP_PR_E!Y53</f>
        <v>0</v>
      </c>
      <c r="Z53" s="8">
        <f>FC_IND_PPP_PU_E!Z53+FC_IND_PPP_PA_E!Z53+FC_IND_PPP_PR_E!Z53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  <c r="Y54" s="45">
        <f>FC_IND_PPP_PU_E!Y54+FC_IND_PPP_PA_E!Y54+FC_IND_PPP_PR_E!Y54</f>
        <v>0</v>
      </c>
      <c r="Z54" s="45">
        <f>FC_IND_PPP_PU_E!Z54+FC_IND_PPP_PA_E!Z54+FC_IND_PPP_PR_E!Z54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79.631999999999991</v>
      </c>
      <c r="D61" s="49">
        <f t="shared" si="32"/>
        <v>74.704089600000003</v>
      </c>
      <c r="E61" s="49">
        <f t="shared" si="32"/>
        <v>74.704089600000003</v>
      </c>
      <c r="F61" s="49">
        <f t="shared" si="32"/>
        <v>5.4879551999999983</v>
      </c>
      <c r="G61" s="49">
        <f t="shared" si="32"/>
        <v>9.4078655999999974</v>
      </c>
      <c r="H61" s="49">
        <f t="shared" si="32"/>
        <v>10.752134399999996</v>
      </c>
      <c r="I61" s="49">
        <f t="shared" si="32"/>
        <v>13.664044800000003</v>
      </c>
      <c r="J61" s="49">
        <f t="shared" si="32"/>
        <v>21.055910400000002</v>
      </c>
      <c r="K61" s="49">
        <f t="shared" si="32"/>
        <v>17.696044800000003</v>
      </c>
      <c r="L61" s="49">
        <f t="shared" si="32"/>
        <v>23.296089599999995</v>
      </c>
      <c r="M61" s="49">
        <f t="shared" si="32"/>
        <v>31.695955199999997</v>
      </c>
      <c r="N61" s="49">
        <f t="shared" si="32"/>
        <v>26.768044799999995</v>
      </c>
      <c r="O61" s="49">
        <f t="shared" si="32"/>
        <v>23.631955199999993</v>
      </c>
      <c r="P61" s="49">
        <f t="shared" si="32"/>
        <v>19.151999999999997</v>
      </c>
      <c r="Q61" s="49">
        <f t="shared" si="32"/>
        <v>24.889021919999998</v>
      </c>
      <c r="R61" s="49">
        <f t="shared" si="32"/>
        <v>27.314179199999998</v>
      </c>
      <c r="S61" s="49">
        <f t="shared" si="32"/>
        <v>6.3335563200000005</v>
      </c>
      <c r="T61" s="49">
        <f t="shared" si="32"/>
        <v>26.71193448</v>
      </c>
      <c r="U61" s="49">
        <f t="shared" si="32"/>
        <v>26.16650591238075</v>
      </c>
      <c r="V61" s="49">
        <f t="shared" si="32"/>
        <v>18.941265188010551</v>
      </c>
      <c r="W61" s="49">
        <f t="shared" si="32"/>
        <v>20.40625675302671</v>
      </c>
      <c r="X61" s="49">
        <f t="shared" si="32"/>
        <v>26.809241255520803</v>
      </c>
      <c r="Y61" s="49">
        <f t="shared" ref="Y61:Z61" si="33">SUM(Y62:Y72)</f>
        <v>33.081734667690519</v>
      </c>
      <c r="Z61" s="49">
        <f t="shared" si="33"/>
        <v>55.380578584674154</v>
      </c>
    </row>
    <row r="62" spans="1:26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79.631999999999991</v>
      </c>
      <c r="D62" s="52">
        <f>FC_IND_PPP_PU_E!D62+FC_IND_PPP_PA_E!D62+FC_IND_PPP_PR_E!D62</f>
        <v>74.704089600000003</v>
      </c>
      <c r="E62" s="52">
        <f>FC_IND_PPP_PU_E!E62+FC_IND_PPP_PA_E!E62+FC_IND_PPP_PR_E!E62</f>
        <v>74.704089600000003</v>
      </c>
      <c r="F62" s="52">
        <f>FC_IND_PPP_PU_E!F62+FC_IND_PPP_PA_E!F62+FC_IND_PPP_PR_E!F62</f>
        <v>5.4879551999999983</v>
      </c>
      <c r="G62" s="52">
        <f>FC_IND_PPP_PU_E!G62+FC_IND_PPP_PA_E!G62+FC_IND_PPP_PR_E!G62</f>
        <v>9.4078655999999974</v>
      </c>
      <c r="H62" s="52">
        <f>FC_IND_PPP_PU_E!H62+FC_IND_PPP_PA_E!H62+FC_IND_PPP_PR_E!H62</f>
        <v>10.752134399999996</v>
      </c>
      <c r="I62" s="52">
        <f>FC_IND_PPP_PU_E!I62+FC_IND_PPP_PA_E!I62+FC_IND_PPP_PR_E!I62</f>
        <v>13.664044800000003</v>
      </c>
      <c r="J62" s="52">
        <f>FC_IND_PPP_PU_E!J62+FC_IND_PPP_PA_E!J62+FC_IND_PPP_PR_E!J62</f>
        <v>21.055910400000002</v>
      </c>
      <c r="K62" s="52">
        <f>FC_IND_PPP_PU_E!K62+FC_IND_PPP_PA_E!K62+FC_IND_PPP_PR_E!K62</f>
        <v>17.696044800000003</v>
      </c>
      <c r="L62" s="52">
        <f>FC_IND_PPP_PU_E!L62+FC_IND_PPP_PA_E!L62+FC_IND_PPP_PR_E!L62</f>
        <v>23.296089599999995</v>
      </c>
      <c r="M62" s="52">
        <f>FC_IND_PPP_PU_E!M62+FC_IND_PPP_PA_E!M62+FC_IND_PPP_PR_E!M62</f>
        <v>31.695955199999997</v>
      </c>
      <c r="N62" s="52">
        <f>FC_IND_PPP_PU_E!N62+FC_IND_PPP_PA_E!N62+FC_IND_PPP_PR_E!N62</f>
        <v>26.768044799999995</v>
      </c>
      <c r="O62" s="52">
        <f>FC_IND_PPP_PU_E!O62+FC_IND_PPP_PA_E!O62+FC_IND_PPP_PR_E!O62</f>
        <v>23.631955199999993</v>
      </c>
      <c r="P62" s="52">
        <f>FC_IND_PPP_PU_E!P62+FC_IND_PPP_PA_E!P62+FC_IND_PPP_PR_E!P62</f>
        <v>19.151999999999997</v>
      </c>
      <c r="Q62" s="52">
        <f>FC_IND_PPP_PU_E!Q62+FC_IND_PPP_PA_E!Q62+FC_IND_PPP_PR_E!Q62</f>
        <v>21.503865599999997</v>
      </c>
      <c r="R62" s="52">
        <f>FC_IND_PPP_PU_E!R62+FC_IND_PPP_PA_E!R62+FC_IND_PPP_PR_E!R62</f>
        <v>22.400179199999997</v>
      </c>
      <c r="S62" s="52">
        <f>FC_IND_PPP_PU_E!S62+FC_IND_PPP_PA_E!S62+FC_IND_PPP_PR_E!S62</f>
        <v>0</v>
      </c>
      <c r="T62" s="52">
        <f>FC_IND_PPP_PU_E!T62+FC_IND_PPP_PA_E!T62+FC_IND_PPP_PR_E!T62</f>
        <v>20.16</v>
      </c>
      <c r="U62" s="52">
        <f>FC_IND_PPP_PU_E!U62+FC_IND_PPP_PA_E!U62+FC_IND_PPP_PR_E!U62</f>
        <v>22.4001792</v>
      </c>
      <c r="V62" s="52">
        <f>FC_IND_PPP_PU_E!V62+FC_IND_PPP_PA_E!V62+FC_IND_PPP_PR_E!V62</f>
        <v>17.9198208</v>
      </c>
      <c r="W62" s="52">
        <f>FC_IND_PPP_PU_E!W62+FC_IND_PPP_PA_E!W62+FC_IND_PPP_PR_E!W62</f>
        <v>19.322150399999995</v>
      </c>
      <c r="X62" s="52">
        <f>FC_IND_PPP_PU_E!X62+FC_IND_PPP_PA_E!X62+FC_IND_PPP_PR_E!X62</f>
        <v>25.760044800000003</v>
      </c>
      <c r="Y62" s="52">
        <f>FC_IND_PPP_PU_E!Y62+FC_IND_PPP_PA_E!Y62+FC_IND_PPP_PR_E!Y62</f>
        <v>31.991500799999997</v>
      </c>
      <c r="Z62" s="52">
        <f>FC_IND_PPP_PU_E!Z62+FC_IND_PPP_PA_E!Z62+FC_IND_PPP_PR_E!Z62</f>
        <v>54.53642880000001</v>
      </c>
    </row>
    <row r="63" spans="1:26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  <c r="Y63" s="52">
        <f>FC_IND_PPP_PU_E!Y63+FC_IND_PPP_PA_E!Y63+FC_IND_PPP_PR_E!Y63</f>
        <v>0</v>
      </c>
      <c r="Z63" s="52">
        <f>FC_IND_PPP_PU_E!Z63+FC_IND_PPP_PA_E!Z63+FC_IND_PPP_PR_E!Z63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3.3851563200000014</v>
      </c>
      <c r="R64" s="52">
        <f>FC_IND_PPP_PU_E!R64+FC_IND_PPP_PA_E!R64+FC_IND_PPP_PR_E!R64</f>
        <v>4.9139999999999997</v>
      </c>
      <c r="S64" s="52">
        <f>FC_IND_PPP_PU_E!S64+FC_IND_PPP_PA_E!S64+FC_IND_PPP_PR_E!S64</f>
        <v>6.3335563200000005</v>
      </c>
      <c r="T64" s="52">
        <f>FC_IND_PPP_PU_E!T64+FC_IND_PPP_PA_E!T64+FC_IND_PPP_PR_E!T64</f>
        <v>6.5519344800000008</v>
      </c>
      <c r="U64" s="52">
        <f>FC_IND_PPP_PU_E!U64+FC_IND_PPP_PA_E!U64+FC_IND_PPP_PR_E!U64</f>
        <v>3.7663267123807498</v>
      </c>
      <c r="V64" s="52">
        <f>FC_IND_PPP_PU_E!V64+FC_IND_PPP_PA_E!V64+FC_IND_PPP_PR_E!V64</f>
        <v>1.021444388010549</v>
      </c>
      <c r="W64" s="52">
        <f>FC_IND_PPP_PU_E!W64+FC_IND_PPP_PA_E!W64+FC_IND_PPP_PR_E!W64</f>
        <v>1.0841063530267159</v>
      </c>
      <c r="X64" s="52">
        <f>FC_IND_PPP_PU_E!X64+FC_IND_PPP_PA_E!X64+FC_IND_PPP_PR_E!X64</f>
        <v>1.0491964555208004</v>
      </c>
      <c r="Y64" s="52">
        <f>FC_IND_PPP_PU_E!Y64+FC_IND_PPP_PA_E!Y64+FC_IND_PPP_PR_E!Y64</f>
        <v>1.0902338676905223</v>
      </c>
      <c r="Z64" s="52">
        <f>FC_IND_PPP_PU_E!Z64+FC_IND_PPP_PA_E!Z64+FC_IND_PPP_PR_E!Z64</f>
        <v>0.8441497846741427</v>
      </c>
    </row>
    <row r="65" spans="1:26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  <c r="Y65" s="52">
        <f>FC_IND_PPP_PU_E!Y65+FC_IND_PPP_PA_E!Y65+FC_IND_PPP_PR_E!Y65</f>
        <v>0</v>
      </c>
      <c r="Z65" s="52">
        <f>FC_IND_PPP_PU_E!Z65+FC_IND_PPP_PA_E!Z65+FC_IND_PPP_PR_E!Z65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  <c r="Y66" s="52">
        <f>FC_IND_PPP_PU_E!Y66+FC_IND_PPP_PA_E!Y66+FC_IND_PPP_PR_E!Y66</f>
        <v>0</v>
      </c>
      <c r="Z66" s="52">
        <f>FC_IND_PPP_PU_E!Z66+FC_IND_PPP_PA_E!Z66+FC_IND_PPP_PR_E!Z66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  <c r="Y67" s="52">
        <f>FC_IND_PPP_PU_E!Y67+FC_IND_PPP_PA_E!Y67+FC_IND_PPP_PR_E!Y67</f>
        <v>0</v>
      </c>
      <c r="Z67" s="52">
        <f>FC_IND_PPP_PU_E!Z67+FC_IND_PPP_PA_E!Z67+FC_IND_PPP_PR_E!Z67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  <c r="Y68" s="52">
        <f>FC_IND_PPP_PU_E!Y68+FC_IND_PPP_PA_E!Y68+FC_IND_PPP_PR_E!Y68</f>
        <v>0</v>
      </c>
      <c r="Z68" s="52">
        <f>FC_IND_PPP_PU_E!Z68+FC_IND_PPP_PA_E!Z68+FC_IND_PPP_PR_E!Z68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  <c r="Y69" s="52">
        <f>FC_IND_PPP_PU_E!Y69+FC_IND_PPP_PA_E!Y69+FC_IND_PPP_PR_E!Y69</f>
        <v>0</v>
      </c>
      <c r="Z69" s="52">
        <f>FC_IND_PPP_PU_E!Z69+FC_IND_PPP_PA_E!Z69+FC_IND_PPP_PR_E!Z69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  <c r="Y70" s="52">
        <f>FC_IND_PPP_PU_E!Y70+FC_IND_PPP_PA_E!Y70+FC_IND_PPP_PR_E!Y70</f>
        <v>0</v>
      </c>
      <c r="Z70" s="52">
        <f>FC_IND_PPP_PU_E!Z70+FC_IND_PPP_PA_E!Z70+FC_IND_PPP_PR_E!Z70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  <c r="Y71" s="52">
        <f>FC_IND_PPP_PU_E!Y71+FC_IND_PPP_PA_E!Y71+FC_IND_PPP_PR_E!Y71</f>
        <v>0</v>
      </c>
      <c r="Z71" s="52">
        <f>FC_IND_PPP_PU_E!Z71+FC_IND_PPP_PA_E!Z71+FC_IND_PPP_PR_E!Z71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  <c r="Y72" s="55">
        <f>FC_IND_PPP_PU_E!Y72+FC_IND_PPP_PA_E!Y72+FC_IND_PPP_PR_E!Y72</f>
        <v>0</v>
      </c>
      <c r="Z72" s="55">
        <f>FC_IND_PPP_PU_E!Z72+FC_IND_PPP_PA_E!Z72+FC_IND_PPP_PR_E!Z72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19.138509883354626</v>
      </c>
      <c r="D2" s="21">
        <f t="shared" ref="D2:X2" si="0">SUM(D3,D17,D22,D25,D26,D51,D52)</f>
        <v>14.520355953556582</v>
      </c>
      <c r="E2" s="21">
        <f t="shared" si="0"/>
        <v>16.204217792072356</v>
      </c>
      <c r="F2" s="21">
        <f t="shared" si="0"/>
        <v>39.204742581917152</v>
      </c>
      <c r="G2" s="21">
        <f t="shared" si="0"/>
        <v>22.703410838903768</v>
      </c>
      <c r="H2" s="21">
        <f t="shared" si="0"/>
        <v>18.574588423180089</v>
      </c>
      <c r="I2" s="21">
        <f t="shared" si="0"/>
        <v>27.560589509684668</v>
      </c>
      <c r="J2" s="21">
        <f t="shared" si="0"/>
        <v>34.232767723149323</v>
      </c>
      <c r="K2" s="21">
        <f t="shared" si="0"/>
        <v>35.531696267568179</v>
      </c>
      <c r="L2" s="21">
        <f t="shared" si="0"/>
        <v>40.863729249885182</v>
      </c>
      <c r="M2" s="21">
        <f t="shared" si="0"/>
        <v>52.670043964734575</v>
      </c>
      <c r="N2" s="21">
        <f t="shared" si="0"/>
        <v>51.558456758117977</v>
      </c>
      <c r="O2" s="21">
        <f t="shared" si="0"/>
        <v>45.790384488117134</v>
      </c>
      <c r="P2" s="21">
        <f t="shared" si="0"/>
        <v>45.251703128290693</v>
      </c>
      <c r="Q2" s="21">
        <f t="shared" si="0"/>
        <v>35.999895536115794</v>
      </c>
      <c r="R2" s="21">
        <f t="shared" si="0"/>
        <v>35.250067728997593</v>
      </c>
      <c r="S2" s="21">
        <f t="shared" si="0"/>
        <v>39.899680217473282</v>
      </c>
      <c r="T2" s="21">
        <f t="shared" si="0"/>
        <v>34.9260926113271</v>
      </c>
      <c r="U2" s="21">
        <f t="shared" si="0"/>
        <v>43.81345077794635</v>
      </c>
      <c r="V2" s="21">
        <f t="shared" si="0"/>
        <v>44.184628602371475</v>
      </c>
      <c r="W2" s="21">
        <f t="shared" si="0"/>
        <v>47.05451145477187</v>
      </c>
      <c r="X2" s="21">
        <f t="shared" si="0"/>
        <v>41.077775665350948</v>
      </c>
      <c r="Y2" s="21">
        <f t="shared" ref="Y2:Z2" si="1">SUM(Y3,Y17,Y22,Y25,Y26,Y51,Y52)</f>
        <v>30.065977447520886</v>
      </c>
      <c r="Z2" s="21">
        <f t="shared" si="1"/>
        <v>21.180802546646426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1.0531260526332593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1.6468629351048745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1.0531260526332593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1.6468629351048745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3.1269527049791463</v>
      </c>
      <c r="D26" s="27">
        <f t="shared" si="16"/>
        <v>1.3138796095375449</v>
      </c>
      <c r="E26" s="27">
        <f t="shared" si="16"/>
        <v>1.5103647236249653</v>
      </c>
      <c r="F26" s="27">
        <f t="shared" si="16"/>
        <v>16.26590121024514</v>
      </c>
      <c r="G26" s="27">
        <f t="shared" si="16"/>
        <v>1.5469906817366352</v>
      </c>
      <c r="H26" s="27">
        <f t="shared" si="16"/>
        <v>2.9828593937612506</v>
      </c>
      <c r="I26" s="27">
        <f t="shared" si="16"/>
        <v>1.9030196256300511</v>
      </c>
      <c r="J26" s="27">
        <f t="shared" si="16"/>
        <v>2.1772570660671606</v>
      </c>
      <c r="K26" s="27">
        <f t="shared" si="16"/>
        <v>2.3071446020694966</v>
      </c>
      <c r="L26" s="27">
        <f t="shared" si="16"/>
        <v>2.3930538646652568</v>
      </c>
      <c r="M26" s="27">
        <f t="shared" si="16"/>
        <v>2.3337476064556899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0.70289615325272747</v>
      </c>
      <c r="W26" s="27">
        <f t="shared" si="16"/>
        <v>0.50684660661355885</v>
      </c>
      <c r="X26" s="27">
        <f t="shared" si="16"/>
        <v>0.52093601818853774</v>
      </c>
      <c r="Y26" s="27">
        <f t="shared" ref="Y26:Z26" si="17">SUM(Y27,Y33)</f>
        <v>1.5010849300106608</v>
      </c>
      <c r="Z26" s="27">
        <f t="shared" si="17"/>
        <v>2.6048887626010249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3.1269527049791463</v>
      </c>
      <c r="D33" s="19">
        <f t="shared" si="20"/>
        <v>1.3138796095375449</v>
      </c>
      <c r="E33" s="19">
        <f t="shared" si="20"/>
        <v>1.5103647236249653</v>
      </c>
      <c r="F33" s="19">
        <f t="shared" si="20"/>
        <v>16.26590121024514</v>
      </c>
      <c r="G33" s="19">
        <f t="shared" si="20"/>
        <v>1.5469906817366352</v>
      </c>
      <c r="H33" s="19">
        <f t="shared" si="20"/>
        <v>2.9828593937612506</v>
      </c>
      <c r="I33" s="19">
        <f t="shared" si="20"/>
        <v>1.9030196256300511</v>
      </c>
      <c r="J33" s="19">
        <f t="shared" si="20"/>
        <v>2.1772570660671606</v>
      </c>
      <c r="K33" s="19">
        <f t="shared" si="20"/>
        <v>2.3071446020694966</v>
      </c>
      <c r="L33" s="19">
        <f t="shared" si="20"/>
        <v>2.3930538646652568</v>
      </c>
      <c r="M33" s="19">
        <f t="shared" si="20"/>
        <v>2.3337476064556899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0.70289615325272747</v>
      </c>
      <c r="W33" s="19">
        <f t="shared" si="20"/>
        <v>0.50684660661355885</v>
      </c>
      <c r="X33" s="19">
        <f t="shared" si="20"/>
        <v>0.52093601818853774</v>
      </c>
      <c r="Y33" s="19">
        <f t="shared" ref="Y33:Z33" si="21">SUM(Y34:Y50)</f>
        <v>1.5010849300106608</v>
      </c>
      <c r="Z33" s="19">
        <f t="shared" si="21"/>
        <v>2.6048887626010249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6.1577557705351588E-2</v>
      </c>
      <c r="W36" s="8">
        <v>8.6640403444541519E-2</v>
      </c>
      <c r="X36" s="8">
        <v>6.3388282152358158E-2</v>
      </c>
      <c r="Y36" s="8">
        <v>0.87147946574977975</v>
      </c>
      <c r="Z36" s="8">
        <v>2.0145990688374562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4.917027147483588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5.165149895831448E-2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1.5001980677713878</v>
      </c>
      <c r="D43" s="8">
        <v>1.3138796095375449</v>
      </c>
      <c r="E43" s="8">
        <v>0</v>
      </c>
      <c r="F43" s="8">
        <v>8.0454699381775985</v>
      </c>
      <c r="G43" s="8">
        <v>1.5469906817366352</v>
      </c>
      <c r="H43" s="8">
        <v>2.9828593937612506</v>
      </c>
      <c r="I43" s="8">
        <v>1.9030196256300511</v>
      </c>
      <c r="J43" s="8">
        <v>2.1772570660671606</v>
      </c>
      <c r="K43" s="8">
        <v>2.3071446020694966</v>
      </c>
      <c r="L43" s="8">
        <v>2.3930538646652568</v>
      </c>
      <c r="M43" s="8">
        <v>2.3337476064556899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0.64131859554737591</v>
      </c>
      <c r="W43" s="8">
        <v>0.4202062031690173</v>
      </c>
      <c r="X43" s="8">
        <v>0.45754773603617954</v>
      </c>
      <c r="Y43" s="8">
        <v>0.62960546426088104</v>
      </c>
      <c r="Z43" s="8">
        <v>0.20432752420024752</v>
      </c>
    </row>
    <row r="44" spans="1:26" ht="11.25" customHeight="1" x14ac:dyDescent="0.2">
      <c r="A44" s="28" t="s">
        <v>74</v>
      </c>
      <c r="B44" s="7" t="s">
        <v>75</v>
      </c>
      <c r="C44" s="8">
        <v>1.6267546372077584</v>
      </c>
      <c r="D44" s="8">
        <v>0</v>
      </c>
      <c r="E44" s="8">
        <v>1.5103647236249653</v>
      </c>
      <c r="F44" s="8">
        <v>3.3034041245839538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0.33431067060500702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14.958431125742221</v>
      </c>
      <c r="D51" s="27">
        <v>13.206476344019038</v>
      </c>
      <c r="E51" s="27">
        <v>14.693853068447391</v>
      </c>
      <c r="F51" s="27">
        <v>22.938841371672012</v>
      </c>
      <c r="G51" s="27">
        <v>21.156420157167133</v>
      </c>
      <c r="H51" s="27">
        <v>15.591729029418838</v>
      </c>
      <c r="I51" s="27">
        <v>25.657569884054617</v>
      </c>
      <c r="J51" s="27">
        <v>32.055510657082159</v>
      </c>
      <c r="K51" s="27">
        <v>33.22455166549868</v>
      </c>
      <c r="L51" s="27">
        <v>38.470675385219927</v>
      </c>
      <c r="M51" s="27">
        <v>50.336296358278886</v>
      </c>
      <c r="N51" s="27">
        <v>49.911593823013099</v>
      </c>
      <c r="O51" s="27">
        <v>45.790384488117134</v>
      </c>
      <c r="P51" s="27">
        <v>45.251703128290693</v>
      </c>
      <c r="Q51" s="27">
        <v>35.999895536115794</v>
      </c>
      <c r="R51" s="27">
        <v>35.250067728997593</v>
      </c>
      <c r="S51" s="27">
        <v>39.899680217473282</v>
      </c>
      <c r="T51" s="27">
        <v>34.9260926113271</v>
      </c>
      <c r="U51" s="27">
        <v>43.81345077794635</v>
      </c>
      <c r="V51" s="27">
        <v>43.481732449118745</v>
      </c>
      <c r="W51" s="27">
        <v>46.547664848158313</v>
      </c>
      <c r="X51" s="27">
        <v>40.556839647162413</v>
      </c>
      <c r="Y51" s="27">
        <v>28.564892517510227</v>
      </c>
      <c r="Z51" s="27">
        <v>18.575913784045401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42.156976714938914</v>
      </c>
      <c r="D61" s="49">
        <f t="shared" si="24"/>
        <v>33.928001708933017</v>
      </c>
      <c r="E61" s="49">
        <f t="shared" si="24"/>
        <v>36.718589689885071</v>
      </c>
      <c r="F61" s="49">
        <f t="shared" si="24"/>
        <v>2.9498643788372862</v>
      </c>
      <c r="G61" s="49">
        <f t="shared" si="24"/>
        <v>4.7624285398787816</v>
      </c>
      <c r="H61" s="49">
        <f t="shared" si="24"/>
        <v>5.2208787436170727</v>
      </c>
      <c r="I61" s="49">
        <f t="shared" si="24"/>
        <v>8.3738869049331175</v>
      </c>
      <c r="J61" s="49">
        <f t="shared" si="24"/>
        <v>14.750106231388713</v>
      </c>
      <c r="K61" s="49">
        <f t="shared" si="24"/>
        <v>13.135094917143096</v>
      </c>
      <c r="L61" s="49">
        <f t="shared" si="24"/>
        <v>18.090576879413049</v>
      </c>
      <c r="M61" s="49">
        <f t="shared" si="24"/>
        <v>24.022227776881873</v>
      </c>
      <c r="N61" s="49">
        <f t="shared" si="24"/>
        <v>20.394480745237775</v>
      </c>
      <c r="O61" s="49">
        <f t="shared" si="24"/>
        <v>17.66934629777764</v>
      </c>
      <c r="P61" s="49">
        <f t="shared" si="24"/>
        <v>14.398410050918352</v>
      </c>
      <c r="Q61" s="49">
        <f t="shared" si="24"/>
        <v>18.2085418047178</v>
      </c>
      <c r="R61" s="49">
        <f t="shared" si="24"/>
        <v>20.104291600554539</v>
      </c>
      <c r="S61" s="49">
        <f t="shared" si="24"/>
        <v>4.6087362595615806</v>
      </c>
      <c r="T61" s="49">
        <f t="shared" si="24"/>
        <v>18.509028370945419</v>
      </c>
      <c r="U61" s="49">
        <f t="shared" si="24"/>
        <v>18.514295540348598</v>
      </c>
      <c r="V61" s="49">
        <f t="shared" si="24"/>
        <v>13.537517560550892</v>
      </c>
      <c r="W61" s="49">
        <f t="shared" si="24"/>
        <v>15.371858837694067</v>
      </c>
      <c r="X61" s="49">
        <f t="shared" si="24"/>
        <v>19.732164560135566</v>
      </c>
      <c r="Y61" s="49">
        <f t="shared" ref="Y61:Z61" si="25">SUM(Y62:Y72)</f>
        <v>23.904308448494749</v>
      </c>
      <c r="Z61" s="49">
        <f t="shared" si="25"/>
        <v>46.979857258154375</v>
      </c>
    </row>
    <row r="62" spans="1:26" ht="11.25" customHeight="1" x14ac:dyDescent="0.2">
      <c r="A62" s="50" t="s">
        <v>92</v>
      </c>
      <c r="B62" s="51" t="s">
        <v>93</v>
      </c>
      <c r="C62" s="52">
        <v>42.156976714938914</v>
      </c>
      <c r="D62" s="52">
        <v>33.928001708933017</v>
      </c>
      <c r="E62" s="52">
        <v>36.718589689885071</v>
      </c>
      <c r="F62" s="52">
        <v>2.9498643788372862</v>
      </c>
      <c r="G62" s="52">
        <v>4.7624285398787816</v>
      </c>
      <c r="H62" s="52">
        <v>5.2208787436170727</v>
      </c>
      <c r="I62" s="52">
        <v>8.3738869049331175</v>
      </c>
      <c r="J62" s="52">
        <v>14.750106231388713</v>
      </c>
      <c r="K62" s="52">
        <v>13.135094917143096</v>
      </c>
      <c r="L62" s="52">
        <v>18.090576879413049</v>
      </c>
      <c r="M62" s="52">
        <v>24.022227776881873</v>
      </c>
      <c r="N62" s="52">
        <v>20.394480745237775</v>
      </c>
      <c r="O62" s="52">
        <v>17.66934629777764</v>
      </c>
      <c r="P62" s="52">
        <v>14.398410050918352</v>
      </c>
      <c r="Q62" s="52">
        <v>15.750648025396247</v>
      </c>
      <c r="R62" s="52">
        <v>16.515635476174008</v>
      </c>
      <c r="S62" s="52">
        <v>0</v>
      </c>
      <c r="T62" s="52">
        <v>13.983834347580528</v>
      </c>
      <c r="U62" s="52">
        <v>15.866390197873471</v>
      </c>
      <c r="V62" s="52">
        <v>12.816960688171152</v>
      </c>
      <c r="W62" s="52">
        <v>14.564431837079093</v>
      </c>
      <c r="X62" s="52">
        <v>18.966383440632615</v>
      </c>
      <c r="Y62" s="52">
        <v>23.122191763323663</v>
      </c>
      <c r="Z62" s="52">
        <v>46.274748121229727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2.4578937793215534</v>
      </c>
      <c r="R64" s="52">
        <v>3.5886561243805297</v>
      </c>
      <c r="S64" s="52">
        <v>4.6087362595615806</v>
      </c>
      <c r="T64" s="52">
        <v>4.5251940233648913</v>
      </c>
      <c r="U64" s="52">
        <v>2.6479053424751271</v>
      </c>
      <c r="V64" s="52">
        <v>0.72055687237974009</v>
      </c>
      <c r="W64" s="52">
        <v>0.80742700061497352</v>
      </c>
      <c r="X64" s="52">
        <v>0.7657811195029498</v>
      </c>
      <c r="Y64" s="52">
        <v>0.78211668517108746</v>
      </c>
      <c r="Z64" s="52">
        <v>0.70510913692464838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16.879027079368139</v>
      </c>
      <c r="D2" s="21">
        <f t="shared" ref="D2:X2" si="0">SUM(D3,D17,D22,D25,D26,D51,D52)</f>
        <v>17.306596304169869</v>
      </c>
      <c r="E2" s="21">
        <f t="shared" si="0"/>
        <v>16.638584942274516</v>
      </c>
      <c r="F2" s="21">
        <f t="shared" si="0"/>
        <v>33.593171504205742</v>
      </c>
      <c r="G2" s="21">
        <f t="shared" si="0"/>
        <v>22.057968326188863</v>
      </c>
      <c r="H2" s="21">
        <f t="shared" si="0"/>
        <v>19.607337468926442</v>
      </c>
      <c r="I2" s="21">
        <f t="shared" si="0"/>
        <v>17.374939606662871</v>
      </c>
      <c r="J2" s="21">
        <f t="shared" si="0"/>
        <v>14.607728037171787</v>
      </c>
      <c r="K2" s="21">
        <f t="shared" si="0"/>
        <v>12.315745856468281</v>
      </c>
      <c r="L2" s="21">
        <f t="shared" si="0"/>
        <v>11.724684306130595</v>
      </c>
      <c r="M2" s="21">
        <f t="shared" si="0"/>
        <v>16.77495159858924</v>
      </c>
      <c r="N2" s="21">
        <f t="shared" si="0"/>
        <v>16.067381217308235</v>
      </c>
      <c r="O2" s="21">
        <f t="shared" si="0"/>
        <v>15.416063740658872</v>
      </c>
      <c r="P2" s="21">
        <f t="shared" si="0"/>
        <v>14.906505051721815</v>
      </c>
      <c r="Q2" s="21">
        <f t="shared" si="0"/>
        <v>13.125237338205581</v>
      </c>
      <c r="R2" s="21">
        <f t="shared" si="0"/>
        <v>12.535793117825939</v>
      </c>
      <c r="S2" s="21">
        <f t="shared" si="0"/>
        <v>14.608643235381223</v>
      </c>
      <c r="T2" s="21">
        <f t="shared" si="0"/>
        <v>15.406900702043187</v>
      </c>
      <c r="U2" s="21">
        <f t="shared" si="0"/>
        <v>18.013471644610309</v>
      </c>
      <c r="V2" s="21">
        <f t="shared" si="0"/>
        <v>17.550504170834653</v>
      </c>
      <c r="W2" s="21">
        <f t="shared" si="0"/>
        <v>15.335484917203061</v>
      </c>
      <c r="X2" s="21">
        <f t="shared" si="0"/>
        <v>14.684642893911589</v>
      </c>
      <c r="Y2" s="21">
        <f t="shared" ref="Y2:Z2" si="1">SUM(Y3,Y17,Y22,Y25,Y26,Y51,Y52)</f>
        <v>11.511788494073413</v>
      </c>
      <c r="Z2" s="21">
        <f t="shared" si="1"/>
        <v>3.7710860447464802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0.9361658833222396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0.51466798970871563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0.9361658833222396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0.51466798970871563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2.7674629549626042</v>
      </c>
      <c r="D26" s="27">
        <f t="shared" si="16"/>
        <v>1.5659935656726813</v>
      </c>
      <c r="E26" s="27">
        <f t="shared" si="16"/>
        <v>1.5624771963750352</v>
      </c>
      <c r="F26" s="27">
        <f t="shared" si="16"/>
        <v>13.959251759218954</v>
      </c>
      <c r="G26" s="27">
        <f t="shared" si="16"/>
        <v>1.5030107899110572</v>
      </c>
      <c r="H26" s="27">
        <f t="shared" si="16"/>
        <v>3.1487066858960318</v>
      </c>
      <c r="I26" s="27">
        <f t="shared" si="16"/>
        <v>1.1997149427445117</v>
      </c>
      <c r="J26" s="27">
        <f t="shared" si="16"/>
        <v>0.92907413579101938</v>
      </c>
      <c r="K26" s="27">
        <f t="shared" si="16"/>
        <v>0.79968618326690577</v>
      </c>
      <c r="L26" s="27">
        <f t="shared" si="16"/>
        <v>0.68661871067102254</v>
      </c>
      <c r="M26" s="27">
        <f t="shared" si="16"/>
        <v>0.74327834561576767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0.27925236640030637</v>
      </c>
      <c r="W26" s="27">
        <f t="shared" si="16"/>
        <v>0.16525091799926947</v>
      </c>
      <c r="X26" s="27">
        <f t="shared" si="16"/>
        <v>0.1862707980150615</v>
      </c>
      <c r="Y26" s="27">
        <f t="shared" ref="Y26:Z26" si="17">SUM(Y27,Y33)</f>
        <v>0.57533865812516716</v>
      </c>
      <c r="Z26" s="27">
        <f t="shared" si="17"/>
        <v>0.46495130401884927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2.7674629549626042</v>
      </c>
      <c r="D33" s="19">
        <f t="shared" si="20"/>
        <v>1.5659935656726813</v>
      </c>
      <c r="E33" s="19">
        <f t="shared" si="20"/>
        <v>1.5624771963750352</v>
      </c>
      <c r="F33" s="19">
        <f t="shared" si="20"/>
        <v>13.959251759218954</v>
      </c>
      <c r="G33" s="19">
        <f t="shared" si="20"/>
        <v>1.5030107899110572</v>
      </c>
      <c r="H33" s="19">
        <f t="shared" si="20"/>
        <v>3.1487066858960318</v>
      </c>
      <c r="I33" s="19">
        <f t="shared" si="20"/>
        <v>1.1997149427445117</v>
      </c>
      <c r="J33" s="19">
        <f t="shared" si="20"/>
        <v>0.92907413579101938</v>
      </c>
      <c r="K33" s="19">
        <f t="shared" si="20"/>
        <v>0.79968618326690577</v>
      </c>
      <c r="L33" s="19">
        <f t="shared" si="20"/>
        <v>0.68661871067102254</v>
      </c>
      <c r="M33" s="19">
        <f t="shared" si="20"/>
        <v>0.74327834561576767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0.27925236640030637</v>
      </c>
      <c r="W33" s="19">
        <f t="shared" si="20"/>
        <v>0.16525091799926947</v>
      </c>
      <c r="X33" s="19">
        <f t="shared" si="20"/>
        <v>0.1862707980150615</v>
      </c>
      <c r="Y33" s="19">
        <f t="shared" ref="Y33:Z33" si="21">SUM(Y34:Y50)</f>
        <v>0.57533865812516716</v>
      </c>
      <c r="Z33" s="19">
        <f t="shared" si="21"/>
        <v>0.46495130401884927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2.4516082294648436E-2</v>
      </c>
      <c r="W36" s="8">
        <v>2.8302556555458495E-2</v>
      </c>
      <c r="X36" s="8">
        <v>2.2705357847641872E-2</v>
      </c>
      <c r="Y36" s="8">
        <v>0.33428581425022036</v>
      </c>
      <c r="Z36" s="8">
        <v>0.35967725116254401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4.2306560125164161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9.2216210416855276E-3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1.3213756721703624</v>
      </c>
      <c r="D43" s="8">
        <v>1.5659935656726813</v>
      </c>
      <c r="E43" s="8">
        <v>0</v>
      </c>
      <c r="F43" s="8">
        <v>6.8863160312864906</v>
      </c>
      <c r="G43" s="8">
        <v>1.5030107899110572</v>
      </c>
      <c r="H43" s="8">
        <v>3.1487066858960318</v>
      </c>
      <c r="I43" s="8">
        <v>1.1997149427445117</v>
      </c>
      <c r="J43" s="8">
        <v>0.92907413579101938</v>
      </c>
      <c r="K43" s="8">
        <v>0.79968618326690577</v>
      </c>
      <c r="L43" s="8">
        <v>0.68661871067102254</v>
      </c>
      <c r="M43" s="8">
        <v>0.74327834561576767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0.25473628410565796</v>
      </c>
      <c r="W43" s="8">
        <v>0.13694836144381098</v>
      </c>
      <c r="X43" s="8">
        <v>0.16356544016741961</v>
      </c>
      <c r="Y43" s="8">
        <v>0.2410528438749468</v>
      </c>
      <c r="Z43" s="8">
        <v>3.6366142419626844E-2</v>
      </c>
    </row>
    <row r="44" spans="1:26" ht="11.25" customHeight="1" x14ac:dyDescent="0.2">
      <c r="A44" s="28" t="s">
        <v>74</v>
      </c>
      <c r="B44" s="7" t="s">
        <v>75</v>
      </c>
      <c r="C44" s="8">
        <v>1.4460872827922417</v>
      </c>
      <c r="D44" s="8">
        <v>0</v>
      </c>
      <c r="E44" s="8">
        <v>1.5624771963750352</v>
      </c>
      <c r="F44" s="8">
        <v>2.8422797154160473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5.9686289394992931E-2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13.175398241083295</v>
      </c>
      <c r="D51" s="27">
        <v>15.740602738497188</v>
      </c>
      <c r="E51" s="27">
        <v>15.076107745899481</v>
      </c>
      <c r="F51" s="27">
        <v>19.633919744986787</v>
      </c>
      <c r="G51" s="27">
        <v>20.554957536277808</v>
      </c>
      <c r="H51" s="27">
        <v>16.458630783030411</v>
      </c>
      <c r="I51" s="27">
        <v>16.17522466391836</v>
      </c>
      <c r="J51" s="27">
        <v>13.678653901380768</v>
      </c>
      <c r="K51" s="27">
        <v>11.516059673201376</v>
      </c>
      <c r="L51" s="27">
        <v>11.038065595459573</v>
      </c>
      <c r="M51" s="27">
        <v>16.031673252973473</v>
      </c>
      <c r="N51" s="27">
        <v>15.55271322759952</v>
      </c>
      <c r="O51" s="27">
        <v>15.416063740658872</v>
      </c>
      <c r="P51" s="27">
        <v>14.906505051721815</v>
      </c>
      <c r="Q51" s="27">
        <v>13.125237338205581</v>
      </c>
      <c r="R51" s="27">
        <v>12.535793117825939</v>
      </c>
      <c r="S51" s="27">
        <v>14.608643235381223</v>
      </c>
      <c r="T51" s="27">
        <v>15.406900702043187</v>
      </c>
      <c r="U51" s="27">
        <v>18.013471644610309</v>
      </c>
      <c r="V51" s="27">
        <v>17.271251804434346</v>
      </c>
      <c r="W51" s="27">
        <v>15.170233999203791</v>
      </c>
      <c r="X51" s="27">
        <v>14.498372095896528</v>
      </c>
      <c r="Y51" s="27">
        <v>10.936449835948245</v>
      </c>
      <c r="Z51" s="27">
        <v>3.3061347407276309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37.475023285061077</v>
      </c>
      <c r="D61" s="49">
        <f t="shared" si="24"/>
        <v>40.776087891066993</v>
      </c>
      <c r="E61" s="49">
        <f t="shared" si="24"/>
        <v>37.985499910114932</v>
      </c>
      <c r="F61" s="49">
        <f t="shared" si="24"/>
        <v>2.5380908211627125</v>
      </c>
      <c r="G61" s="49">
        <f t="shared" si="24"/>
        <v>4.6454370601212167</v>
      </c>
      <c r="H61" s="49">
        <f t="shared" si="24"/>
        <v>5.5312556563829238</v>
      </c>
      <c r="I61" s="49">
        <f t="shared" si="24"/>
        <v>5.2901578950668862</v>
      </c>
      <c r="J61" s="49">
        <f t="shared" si="24"/>
        <v>6.3058041686112869</v>
      </c>
      <c r="K61" s="49">
        <f t="shared" si="24"/>
        <v>4.5609498828569084</v>
      </c>
      <c r="L61" s="49">
        <f t="shared" si="24"/>
        <v>5.2055127205869463</v>
      </c>
      <c r="M61" s="49">
        <f t="shared" si="24"/>
        <v>7.6737274231181241</v>
      </c>
      <c r="N61" s="49">
        <f t="shared" si="24"/>
        <v>6.3735640547622197</v>
      </c>
      <c r="O61" s="49">
        <f t="shared" si="24"/>
        <v>5.9626089022223541</v>
      </c>
      <c r="P61" s="49">
        <f t="shared" si="24"/>
        <v>4.7535899490816451</v>
      </c>
      <c r="Q61" s="49">
        <f t="shared" si="24"/>
        <v>6.649343486228414</v>
      </c>
      <c r="R61" s="49">
        <f t="shared" si="24"/>
        <v>7.1607583141669373</v>
      </c>
      <c r="S61" s="49">
        <f t="shared" si="24"/>
        <v>1.6874166262720005</v>
      </c>
      <c r="T61" s="49">
        <f t="shared" si="24"/>
        <v>8.1723584630876509</v>
      </c>
      <c r="U61" s="49">
        <f t="shared" si="24"/>
        <v>7.6224493782751415</v>
      </c>
      <c r="V61" s="49">
        <f t="shared" si="24"/>
        <v>5.3890704001803744</v>
      </c>
      <c r="W61" s="49">
        <f t="shared" si="24"/>
        <v>5.0208650940425175</v>
      </c>
      <c r="X61" s="49">
        <f t="shared" si="24"/>
        <v>7.0674149287075148</v>
      </c>
      <c r="Y61" s="49">
        <f t="shared" ref="Y61:Z61" si="25">SUM(Y62:Y72)</f>
        <v>9.168752834267675</v>
      </c>
      <c r="Z61" s="49">
        <f t="shared" si="25"/>
        <v>8.3871757602339585</v>
      </c>
    </row>
    <row r="62" spans="1:26" ht="11.25" customHeight="1" x14ac:dyDescent="0.2">
      <c r="A62" s="50" t="s">
        <v>92</v>
      </c>
      <c r="B62" s="51" t="s">
        <v>93</v>
      </c>
      <c r="C62" s="52">
        <v>37.475023285061077</v>
      </c>
      <c r="D62" s="52">
        <v>40.776087891066993</v>
      </c>
      <c r="E62" s="52">
        <v>37.985499910114932</v>
      </c>
      <c r="F62" s="52">
        <v>2.5380908211627125</v>
      </c>
      <c r="G62" s="52">
        <v>4.6454370601212167</v>
      </c>
      <c r="H62" s="52">
        <v>5.5312556563829238</v>
      </c>
      <c r="I62" s="52">
        <v>5.2901578950668862</v>
      </c>
      <c r="J62" s="52">
        <v>6.3058041686112869</v>
      </c>
      <c r="K62" s="52">
        <v>4.5609498828569084</v>
      </c>
      <c r="L62" s="52">
        <v>5.2055127205869463</v>
      </c>
      <c r="M62" s="52">
        <v>7.6737274231181241</v>
      </c>
      <c r="N62" s="52">
        <v>6.3735640547622197</v>
      </c>
      <c r="O62" s="52">
        <v>5.9626089022223541</v>
      </c>
      <c r="P62" s="52">
        <v>4.7535899490816451</v>
      </c>
      <c r="Q62" s="52">
        <v>5.7532175746037488</v>
      </c>
      <c r="R62" s="52">
        <v>5.8845437238259883</v>
      </c>
      <c r="S62" s="52">
        <v>0</v>
      </c>
      <c r="T62" s="52">
        <v>6.1761656524194724</v>
      </c>
      <c r="U62" s="52">
        <v>6.5337890021265279</v>
      </c>
      <c r="V62" s="52">
        <v>5.102860111828849</v>
      </c>
      <c r="W62" s="52">
        <v>4.7577185629209024</v>
      </c>
      <c r="X62" s="52">
        <v>6.7936613593673858</v>
      </c>
      <c r="Y62" s="52">
        <v>8.8693090366763343</v>
      </c>
      <c r="Z62" s="52">
        <v>8.2616806787702792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0.89612591162466526</v>
      </c>
      <c r="R64" s="52">
        <v>1.276214590340949</v>
      </c>
      <c r="S64" s="52">
        <v>1.6874166262720005</v>
      </c>
      <c r="T64" s="52">
        <v>1.9961928106681794</v>
      </c>
      <c r="U64" s="52">
        <v>1.0886603761486138</v>
      </c>
      <c r="V64" s="52">
        <v>0.2862102883515254</v>
      </c>
      <c r="W64" s="52">
        <v>0.26314653112161535</v>
      </c>
      <c r="X64" s="52">
        <v>0.27375356934012918</v>
      </c>
      <c r="Y64" s="52">
        <v>0.29944379759134043</v>
      </c>
      <c r="Z64" s="52">
        <v>0.12549508146367908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3.4323368932327449</v>
      </c>
      <c r="D2" s="21">
        <f t="shared" ref="D2:X2" si="0">SUM(D3,D17,D22,D25,D26,D51,D52)</f>
        <v>2.8132377422735506</v>
      </c>
      <c r="E2" s="21">
        <f t="shared" si="0"/>
        <v>2.3921691856531297</v>
      </c>
      <c r="F2" s="21">
        <f t="shared" si="0"/>
        <v>2.8512529138771088</v>
      </c>
      <c r="G2" s="21">
        <f t="shared" si="0"/>
        <v>1.2390608349073544</v>
      </c>
      <c r="H2" s="21">
        <f t="shared" si="0"/>
        <v>0.85494410789347741</v>
      </c>
      <c r="I2" s="21">
        <f t="shared" si="0"/>
        <v>0.45903088365247202</v>
      </c>
      <c r="J2" s="21">
        <f t="shared" si="0"/>
        <v>0.44179423967888082</v>
      </c>
      <c r="K2" s="21">
        <f t="shared" si="0"/>
        <v>0.42504787596353988</v>
      </c>
      <c r="L2" s="21">
        <f t="shared" si="0"/>
        <v>0.93503644398421371</v>
      </c>
      <c r="M2" s="21">
        <f t="shared" si="0"/>
        <v>1.2955444366761983</v>
      </c>
      <c r="N2" s="21">
        <f t="shared" si="0"/>
        <v>1.1824929493874008</v>
      </c>
      <c r="O2" s="21">
        <f t="shared" si="0"/>
        <v>0.79527177122400283</v>
      </c>
      <c r="P2" s="21">
        <f t="shared" si="0"/>
        <v>0.73273181998749382</v>
      </c>
      <c r="Q2" s="21">
        <f t="shared" si="0"/>
        <v>0.45604712567862499</v>
      </c>
      <c r="R2" s="21">
        <f t="shared" si="0"/>
        <v>0.48257915317647149</v>
      </c>
      <c r="S2" s="21">
        <f t="shared" si="0"/>
        <v>0.32381654714549057</v>
      </c>
      <c r="T2" s="21">
        <f t="shared" si="0"/>
        <v>0.2357710866297146</v>
      </c>
      <c r="U2" s="21">
        <f t="shared" si="0"/>
        <v>0.49243899098622573</v>
      </c>
      <c r="V2" s="21">
        <f t="shared" si="0"/>
        <v>0.89875493977205023</v>
      </c>
      <c r="W2" s="21">
        <f t="shared" si="0"/>
        <v>0.78720157343169106</v>
      </c>
      <c r="X2" s="21">
        <f t="shared" si="0"/>
        <v>0.51747350676829684</v>
      </c>
      <c r="Y2" s="21">
        <f t="shared" ref="Y2:Z2" si="1">SUM(Y3,Y17,Y22,Y25,Y26,Y51,Y52)</f>
        <v>0.32375619083358304</v>
      </c>
      <c r="Z2" s="21">
        <f t="shared" si="1"/>
        <v>0.36077961578256074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0.31285626005825079</v>
      </c>
      <c r="D26" s="27">
        <f t="shared" si="16"/>
        <v>0.25455682478977432</v>
      </c>
      <c r="E26" s="27">
        <f t="shared" si="16"/>
        <v>0</v>
      </c>
      <c r="F26" s="27">
        <f t="shared" si="16"/>
        <v>0.74036403053590738</v>
      </c>
      <c r="G26" s="27">
        <f t="shared" si="16"/>
        <v>8.4428528352308393E-2</v>
      </c>
      <c r="H26" s="27">
        <f t="shared" si="16"/>
        <v>0.1372939203427197</v>
      </c>
      <c r="I26" s="27">
        <f t="shared" si="16"/>
        <v>3.1695431625437448E-2</v>
      </c>
      <c r="J26" s="27">
        <f t="shared" si="16"/>
        <v>2.8098798141820834E-2</v>
      </c>
      <c r="K26" s="27">
        <f t="shared" si="16"/>
        <v>2.7599214663598208E-2</v>
      </c>
      <c r="L26" s="27">
        <f t="shared" si="16"/>
        <v>5.4757424663721056E-2</v>
      </c>
      <c r="M26" s="27">
        <f t="shared" si="16"/>
        <v>5.7404047928542479E-2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1.3063200346965934E-2</v>
      </c>
      <c r="W26" s="27">
        <f t="shared" si="16"/>
        <v>7.0428353871717347E-3</v>
      </c>
      <c r="X26" s="27">
        <f t="shared" si="16"/>
        <v>5.7728237964009728E-3</v>
      </c>
      <c r="Y26" s="27">
        <f t="shared" ref="Y26:Z26" si="17">SUM(Y27,Y33)</f>
        <v>6.9820918641720874E-3</v>
      </c>
      <c r="Z26" s="27">
        <f t="shared" si="17"/>
        <v>3.9252533801256827E-3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0.31285626005825079</v>
      </c>
      <c r="D33" s="19">
        <f t="shared" si="20"/>
        <v>0.25455682478977432</v>
      </c>
      <c r="E33" s="19">
        <f t="shared" si="20"/>
        <v>0</v>
      </c>
      <c r="F33" s="19">
        <f t="shared" si="20"/>
        <v>0.74036403053590738</v>
      </c>
      <c r="G33" s="19">
        <f t="shared" si="20"/>
        <v>8.4428528352308393E-2</v>
      </c>
      <c r="H33" s="19">
        <f t="shared" si="20"/>
        <v>0.1372939203427197</v>
      </c>
      <c r="I33" s="19">
        <f t="shared" si="20"/>
        <v>3.1695431625437448E-2</v>
      </c>
      <c r="J33" s="19">
        <f t="shared" si="20"/>
        <v>2.8098798141820834E-2</v>
      </c>
      <c r="K33" s="19">
        <f t="shared" si="20"/>
        <v>2.7599214663598208E-2</v>
      </c>
      <c r="L33" s="19">
        <f t="shared" si="20"/>
        <v>5.4757424663721056E-2</v>
      </c>
      <c r="M33" s="19">
        <f t="shared" si="20"/>
        <v>5.7404047928542479E-2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1.3063200346965934E-2</v>
      </c>
      <c r="W33" s="19">
        <f t="shared" si="20"/>
        <v>7.0428353871717347E-3</v>
      </c>
      <c r="X33" s="19">
        <f t="shared" si="20"/>
        <v>5.7728237964009728E-3</v>
      </c>
      <c r="Y33" s="19">
        <f t="shared" ref="Y33:Z33" si="21">SUM(Y34:Y50)</f>
        <v>6.9820918641720874E-3</v>
      </c>
      <c r="Z33" s="19">
        <f t="shared" si="21"/>
        <v>3.9252533801256827E-3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0.31285626005825079</v>
      </c>
      <c r="D43" s="8">
        <v>0.25455682478977432</v>
      </c>
      <c r="E43" s="8">
        <v>0</v>
      </c>
      <c r="F43" s="8">
        <v>0.74036403053590738</v>
      </c>
      <c r="G43" s="8">
        <v>8.4428528352308393E-2</v>
      </c>
      <c r="H43" s="8">
        <v>0.1372939203427197</v>
      </c>
      <c r="I43" s="8">
        <v>3.1695431625437448E-2</v>
      </c>
      <c r="J43" s="8">
        <v>2.8098798141820834E-2</v>
      </c>
      <c r="K43" s="8">
        <v>2.7599214663598208E-2</v>
      </c>
      <c r="L43" s="8">
        <v>5.4757424663721056E-2</v>
      </c>
      <c r="M43" s="8">
        <v>5.7404047928542479E-2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1.3063200346965934E-2</v>
      </c>
      <c r="W43" s="8">
        <v>7.0428353871717347E-3</v>
      </c>
      <c r="X43" s="8">
        <v>5.7728237964009728E-3</v>
      </c>
      <c r="Y43" s="8">
        <v>6.9820918641720874E-3</v>
      </c>
      <c r="Z43" s="8">
        <v>3.9252533801256827E-3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3.119480633174494</v>
      </c>
      <c r="D51" s="27">
        <v>2.5586809174837764</v>
      </c>
      <c r="E51" s="27">
        <v>2.3921691856531297</v>
      </c>
      <c r="F51" s="27">
        <v>2.1108888833412012</v>
      </c>
      <c r="G51" s="27">
        <v>1.1546323065550461</v>
      </c>
      <c r="H51" s="27">
        <v>0.71765018755075771</v>
      </c>
      <c r="I51" s="27">
        <v>0.42733545202703455</v>
      </c>
      <c r="J51" s="27">
        <v>0.41369544153706</v>
      </c>
      <c r="K51" s="27">
        <v>0.39744866129994166</v>
      </c>
      <c r="L51" s="27">
        <v>0.88027901932049268</v>
      </c>
      <c r="M51" s="27">
        <v>1.2381403887476559</v>
      </c>
      <c r="N51" s="27">
        <v>1.1824929493874008</v>
      </c>
      <c r="O51" s="27">
        <v>0.79527177122400283</v>
      </c>
      <c r="P51" s="27">
        <v>0.73273181998749382</v>
      </c>
      <c r="Q51" s="27">
        <v>0.45604712567862499</v>
      </c>
      <c r="R51" s="27">
        <v>0.48257915317647149</v>
      </c>
      <c r="S51" s="27">
        <v>0.32381654714549057</v>
      </c>
      <c r="T51" s="27">
        <v>0.2357710866297146</v>
      </c>
      <c r="U51" s="27">
        <v>0.49243899098622573</v>
      </c>
      <c r="V51" s="27">
        <v>0.88569173942508428</v>
      </c>
      <c r="W51" s="27">
        <v>0.7801587380445193</v>
      </c>
      <c r="X51" s="27">
        <v>0.51170068297189586</v>
      </c>
      <c r="Y51" s="27">
        <v>0.31677409896941094</v>
      </c>
      <c r="Z51" s="27">
        <v>0.35685436240243507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3.1136629053782755E-2</v>
      </c>
      <c r="R61" s="49">
        <f t="shared" si="24"/>
        <v>4.9129285278521138E-2</v>
      </c>
      <c r="S61" s="49">
        <f t="shared" si="24"/>
        <v>3.7403434166419544E-2</v>
      </c>
      <c r="T61" s="49">
        <f t="shared" si="24"/>
        <v>3.0547645966930003E-2</v>
      </c>
      <c r="U61" s="49">
        <f t="shared" si="24"/>
        <v>2.9760993757009125E-2</v>
      </c>
      <c r="V61" s="49">
        <f t="shared" si="24"/>
        <v>1.4677227279283464E-2</v>
      </c>
      <c r="W61" s="49">
        <f t="shared" si="24"/>
        <v>1.3532821290126914E-2</v>
      </c>
      <c r="X61" s="49">
        <f t="shared" si="24"/>
        <v>9.6617666777213639E-3</v>
      </c>
      <c r="Y61" s="49">
        <f t="shared" ref="Y61:Z61" si="25">SUM(Y62:Y72)</f>
        <v>8.6733849280945432E-3</v>
      </c>
      <c r="Z61" s="49">
        <f t="shared" si="25"/>
        <v>1.3545566285815278E-2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3.1136629053782755E-2</v>
      </c>
      <c r="R64" s="52">
        <v>4.9129285278521138E-2</v>
      </c>
      <c r="S64" s="52">
        <v>3.7403434166419544E-2</v>
      </c>
      <c r="T64" s="52">
        <v>3.0547645966930003E-2</v>
      </c>
      <c r="U64" s="52">
        <v>2.9760993757009125E-2</v>
      </c>
      <c r="V64" s="52">
        <v>1.4677227279283464E-2</v>
      </c>
      <c r="W64" s="52">
        <v>1.3532821290126914E-2</v>
      </c>
      <c r="X64" s="52">
        <v>9.6617666777213639E-3</v>
      </c>
      <c r="Y64" s="52">
        <v>8.6733849280945432E-3</v>
      </c>
      <c r="Z64" s="52">
        <v>1.3545566285815278E-2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171.19638933472061</v>
      </c>
      <c r="D2" s="21">
        <f t="shared" ref="D2:X2" si="0">SUM(D3,D17,D22,D25,D26,D51,D52)</f>
        <v>175.34520333795916</v>
      </c>
      <c r="E2" s="21">
        <f t="shared" si="0"/>
        <v>171.3658923862242</v>
      </c>
      <c r="F2" s="21">
        <f t="shared" si="0"/>
        <v>108.54229664200466</v>
      </c>
      <c r="G2" s="21">
        <f t="shared" si="0"/>
        <v>133.93579033159</v>
      </c>
      <c r="H2" s="21">
        <f t="shared" si="0"/>
        <v>133.52238820962467</v>
      </c>
      <c r="I2" s="21">
        <f t="shared" si="0"/>
        <v>115.49534904000001</v>
      </c>
      <c r="J2" s="21">
        <f t="shared" si="0"/>
        <v>116.79117192</v>
      </c>
      <c r="K2" s="21">
        <f t="shared" si="0"/>
        <v>102.90942000000001</v>
      </c>
      <c r="L2" s="21">
        <f t="shared" si="0"/>
        <v>94.790576160000001</v>
      </c>
      <c r="M2" s="21">
        <f t="shared" si="0"/>
        <v>107.52428469056281</v>
      </c>
      <c r="N2" s="21">
        <f t="shared" si="0"/>
        <v>84.949890042185018</v>
      </c>
      <c r="O2" s="21">
        <f t="shared" si="0"/>
        <v>76.287515040000002</v>
      </c>
      <c r="P2" s="21">
        <f t="shared" si="0"/>
        <v>93.565190879999989</v>
      </c>
      <c r="Q2" s="21">
        <f t="shared" si="0"/>
        <v>85.789730880000008</v>
      </c>
      <c r="R2" s="21">
        <f t="shared" si="0"/>
        <v>85.993745040000007</v>
      </c>
      <c r="S2" s="21">
        <f t="shared" si="0"/>
        <v>93.45735612</v>
      </c>
      <c r="T2" s="21">
        <f t="shared" si="0"/>
        <v>65.279648519999995</v>
      </c>
      <c r="U2" s="21">
        <f t="shared" si="0"/>
        <v>67.221826247240429</v>
      </c>
      <c r="V2" s="21">
        <f t="shared" si="0"/>
        <v>94.691146526533231</v>
      </c>
      <c r="W2" s="21">
        <f t="shared" si="0"/>
        <v>98.639058211645548</v>
      </c>
      <c r="X2" s="21">
        <f t="shared" si="0"/>
        <v>82.30755057744426</v>
      </c>
      <c r="Y2" s="21">
        <f t="shared" ref="Y2:Z2" si="1">SUM(Y3,Y17,Y22,Y25,Y26,Y51,Y52)</f>
        <v>61.750316318755289</v>
      </c>
      <c r="Z2" s="21">
        <f t="shared" si="1"/>
        <v>46.712329212556959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2.5409580092438775</v>
      </c>
      <c r="D3" s="24">
        <f t="shared" si="2"/>
        <v>2.5499519540394302</v>
      </c>
      <c r="E3" s="24">
        <f t="shared" si="2"/>
        <v>2.5969539211515094</v>
      </c>
      <c r="F3" s="24">
        <f t="shared" si="2"/>
        <v>2.541429500795922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2.5993146905628075</v>
      </c>
      <c r="N3" s="24">
        <f t="shared" si="2"/>
        <v>2.6076250021849963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0.23606041028040706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2.5409580092438775</v>
      </c>
      <c r="D4" s="19">
        <f t="shared" si="4"/>
        <v>2.5499519540394302</v>
      </c>
      <c r="E4" s="19">
        <f t="shared" si="4"/>
        <v>2.5969539211515094</v>
      </c>
      <c r="F4" s="19">
        <f t="shared" si="4"/>
        <v>2.541429500795922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2.5993146905628075</v>
      </c>
      <c r="N4" s="19">
        <f t="shared" si="4"/>
        <v>2.6076250021849963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0.23606041028040706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2.5409580092438775</v>
      </c>
      <c r="D7" s="8">
        <v>2.5499519540394302</v>
      </c>
      <c r="E7" s="8">
        <v>2.5969539211515094</v>
      </c>
      <c r="F7" s="8">
        <v>2.541429500795922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2.5993146905628075</v>
      </c>
      <c r="N7" s="8">
        <v>2.6076250021849963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0.23606041028040706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1.6749551654767409</v>
      </c>
      <c r="D22" s="27">
        <f t="shared" si="12"/>
        <v>3.7091499839197466</v>
      </c>
      <c r="E22" s="27">
        <f t="shared" si="12"/>
        <v>1.8326613050726686</v>
      </c>
      <c r="F22" s="27">
        <f t="shared" si="12"/>
        <v>2.6469061812087493</v>
      </c>
      <c r="G22" s="27">
        <f t="shared" si="12"/>
        <v>0.96192649158998444</v>
      </c>
      <c r="H22" s="27">
        <f t="shared" si="12"/>
        <v>0.97474204962463873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2.0232072071437055</v>
      </c>
      <c r="E23" s="8">
        <v>1.8326613050726686</v>
      </c>
      <c r="F23" s="8">
        <v>0.96192536624073877</v>
      </c>
      <c r="G23" s="8">
        <v>0.96192649158998444</v>
      </c>
      <c r="H23" s="8">
        <v>0.97474204962463873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1.6749551654767409</v>
      </c>
      <c r="D24" s="8">
        <v>1.6859427767760411</v>
      </c>
      <c r="E24" s="8">
        <v>0</v>
      </c>
      <c r="F24" s="8">
        <v>1.6849808149680106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105.02924616</v>
      </c>
      <c r="D26" s="27">
        <f t="shared" si="14"/>
        <v>101.63146140000001</v>
      </c>
      <c r="E26" s="27">
        <f t="shared" si="14"/>
        <v>104.58112716000002</v>
      </c>
      <c r="F26" s="27">
        <f t="shared" si="14"/>
        <v>43.57380096</v>
      </c>
      <c r="G26" s="27">
        <f t="shared" si="14"/>
        <v>80.262303840000015</v>
      </c>
      <c r="H26" s="27">
        <f t="shared" si="14"/>
        <v>67.970936160000008</v>
      </c>
      <c r="I26" s="27">
        <f t="shared" si="14"/>
        <v>52.483829040000003</v>
      </c>
      <c r="J26" s="27">
        <f t="shared" si="14"/>
        <v>52.668871920000001</v>
      </c>
      <c r="K26" s="27">
        <f t="shared" si="14"/>
        <v>46.461600000000004</v>
      </c>
      <c r="L26" s="27">
        <f t="shared" si="14"/>
        <v>37.181486160000006</v>
      </c>
      <c r="M26" s="27">
        <f t="shared" si="14"/>
        <v>43.327170000000002</v>
      </c>
      <c r="N26" s="27">
        <f t="shared" si="14"/>
        <v>21.249365040000001</v>
      </c>
      <c r="O26" s="27">
        <f t="shared" si="14"/>
        <v>24.383795040000003</v>
      </c>
      <c r="P26" s="27">
        <f t="shared" si="14"/>
        <v>33.886010880000001</v>
      </c>
      <c r="Q26" s="27">
        <f t="shared" si="14"/>
        <v>33.886010880000001</v>
      </c>
      <c r="R26" s="27">
        <f t="shared" si="14"/>
        <v>33.787085040000001</v>
      </c>
      <c r="S26" s="27">
        <f t="shared" si="14"/>
        <v>36.757086120000004</v>
      </c>
      <c r="T26" s="27">
        <f t="shared" si="14"/>
        <v>11.71904868</v>
      </c>
      <c r="U26" s="27">
        <f t="shared" si="14"/>
        <v>6.268860000000001</v>
      </c>
      <c r="V26" s="27">
        <f t="shared" si="14"/>
        <v>36.977774400000008</v>
      </c>
      <c r="W26" s="27">
        <f t="shared" si="14"/>
        <v>28.407480840000002</v>
      </c>
      <c r="X26" s="27">
        <f t="shared" si="14"/>
        <v>22.313295359999998</v>
      </c>
      <c r="Y26" s="27">
        <f t="shared" ref="Y26:Z26" si="15">SUM(Y27,Y33)</f>
        <v>26.28075888</v>
      </c>
      <c r="Z26" s="27">
        <f t="shared" si="15"/>
        <v>19.170682559999999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105.02924616</v>
      </c>
      <c r="D33" s="19">
        <f t="shared" si="18"/>
        <v>101.63146140000001</v>
      </c>
      <c r="E33" s="19">
        <f t="shared" si="18"/>
        <v>104.58112716000002</v>
      </c>
      <c r="F33" s="19">
        <f t="shared" si="18"/>
        <v>43.57380096</v>
      </c>
      <c r="G33" s="19">
        <f t="shared" si="18"/>
        <v>80.262303840000015</v>
      </c>
      <c r="H33" s="19">
        <f t="shared" si="18"/>
        <v>67.970936160000008</v>
      </c>
      <c r="I33" s="19">
        <f t="shared" si="18"/>
        <v>52.483829040000003</v>
      </c>
      <c r="J33" s="19">
        <f t="shared" si="18"/>
        <v>52.668871920000001</v>
      </c>
      <c r="K33" s="19">
        <f t="shared" si="18"/>
        <v>46.461600000000004</v>
      </c>
      <c r="L33" s="19">
        <f t="shared" si="18"/>
        <v>37.181486160000006</v>
      </c>
      <c r="M33" s="19">
        <f t="shared" si="18"/>
        <v>43.327170000000002</v>
      </c>
      <c r="N33" s="19">
        <f t="shared" si="18"/>
        <v>21.249365040000001</v>
      </c>
      <c r="O33" s="19">
        <f t="shared" si="18"/>
        <v>24.383795040000003</v>
      </c>
      <c r="P33" s="19">
        <f t="shared" si="18"/>
        <v>33.886010880000001</v>
      </c>
      <c r="Q33" s="19">
        <f t="shared" si="18"/>
        <v>33.886010880000001</v>
      </c>
      <c r="R33" s="19">
        <f t="shared" si="18"/>
        <v>33.787085040000001</v>
      </c>
      <c r="S33" s="19">
        <f t="shared" si="18"/>
        <v>36.757086120000004</v>
      </c>
      <c r="T33" s="19">
        <f t="shared" si="18"/>
        <v>11.71904868</v>
      </c>
      <c r="U33" s="19">
        <f t="shared" si="18"/>
        <v>6.268860000000001</v>
      </c>
      <c r="V33" s="19">
        <f t="shared" si="18"/>
        <v>36.977774400000008</v>
      </c>
      <c r="W33" s="19">
        <f t="shared" si="18"/>
        <v>28.407480840000002</v>
      </c>
      <c r="X33" s="19">
        <f t="shared" si="18"/>
        <v>22.313295359999998</v>
      </c>
      <c r="Y33" s="19">
        <f t="shared" ref="Y33:Z33" si="19">SUM(Y34:Y50)</f>
        <v>26.28075888</v>
      </c>
      <c r="Z33" s="19">
        <f t="shared" si="19"/>
        <v>19.170682559999999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2.8710752400000015</v>
      </c>
      <c r="E36" s="8">
        <v>2.8710752400000015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2.8710752400000015</v>
      </c>
      <c r="T36" s="8">
        <v>2.8710752400000015</v>
      </c>
      <c r="U36" s="8">
        <v>0</v>
      </c>
      <c r="V36" s="8">
        <v>2.8710752400000015</v>
      </c>
      <c r="W36" s="8">
        <v>1.3493304000000004</v>
      </c>
      <c r="X36" s="8">
        <v>1.0622001600000004</v>
      </c>
      <c r="Y36" s="8">
        <v>1.9810623600000001</v>
      </c>
      <c r="Z36" s="8">
        <v>3.0721118400000007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3.0491445600000002</v>
      </c>
      <c r="U37" s="8">
        <v>0</v>
      </c>
      <c r="V37" s="8">
        <v>3.0491445600000002</v>
      </c>
      <c r="W37" s="8">
        <v>0.91484315999999999</v>
      </c>
      <c r="X37" s="8">
        <v>0.30486456000000001</v>
      </c>
      <c r="Y37" s="8">
        <v>0.15243228</v>
      </c>
      <c r="Z37" s="8">
        <v>0.18286883999999998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28.209869999999999</v>
      </c>
      <c r="D43" s="8">
        <v>21.941009999999999</v>
      </c>
      <c r="E43" s="8">
        <v>15.67215</v>
      </c>
      <c r="F43" s="8">
        <v>28.209869999999999</v>
      </c>
      <c r="G43" s="8">
        <v>18.806580000000004</v>
      </c>
      <c r="H43" s="8">
        <v>18.806580000000004</v>
      </c>
      <c r="I43" s="8">
        <v>12.53772</v>
      </c>
      <c r="J43" s="8">
        <v>21.941009999999999</v>
      </c>
      <c r="K43" s="8">
        <v>18.806580000000004</v>
      </c>
      <c r="L43" s="8">
        <v>15.67215</v>
      </c>
      <c r="M43" s="8">
        <v>15.67215</v>
      </c>
      <c r="N43" s="8">
        <v>0</v>
      </c>
      <c r="O43" s="8">
        <v>3.1344300000000005</v>
      </c>
      <c r="P43" s="8">
        <v>15.67215</v>
      </c>
      <c r="Q43" s="8">
        <v>15.67215</v>
      </c>
      <c r="R43" s="8">
        <v>12.53772</v>
      </c>
      <c r="S43" s="8">
        <v>15.67215</v>
      </c>
      <c r="T43" s="8">
        <v>5.7988288799999994</v>
      </c>
      <c r="U43" s="8">
        <v>6.268860000000001</v>
      </c>
      <c r="V43" s="8">
        <v>12.224277000000003</v>
      </c>
      <c r="W43" s="8">
        <v>7.5226320000000015</v>
      </c>
      <c r="X43" s="8">
        <v>9.4032899999999984</v>
      </c>
      <c r="Y43" s="8">
        <v>15.67215</v>
      </c>
      <c r="Z43" s="8">
        <v>8.9644697999999998</v>
      </c>
    </row>
    <row r="44" spans="1:26" ht="11.25" customHeight="1" x14ac:dyDescent="0.2">
      <c r="A44" s="28" t="s">
        <v>74</v>
      </c>
      <c r="B44" s="7" t="s">
        <v>75</v>
      </c>
      <c r="C44" s="8">
        <v>76.819376160000004</v>
      </c>
      <c r="D44" s="8">
        <v>76.819376160000004</v>
      </c>
      <c r="E44" s="8">
        <v>86.037901920000024</v>
      </c>
      <c r="F44" s="8">
        <v>15.363930959999999</v>
      </c>
      <c r="G44" s="8">
        <v>61.455723840000019</v>
      </c>
      <c r="H44" s="8">
        <v>49.164356160000004</v>
      </c>
      <c r="I44" s="8">
        <v>39.946109040000003</v>
      </c>
      <c r="J44" s="8">
        <v>30.727861920000006</v>
      </c>
      <c r="K44" s="8">
        <v>27.65502</v>
      </c>
      <c r="L44" s="8">
        <v>21.509336160000004</v>
      </c>
      <c r="M44" s="8">
        <v>27.65502</v>
      </c>
      <c r="N44" s="8">
        <v>21.249365040000001</v>
      </c>
      <c r="O44" s="8">
        <v>21.249365040000001</v>
      </c>
      <c r="P44" s="8">
        <v>18.213860880000002</v>
      </c>
      <c r="Q44" s="8">
        <v>18.213860880000002</v>
      </c>
      <c r="R44" s="8">
        <v>21.249365040000001</v>
      </c>
      <c r="S44" s="8">
        <v>18.213860880000002</v>
      </c>
      <c r="T44" s="8">
        <v>0</v>
      </c>
      <c r="U44" s="8">
        <v>0</v>
      </c>
      <c r="V44" s="8">
        <v>18.833277600000002</v>
      </c>
      <c r="W44" s="8">
        <v>18.62067528</v>
      </c>
      <c r="X44" s="8">
        <v>11.542940640000001</v>
      </c>
      <c r="Y44" s="8">
        <v>8.4751142400000017</v>
      </c>
      <c r="Z44" s="8">
        <v>6.9512320799999987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61.951229999999995</v>
      </c>
      <c r="D51" s="27">
        <v>67.454639999999998</v>
      </c>
      <c r="E51" s="27">
        <v>62.355150000000002</v>
      </c>
      <c r="F51" s="27">
        <v>59.780159999999995</v>
      </c>
      <c r="G51" s="27">
        <v>52.711560000000013</v>
      </c>
      <c r="H51" s="27">
        <v>64.57671000000002</v>
      </c>
      <c r="I51" s="27">
        <v>63.011519999999997</v>
      </c>
      <c r="J51" s="27">
        <v>64.122299999999996</v>
      </c>
      <c r="K51" s="27">
        <v>56.447820000000007</v>
      </c>
      <c r="L51" s="27">
        <v>57.609089999999995</v>
      </c>
      <c r="M51" s="27">
        <v>61.597799999999992</v>
      </c>
      <c r="N51" s="27">
        <v>61.092900000000014</v>
      </c>
      <c r="O51" s="27">
        <v>51.90372</v>
      </c>
      <c r="P51" s="27">
        <v>59.679179999999988</v>
      </c>
      <c r="Q51" s="27">
        <v>51.90372</v>
      </c>
      <c r="R51" s="27">
        <v>52.206660000000007</v>
      </c>
      <c r="S51" s="27">
        <v>56.700269999999996</v>
      </c>
      <c r="T51" s="27">
        <v>53.560599839999995</v>
      </c>
      <c r="U51" s="27">
        <v>60.952966247240425</v>
      </c>
      <c r="V51" s="27">
        <v>57.713372126533216</v>
      </c>
      <c r="W51" s="27">
        <v>70.231577371645542</v>
      </c>
      <c r="X51" s="27">
        <v>59.994255217444262</v>
      </c>
      <c r="Y51" s="27">
        <v>35.469557438755288</v>
      </c>
      <c r="Z51" s="27">
        <v>27.305586242276554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10.192089599999999</v>
      </c>
      <c r="D61" s="49">
        <f t="shared" si="22"/>
        <v>8.1760895999999974</v>
      </c>
      <c r="E61" s="49">
        <f t="shared" si="22"/>
        <v>8.1760895999999974</v>
      </c>
      <c r="F61" s="49">
        <f t="shared" si="22"/>
        <v>6.2721792000000018</v>
      </c>
      <c r="G61" s="49">
        <f t="shared" si="22"/>
        <v>4.2561791999999992</v>
      </c>
      <c r="H61" s="49">
        <f t="shared" si="22"/>
        <v>5.0400000000000009</v>
      </c>
      <c r="I61" s="49">
        <f t="shared" si="22"/>
        <v>4.9279104</v>
      </c>
      <c r="J61" s="49">
        <f t="shared" si="22"/>
        <v>8.8478207999999974</v>
      </c>
      <c r="K61" s="49">
        <f t="shared" si="22"/>
        <v>3.8078208</v>
      </c>
      <c r="L61" s="49">
        <f t="shared" si="22"/>
        <v>3.9199103999999996</v>
      </c>
      <c r="M61" s="49">
        <f t="shared" si="22"/>
        <v>1.7918208</v>
      </c>
      <c r="N61" s="49">
        <f t="shared" si="22"/>
        <v>1.6801343999999998</v>
      </c>
      <c r="O61" s="49">
        <f t="shared" si="22"/>
        <v>2.016</v>
      </c>
      <c r="P61" s="49">
        <f t="shared" si="22"/>
        <v>2.3518656</v>
      </c>
      <c r="Q61" s="49">
        <f t="shared" si="22"/>
        <v>3.0239999999999996</v>
      </c>
      <c r="R61" s="49">
        <f t="shared" si="22"/>
        <v>3.3598656</v>
      </c>
      <c r="S61" s="49">
        <f t="shared" si="22"/>
        <v>0.89591040000000022</v>
      </c>
      <c r="T61" s="49">
        <f t="shared" si="22"/>
        <v>1.7918208</v>
      </c>
      <c r="U61" s="49">
        <f t="shared" si="22"/>
        <v>2.5061010085681468</v>
      </c>
      <c r="V61" s="49">
        <f t="shared" si="22"/>
        <v>3.5574907256200881</v>
      </c>
      <c r="W61" s="49">
        <f t="shared" si="22"/>
        <v>7.3258286906979295</v>
      </c>
      <c r="X61" s="49">
        <f t="shared" si="22"/>
        <v>7.8746653336103929</v>
      </c>
      <c r="Y61" s="49">
        <f t="shared" ref="Y61:Z61" si="23">SUM(Y62:Y72)</f>
        <v>4.8248514899814943</v>
      </c>
      <c r="Z61" s="49">
        <f t="shared" si="23"/>
        <v>17.24049052655436</v>
      </c>
    </row>
    <row r="62" spans="1:26" ht="11.25" customHeight="1" x14ac:dyDescent="0.2">
      <c r="A62" s="50" t="s">
        <v>92</v>
      </c>
      <c r="B62" s="51" t="s">
        <v>93</v>
      </c>
      <c r="C62" s="52">
        <v>10.192089599999999</v>
      </c>
      <c r="D62" s="52">
        <v>8.1760895999999974</v>
      </c>
      <c r="E62" s="52">
        <v>8.1760895999999974</v>
      </c>
      <c r="F62" s="52">
        <v>6.2721792000000018</v>
      </c>
      <c r="G62" s="52">
        <v>4.2561791999999992</v>
      </c>
      <c r="H62" s="52">
        <v>5.0400000000000009</v>
      </c>
      <c r="I62" s="52">
        <v>4.9279104</v>
      </c>
      <c r="J62" s="52">
        <v>8.8478207999999974</v>
      </c>
      <c r="K62" s="52">
        <v>3.8078208</v>
      </c>
      <c r="L62" s="52">
        <v>3.9199103999999996</v>
      </c>
      <c r="M62" s="52">
        <v>1.7918208</v>
      </c>
      <c r="N62" s="52">
        <v>1.6801343999999998</v>
      </c>
      <c r="O62" s="52">
        <v>2.016</v>
      </c>
      <c r="P62" s="52">
        <v>2.3518656</v>
      </c>
      <c r="Q62" s="52">
        <v>3.0239999999999996</v>
      </c>
      <c r="R62" s="52">
        <v>3.3598656</v>
      </c>
      <c r="S62" s="52">
        <v>0.89591040000000022</v>
      </c>
      <c r="T62" s="52">
        <v>1.7918208</v>
      </c>
      <c r="U62" s="52">
        <v>2.2401792</v>
      </c>
      <c r="V62" s="52">
        <v>2.7998208</v>
      </c>
      <c r="W62" s="52">
        <v>4.0344192000000003</v>
      </c>
      <c r="X62" s="52">
        <v>4.9492799999999972</v>
      </c>
      <c r="Y62" s="52">
        <v>3.6332351999999997</v>
      </c>
      <c r="Z62" s="52">
        <v>15.984460799999997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0.26592180856814662</v>
      </c>
      <c r="V64" s="52">
        <v>0.75766992562008828</v>
      </c>
      <c r="W64" s="52">
        <v>3.2914094906979292</v>
      </c>
      <c r="X64" s="52">
        <v>2.9253853336103957</v>
      </c>
      <c r="Y64" s="52">
        <v>1.1916162899814946</v>
      </c>
      <c r="Z64" s="52">
        <v>1.256029726554365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7.9239319200000011</v>
      </c>
      <c r="D2" s="21">
        <f t="shared" ref="D2:X2" si="0">SUM(D3,D17,D22,D25,D26,D51,D52)</f>
        <v>6.3981338400000007</v>
      </c>
      <c r="E2" s="21">
        <f t="shared" si="0"/>
        <v>9.0960677611515095</v>
      </c>
      <c r="F2" s="21">
        <f t="shared" si="0"/>
        <v>11.727611420795922</v>
      </c>
      <c r="G2" s="21">
        <f t="shared" si="0"/>
        <v>17.627962221050897</v>
      </c>
      <c r="H2" s="21">
        <f t="shared" si="0"/>
        <v>15.261791241270906</v>
      </c>
      <c r="I2" s="21">
        <f t="shared" si="0"/>
        <v>14.908334897016374</v>
      </c>
      <c r="J2" s="21">
        <f t="shared" si="0"/>
        <v>12.410493839999999</v>
      </c>
      <c r="K2" s="21">
        <f t="shared" si="0"/>
        <v>5.0025600000000008</v>
      </c>
      <c r="L2" s="21">
        <f t="shared" si="0"/>
        <v>5.6084399999999999</v>
      </c>
      <c r="M2" s="21">
        <f t="shared" si="0"/>
        <v>6.012360000000001</v>
      </c>
      <c r="N2" s="21">
        <f t="shared" si="0"/>
        <v>6.0649041600000002</v>
      </c>
      <c r="O2" s="21">
        <f t="shared" si="0"/>
        <v>9.9061941600000019</v>
      </c>
      <c r="P2" s="21">
        <f t="shared" si="0"/>
        <v>10.81501416</v>
      </c>
      <c r="Q2" s="21">
        <f t="shared" si="0"/>
        <v>7.4765700000000006</v>
      </c>
      <c r="R2" s="21">
        <f t="shared" si="0"/>
        <v>8.0319599999999998</v>
      </c>
      <c r="S2" s="21">
        <f t="shared" si="0"/>
        <v>7.7795100000000001</v>
      </c>
      <c r="T2" s="21">
        <f t="shared" si="0"/>
        <v>7.4507191200000005</v>
      </c>
      <c r="U2" s="21">
        <f t="shared" si="0"/>
        <v>7.0637208674291454</v>
      </c>
      <c r="V2" s="21">
        <f t="shared" si="0"/>
        <v>2.8727178693647195</v>
      </c>
      <c r="W2" s="21">
        <f t="shared" si="0"/>
        <v>1.96363449957271</v>
      </c>
      <c r="X2" s="21">
        <f t="shared" si="0"/>
        <v>2.1343424392444534</v>
      </c>
      <c r="Y2" s="21">
        <f t="shared" ref="Y2:Z2" si="1">SUM(Y3,Y17,Y22,Y25,Y26,Y51,Y52)</f>
        <v>3.7539669792432666</v>
      </c>
      <c r="Z2" s="21">
        <f t="shared" si="1"/>
        <v>3.7324732402821486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2.5969539211515094</v>
      </c>
      <c r="F3" s="24">
        <f t="shared" si="2"/>
        <v>2.541429500795922</v>
      </c>
      <c r="G3" s="24">
        <f t="shared" si="2"/>
        <v>2.598843141050895</v>
      </c>
      <c r="H3" s="24">
        <f t="shared" si="2"/>
        <v>2.5988474012709064</v>
      </c>
      <c r="I3" s="24">
        <f t="shared" si="2"/>
        <v>2.5988210570163752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2.5969539211515094</v>
      </c>
      <c r="F4" s="19">
        <f t="shared" si="4"/>
        <v>2.541429500795922</v>
      </c>
      <c r="G4" s="19">
        <f t="shared" si="4"/>
        <v>2.598843141050895</v>
      </c>
      <c r="H4" s="19">
        <f t="shared" si="4"/>
        <v>2.5988474012709064</v>
      </c>
      <c r="I4" s="19">
        <f t="shared" si="4"/>
        <v>2.5988210570163752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2.5969539211515094</v>
      </c>
      <c r="F7" s="8">
        <v>2.541429500795922</v>
      </c>
      <c r="G7" s="8">
        <v>2.598843141050895</v>
      </c>
      <c r="H7" s="8">
        <v>2.5988474012709064</v>
      </c>
      <c r="I7" s="8">
        <v>2.5988210570163752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6.2072719200000011</v>
      </c>
      <c r="D26" s="27">
        <f t="shared" si="14"/>
        <v>6.1456838400000002</v>
      </c>
      <c r="E26" s="27">
        <f t="shared" si="14"/>
        <v>6.1456838400000002</v>
      </c>
      <c r="F26" s="27">
        <f t="shared" si="14"/>
        <v>6.2072719200000011</v>
      </c>
      <c r="G26" s="27">
        <f t="shared" si="14"/>
        <v>12.151189080000002</v>
      </c>
      <c r="H26" s="27">
        <f t="shared" si="14"/>
        <v>9.2801138400000003</v>
      </c>
      <c r="I26" s="27">
        <f t="shared" si="14"/>
        <v>9.2801138400000003</v>
      </c>
      <c r="J26" s="27">
        <f t="shared" si="14"/>
        <v>9.2801138400000003</v>
      </c>
      <c r="K26" s="27">
        <f t="shared" si="14"/>
        <v>3.1344300000000005</v>
      </c>
      <c r="L26" s="27">
        <f t="shared" si="14"/>
        <v>3.1344300000000005</v>
      </c>
      <c r="M26" s="27">
        <f t="shared" si="14"/>
        <v>3.1344300000000005</v>
      </c>
      <c r="N26" s="27">
        <f t="shared" si="14"/>
        <v>3.0355041600000003</v>
      </c>
      <c r="O26" s="27">
        <f t="shared" si="14"/>
        <v>6.1699341600000004</v>
      </c>
      <c r="P26" s="27">
        <f t="shared" si="14"/>
        <v>6.1699341600000004</v>
      </c>
      <c r="Q26" s="27">
        <f t="shared" si="14"/>
        <v>3.1344300000000005</v>
      </c>
      <c r="R26" s="27">
        <f t="shared" si="14"/>
        <v>3.1344300000000005</v>
      </c>
      <c r="S26" s="27">
        <f t="shared" si="14"/>
        <v>3.1344300000000005</v>
      </c>
      <c r="T26" s="27">
        <f t="shared" si="14"/>
        <v>3.1344300000000005</v>
      </c>
      <c r="U26" s="27">
        <f t="shared" si="14"/>
        <v>3.1344300000000005</v>
      </c>
      <c r="V26" s="27">
        <f t="shared" si="14"/>
        <v>0.31344300000000008</v>
      </c>
      <c r="W26" s="27">
        <f t="shared" si="14"/>
        <v>0.21954347999999999</v>
      </c>
      <c r="X26" s="27">
        <f t="shared" si="14"/>
        <v>0.18806579999999998</v>
      </c>
      <c r="Y26" s="27">
        <f t="shared" ref="Y26:Z26" si="15">SUM(Y27,Y33)</f>
        <v>0</v>
      </c>
      <c r="Z26" s="27">
        <f t="shared" si="15"/>
        <v>0.9357479999999998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6.2072719200000011</v>
      </c>
      <c r="D33" s="19">
        <f t="shared" si="18"/>
        <v>6.1456838400000002</v>
      </c>
      <c r="E33" s="19">
        <f t="shared" si="18"/>
        <v>6.1456838400000002</v>
      </c>
      <c r="F33" s="19">
        <f t="shared" si="18"/>
        <v>6.2072719200000011</v>
      </c>
      <c r="G33" s="19">
        <f t="shared" si="18"/>
        <v>12.151189080000002</v>
      </c>
      <c r="H33" s="19">
        <f t="shared" si="18"/>
        <v>9.2801138400000003</v>
      </c>
      <c r="I33" s="19">
        <f t="shared" si="18"/>
        <v>9.2801138400000003</v>
      </c>
      <c r="J33" s="19">
        <f t="shared" si="18"/>
        <v>9.2801138400000003</v>
      </c>
      <c r="K33" s="19">
        <f t="shared" si="18"/>
        <v>3.1344300000000005</v>
      </c>
      <c r="L33" s="19">
        <f t="shared" si="18"/>
        <v>3.1344300000000005</v>
      </c>
      <c r="M33" s="19">
        <f t="shared" si="18"/>
        <v>3.1344300000000005</v>
      </c>
      <c r="N33" s="19">
        <f t="shared" si="18"/>
        <v>3.0355041600000003</v>
      </c>
      <c r="O33" s="19">
        <f t="shared" si="18"/>
        <v>6.1699341600000004</v>
      </c>
      <c r="P33" s="19">
        <f t="shared" si="18"/>
        <v>6.1699341600000004</v>
      </c>
      <c r="Q33" s="19">
        <f t="shared" si="18"/>
        <v>3.1344300000000005</v>
      </c>
      <c r="R33" s="19">
        <f t="shared" si="18"/>
        <v>3.1344300000000005</v>
      </c>
      <c r="S33" s="19">
        <f t="shared" si="18"/>
        <v>3.1344300000000005</v>
      </c>
      <c r="T33" s="19">
        <f t="shared" si="18"/>
        <v>3.1344300000000005</v>
      </c>
      <c r="U33" s="19">
        <f t="shared" si="18"/>
        <v>3.1344300000000005</v>
      </c>
      <c r="V33" s="19">
        <f t="shared" si="18"/>
        <v>0.31344300000000008</v>
      </c>
      <c r="W33" s="19">
        <f t="shared" si="18"/>
        <v>0.21954347999999999</v>
      </c>
      <c r="X33" s="19">
        <f t="shared" si="18"/>
        <v>0.18806579999999998</v>
      </c>
      <c r="Y33" s="19">
        <f t="shared" ref="Y33:Z33" si="19">SUM(Y34:Y50)</f>
        <v>0</v>
      </c>
      <c r="Z33" s="19">
        <f t="shared" si="19"/>
        <v>0.9357479999999998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2.8710752400000015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0.34164864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3.0436559999999998E-2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3.1344300000000005</v>
      </c>
      <c r="D43" s="8">
        <v>0</v>
      </c>
      <c r="E43" s="8">
        <v>0</v>
      </c>
      <c r="F43" s="8">
        <v>3.1344300000000005</v>
      </c>
      <c r="G43" s="8">
        <v>3.1344300000000005</v>
      </c>
      <c r="H43" s="8">
        <v>3.1344300000000005</v>
      </c>
      <c r="I43" s="8">
        <v>3.1344300000000005</v>
      </c>
      <c r="J43" s="8">
        <v>3.1344300000000005</v>
      </c>
      <c r="K43" s="8">
        <v>3.1344300000000005</v>
      </c>
      <c r="L43" s="8">
        <v>3.1344300000000005</v>
      </c>
      <c r="M43" s="8">
        <v>3.1344300000000005</v>
      </c>
      <c r="N43" s="8">
        <v>0</v>
      </c>
      <c r="O43" s="8">
        <v>3.1344300000000005</v>
      </c>
      <c r="P43" s="8">
        <v>3.1344300000000005</v>
      </c>
      <c r="Q43" s="8">
        <v>3.1344300000000005</v>
      </c>
      <c r="R43" s="8">
        <v>3.1344300000000005</v>
      </c>
      <c r="S43" s="8">
        <v>3.1344300000000005</v>
      </c>
      <c r="T43" s="8">
        <v>3.1344300000000005</v>
      </c>
      <c r="U43" s="8">
        <v>3.1344300000000005</v>
      </c>
      <c r="V43" s="8">
        <v>0.31344300000000008</v>
      </c>
      <c r="W43" s="8">
        <v>0.21954347999999999</v>
      </c>
      <c r="X43" s="8">
        <v>0.18806579999999998</v>
      </c>
      <c r="Y43" s="8">
        <v>0</v>
      </c>
      <c r="Z43" s="8">
        <v>0.23208120000000002</v>
      </c>
    </row>
    <row r="44" spans="1:26" ht="11.25" customHeight="1" x14ac:dyDescent="0.2">
      <c r="A44" s="28" t="s">
        <v>74</v>
      </c>
      <c r="B44" s="7" t="s">
        <v>75</v>
      </c>
      <c r="C44" s="8">
        <v>3.0728419200000006</v>
      </c>
      <c r="D44" s="8">
        <v>6.1456838400000002</v>
      </c>
      <c r="E44" s="8">
        <v>6.1456838400000002</v>
      </c>
      <c r="F44" s="8">
        <v>3.0728419200000006</v>
      </c>
      <c r="G44" s="8">
        <v>6.1456838400000002</v>
      </c>
      <c r="H44" s="8">
        <v>6.1456838400000002</v>
      </c>
      <c r="I44" s="8">
        <v>6.1456838400000002</v>
      </c>
      <c r="J44" s="8">
        <v>6.1456838400000002</v>
      </c>
      <c r="K44" s="8">
        <v>0</v>
      </c>
      <c r="L44" s="8">
        <v>0</v>
      </c>
      <c r="M44" s="8">
        <v>0</v>
      </c>
      <c r="N44" s="8">
        <v>3.0355041600000003</v>
      </c>
      <c r="O44" s="8">
        <v>3.0355041600000003</v>
      </c>
      <c r="P44" s="8">
        <v>3.0355041600000003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0.33158159999999987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1.7166600000000001</v>
      </c>
      <c r="D51" s="27">
        <v>0.25245000000000012</v>
      </c>
      <c r="E51" s="27">
        <v>0.35342999999999997</v>
      </c>
      <c r="F51" s="27">
        <v>2.9789099999999995</v>
      </c>
      <c r="G51" s="27">
        <v>2.8779300000000001</v>
      </c>
      <c r="H51" s="27">
        <v>3.3828299999999993</v>
      </c>
      <c r="I51" s="27">
        <v>3.0293999999999999</v>
      </c>
      <c r="J51" s="27">
        <v>3.1303799999999993</v>
      </c>
      <c r="K51" s="27">
        <v>1.8681300000000001</v>
      </c>
      <c r="L51" s="27">
        <v>2.4740099999999998</v>
      </c>
      <c r="M51" s="27">
        <v>2.8779300000000001</v>
      </c>
      <c r="N51" s="27">
        <v>3.0293999999999999</v>
      </c>
      <c r="O51" s="27">
        <v>3.7362600000000006</v>
      </c>
      <c r="P51" s="27">
        <v>4.6450800000000001</v>
      </c>
      <c r="Q51" s="27">
        <v>4.3421399999999997</v>
      </c>
      <c r="R51" s="27">
        <v>4.8975299999999997</v>
      </c>
      <c r="S51" s="27">
        <v>4.6450800000000001</v>
      </c>
      <c r="T51" s="27">
        <v>4.3162891199999995</v>
      </c>
      <c r="U51" s="27">
        <v>3.9292908674291449</v>
      </c>
      <c r="V51" s="27">
        <v>2.5592748693647196</v>
      </c>
      <c r="W51" s="27">
        <v>1.74409101957271</v>
      </c>
      <c r="X51" s="27">
        <v>1.9462766392444535</v>
      </c>
      <c r="Y51" s="27">
        <v>3.7539669792432666</v>
      </c>
      <c r="Z51" s="27">
        <v>2.7967252402821488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0.33586559999999993</v>
      </c>
      <c r="D61" s="49">
        <f t="shared" si="22"/>
        <v>0.56004480000000012</v>
      </c>
      <c r="E61" s="49">
        <f t="shared" si="22"/>
        <v>0.56004480000000012</v>
      </c>
      <c r="F61" s="49">
        <f t="shared" si="22"/>
        <v>1.2321792</v>
      </c>
      <c r="G61" s="49">
        <f t="shared" si="22"/>
        <v>1.0079999999999998</v>
      </c>
      <c r="H61" s="49">
        <f t="shared" si="22"/>
        <v>1.2321792</v>
      </c>
      <c r="I61" s="49">
        <f t="shared" si="22"/>
        <v>1.2321792</v>
      </c>
      <c r="J61" s="49">
        <f t="shared" si="22"/>
        <v>1.9039104</v>
      </c>
      <c r="K61" s="49">
        <f t="shared" si="22"/>
        <v>1.6801343999999998</v>
      </c>
      <c r="L61" s="49">
        <f t="shared" si="22"/>
        <v>1.5680448</v>
      </c>
      <c r="M61" s="49">
        <f t="shared" si="22"/>
        <v>0.89591040000000022</v>
      </c>
      <c r="N61" s="49">
        <f t="shared" si="22"/>
        <v>0.56004480000000012</v>
      </c>
      <c r="O61" s="49">
        <f t="shared" si="22"/>
        <v>0.67213439999999969</v>
      </c>
      <c r="P61" s="49">
        <f t="shared" si="22"/>
        <v>1.3438655999999998</v>
      </c>
      <c r="Q61" s="49">
        <f t="shared" si="22"/>
        <v>1.3438655999999998</v>
      </c>
      <c r="R61" s="49">
        <f t="shared" si="22"/>
        <v>1.6801343999999998</v>
      </c>
      <c r="S61" s="49">
        <f t="shared" si="22"/>
        <v>1.7918208</v>
      </c>
      <c r="T61" s="49">
        <f t="shared" si="22"/>
        <v>1.5680448</v>
      </c>
      <c r="U61" s="49">
        <f t="shared" si="22"/>
        <v>0.80096326571067156</v>
      </c>
      <c r="V61" s="49">
        <f t="shared" si="22"/>
        <v>1.9400810199765819</v>
      </c>
      <c r="W61" s="49">
        <f t="shared" si="22"/>
        <v>1.7461526701484855</v>
      </c>
      <c r="X61" s="49">
        <f t="shared" si="22"/>
        <v>2.1673577230882857</v>
      </c>
      <c r="Y61" s="49">
        <f t="shared" ref="Y61:Z61" si="23">SUM(Y62:Y72)</f>
        <v>3.2009576693996009</v>
      </c>
      <c r="Z61" s="49">
        <f t="shared" si="23"/>
        <v>3.528520389458015</v>
      </c>
    </row>
    <row r="62" spans="1:26" ht="11.25" customHeight="1" x14ac:dyDescent="0.2">
      <c r="A62" s="50" t="s">
        <v>92</v>
      </c>
      <c r="B62" s="51" t="s">
        <v>93</v>
      </c>
      <c r="C62" s="52">
        <v>0.33586559999999993</v>
      </c>
      <c r="D62" s="52">
        <v>0.56004480000000012</v>
      </c>
      <c r="E62" s="52">
        <v>0.56004480000000012</v>
      </c>
      <c r="F62" s="52">
        <v>1.2321792</v>
      </c>
      <c r="G62" s="52">
        <v>1.0079999999999998</v>
      </c>
      <c r="H62" s="52">
        <v>1.2321792</v>
      </c>
      <c r="I62" s="52">
        <v>1.2321792</v>
      </c>
      <c r="J62" s="52">
        <v>1.9039104</v>
      </c>
      <c r="K62" s="52">
        <v>1.6801343999999998</v>
      </c>
      <c r="L62" s="52">
        <v>1.5680448</v>
      </c>
      <c r="M62" s="52">
        <v>0.89591040000000022</v>
      </c>
      <c r="N62" s="52">
        <v>0.56004480000000012</v>
      </c>
      <c r="O62" s="52">
        <v>0.67213439999999969</v>
      </c>
      <c r="P62" s="52">
        <v>1.3438655999999998</v>
      </c>
      <c r="Q62" s="52">
        <v>1.3438655999999998</v>
      </c>
      <c r="R62" s="52">
        <v>1.6801343999999998</v>
      </c>
      <c r="S62" s="52">
        <v>1.7918208</v>
      </c>
      <c r="T62" s="52">
        <v>1.5680448</v>
      </c>
      <c r="U62" s="52">
        <v>0.78382079999999965</v>
      </c>
      <c r="V62" s="52">
        <v>1.9212480000000001</v>
      </c>
      <c r="W62" s="52">
        <v>1.7248895999999998</v>
      </c>
      <c r="X62" s="52">
        <v>2.1337343999999998</v>
      </c>
      <c r="Y62" s="52">
        <v>3.1179455999999997</v>
      </c>
      <c r="Z62" s="52">
        <v>3.4223615999999994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1.7142465710671885E-2</v>
      </c>
      <c r="V64" s="52">
        <v>1.883301997658186E-2</v>
      </c>
      <c r="W64" s="52">
        <v>2.1263070148485649E-2</v>
      </c>
      <c r="X64" s="52">
        <v>3.3623323088285952E-2</v>
      </c>
      <c r="Y64" s="52">
        <v>8.3012069399601415E-2</v>
      </c>
      <c r="Z64" s="52">
        <v>0.10615878945801563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14.154623640000001</v>
      </c>
      <c r="D2" s="21">
        <f t="shared" ref="D2:X2" si="0">SUM(D3,D17,D22,D25,D26,D51,D52)</f>
        <v>16.98206364</v>
      </c>
      <c r="E2" s="21">
        <f t="shared" si="0"/>
        <v>17.392838399999999</v>
      </c>
      <c r="F2" s="21">
        <f t="shared" si="0"/>
        <v>36.994624560000005</v>
      </c>
      <c r="G2" s="21">
        <f t="shared" si="0"/>
        <v>23.292090000000002</v>
      </c>
      <c r="H2" s="21">
        <f t="shared" si="0"/>
        <v>31.26951</v>
      </c>
      <c r="I2" s="21">
        <f t="shared" si="0"/>
        <v>34.583897159999999</v>
      </c>
      <c r="J2" s="21">
        <f t="shared" si="0"/>
        <v>39.474379079999999</v>
      </c>
      <c r="K2" s="21">
        <f t="shared" si="0"/>
        <v>27.972705240000007</v>
      </c>
      <c r="L2" s="21">
        <f t="shared" si="0"/>
        <v>26.505497160000001</v>
      </c>
      <c r="M2" s="21">
        <f t="shared" si="0"/>
        <v>24.554659319999999</v>
      </c>
      <c r="N2" s="21">
        <f t="shared" si="0"/>
        <v>22.871970000000001</v>
      </c>
      <c r="O2" s="21">
        <f t="shared" si="0"/>
        <v>26.958855240000002</v>
      </c>
      <c r="P2" s="21">
        <f t="shared" si="0"/>
        <v>24.17100048</v>
      </c>
      <c r="Q2" s="21">
        <f t="shared" si="0"/>
        <v>17.563665240000002</v>
      </c>
      <c r="R2" s="21">
        <f t="shared" si="0"/>
        <v>17.008275240000003</v>
      </c>
      <c r="S2" s="21">
        <f t="shared" si="0"/>
        <v>15.039165240000003</v>
      </c>
      <c r="T2" s="21">
        <f t="shared" si="0"/>
        <v>11.895859800000002</v>
      </c>
      <c r="U2" s="21">
        <f t="shared" si="0"/>
        <v>10.546492466838643</v>
      </c>
      <c r="V2" s="21">
        <f t="shared" si="0"/>
        <v>13.204175758191996</v>
      </c>
      <c r="W2" s="21">
        <f t="shared" si="0"/>
        <v>11.920836182055545</v>
      </c>
      <c r="X2" s="21">
        <f t="shared" si="0"/>
        <v>12.744451291819006</v>
      </c>
      <c r="Y2" s="21">
        <f t="shared" ref="Y2:Z2" si="1">SUM(Y3,Y17,Y22,Y25,Y26,Y51,Y52)</f>
        <v>8.3056830019071164</v>
      </c>
      <c r="Z2" s="21">
        <f t="shared" si="1"/>
        <v>19.90837938208918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3.0496283999999996</v>
      </c>
      <c r="D3" s="24">
        <f t="shared" si="2"/>
        <v>3.0496283999999996</v>
      </c>
      <c r="E3" s="24">
        <f t="shared" si="2"/>
        <v>3.0496283999999996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3.0496283999999996</v>
      </c>
      <c r="D11" s="19">
        <f t="shared" si="8"/>
        <v>3.0496283999999996</v>
      </c>
      <c r="E11" s="19">
        <f t="shared" si="8"/>
        <v>3.0496283999999996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3.0496283999999996</v>
      </c>
      <c r="D13" s="8">
        <v>3.0496283999999996</v>
      </c>
      <c r="E13" s="8">
        <v>3.0496283999999996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6.0055052400000015</v>
      </c>
      <c r="D26" s="27">
        <f t="shared" si="14"/>
        <v>6.0055052400000015</v>
      </c>
      <c r="E26" s="27">
        <f t="shared" si="14"/>
        <v>3.1344300000000005</v>
      </c>
      <c r="F26" s="27">
        <f t="shared" si="14"/>
        <v>15.58686456</v>
      </c>
      <c r="G26" s="27">
        <f t="shared" si="14"/>
        <v>12.53772</v>
      </c>
      <c r="H26" s="27">
        <f t="shared" si="14"/>
        <v>12.53772</v>
      </c>
      <c r="I26" s="27">
        <f t="shared" si="14"/>
        <v>15.34720716</v>
      </c>
      <c r="J26" s="27">
        <f t="shared" si="14"/>
        <v>18.420049079999998</v>
      </c>
      <c r="K26" s="27">
        <f t="shared" si="14"/>
        <v>9.1399352400000033</v>
      </c>
      <c r="L26" s="27">
        <f t="shared" si="14"/>
        <v>15.34720716</v>
      </c>
      <c r="M26" s="27">
        <f t="shared" si="14"/>
        <v>12.184609320000002</v>
      </c>
      <c r="N26" s="27">
        <f t="shared" si="14"/>
        <v>0</v>
      </c>
      <c r="O26" s="27">
        <f t="shared" si="14"/>
        <v>6.0055052400000015</v>
      </c>
      <c r="P26" s="27">
        <f t="shared" si="14"/>
        <v>5.7421504800000003</v>
      </c>
      <c r="Q26" s="27">
        <f t="shared" si="14"/>
        <v>2.8710752400000015</v>
      </c>
      <c r="R26" s="27">
        <f t="shared" si="14"/>
        <v>2.8710752400000015</v>
      </c>
      <c r="S26" s="27">
        <f t="shared" si="14"/>
        <v>2.8710752400000015</v>
      </c>
      <c r="T26" s="27">
        <f t="shared" si="14"/>
        <v>2.8710752400000015</v>
      </c>
      <c r="U26" s="27">
        <f t="shared" si="14"/>
        <v>2.8710752400000015</v>
      </c>
      <c r="V26" s="27">
        <f t="shared" si="14"/>
        <v>5.3146817999999989</v>
      </c>
      <c r="W26" s="27">
        <f t="shared" si="14"/>
        <v>4.8784503600000013</v>
      </c>
      <c r="X26" s="27">
        <f t="shared" si="14"/>
        <v>3.1845182400000014</v>
      </c>
      <c r="Y26" s="27">
        <f t="shared" ref="Y26:Z26" si="15">SUM(Y27,Y33)</f>
        <v>2.7197564400000003</v>
      </c>
      <c r="Z26" s="27">
        <f t="shared" si="15"/>
        <v>10.60850988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6.0055052400000015</v>
      </c>
      <c r="D33" s="19">
        <f t="shared" si="18"/>
        <v>6.0055052400000015</v>
      </c>
      <c r="E33" s="19">
        <f t="shared" si="18"/>
        <v>3.1344300000000005</v>
      </c>
      <c r="F33" s="19">
        <f t="shared" si="18"/>
        <v>15.58686456</v>
      </c>
      <c r="G33" s="19">
        <f t="shared" si="18"/>
        <v>12.53772</v>
      </c>
      <c r="H33" s="19">
        <f t="shared" si="18"/>
        <v>12.53772</v>
      </c>
      <c r="I33" s="19">
        <f t="shared" si="18"/>
        <v>15.34720716</v>
      </c>
      <c r="J33" s="19">
        <f t="shared" si="18"/>
        <v>18.420049079999998</v>
      </c>
      <c r="K33" s="19">
        <f t="shared" si="18"/>
        <v>9.1399352400000033</v>
      </c>
      <c r="L33" s="19">
        <f t="shared" si="18"/>
        <v>15.34720716</v>
      </c>
      <c r="M33" s="19">
        <f t="shared" si="18"/>
        <v>12.184609320000002</v>
      </c>
      <c r="N33" s="19">
        <f t="shared" si="18"/>
        <v>0</v>
      </c>
      <c r="O33" s="19">
        <f t="shared" si="18"/>
        <v>6.0055052400000015</v>
      </c>
      <c r="P33" s="19">
        <f t="shared" si="18"/>
        <v>5.7421504800000003</v>
      </c>
      <c r="Q33" s="19">
        <f t="shared" si="18"/>
        <v>2.8710752400000015</v>
      </c>
      <c r="R33" s="19">
        <f t="shared" si="18"/>
        <v>2.8710752400000015</v>
      </c>
      <c r="S33" s="19">
        <f t="shared" si="18"/>
        <v>2.8710752400000015</v>
      </c>
      <c r="T33" s="19">
        <f t="shared" si="18"/>
        <v>2.8710752400000015</v>
      </c>
      <c r="U33" s="19">
        <f t="shared" si="18"/>
        <v>2.8710752400000015</v>
      </c>
      <c r="V33" s="19">
        <f t="shared" si="18"/>
        <v>5.3146817999999989</v>
      </c>
      <c r="W33" s="19">
        <f t="shared" si="18"/>
        <v>4.8784503600000013</v>
      </c>
      <c r="X33" s="19">
        <f t="shared" si="18"/>
        <v>3.1845182400000014</v>
      </c>
      <c r="Y33" s="19">
        <f t="shared" ref="Y33:Z33" si="19">SUM(Y34:Y50)</f>
        <v>2.7197564400000003</v>
      </c>
      <c r="Z33" s="19">
        <f t="shared" si="19"/>
        <v>10.60850988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2.8710752400000015</v>
      </c>
      <c r="D36" s="8">
        <v>2.8710752400000015</v>
      </c>
      <c r="E36" s="8">
        <v>0</v>
      </c>
      <c r="F36" s="8">
        <v>0</v>
      </c>
      <c r="G36" s="8">
        <v>0</v>
      </c>
      <c r="H36" s="8">
        <v>0</v>
      </c>
      <c r="I36" s="8">
        <v>2.8710752400000015</v>
      </c>
      <c r="J36" s="8">
        <v>2.8710752400000015</v>
      </c>
      <c r="K36" s="8">
        <v>2.8710752400000015</v>
      </c>
      <c r="L36" s="8">
        <v>2.8710752400000015</v>
      </c>
      <c r="M36" s="8">
        <v>2.8429073999999996</v>
      </c>
      <c r="N36" s="8">
        <v>0</v>
      </c>
      <c r="O36" s="8">
        <v>2.8710752400000015</v>
      </c>
      <c r="P36" s="8">
        <v>5.7421504800000003</v>
      </c>
      <c r="Q36" s="8">
        <v>2.8710752400000015</v>
      </c>
      <c r="R36" s="8">
        <v>2.8710752400000015</v>
      </c>
      <c r="S36" s="8">
        <v>2.8710752400000015</v>
      </c>
      <c r="T36" s="8">
        <v>2.8710752400000015</v>
      </c>
      <c r="U36" s="8">
        <v>2.8710752400000015</v>
      </c>
      <c r="V36" s="8">
        <v>4.5936295199999995</v>
      </c>
      <c r="W36" s="8">
        <v>4.565007360000001</v>
      </c>
      <c r="X36" s="8">
        <v>2.8710752400000015</v>
      </c>
      <c r="Y36" s="8">
        <v>2.4690020400000003</v>
      </c>
      <c r="Z36" s="8">
        <v>5.7192073199999998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3.0491445600000002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3.1344300000000005</v>
      </c>
      <c r="D43" s="8">
        <v>3.1344300000000005</v>
      </c>
      <c r="E43" s="8">
        <v>3.1344300000000005</v>
      </c>
      <c r="F43" s="8">
        <v>12.53772</v>
      </c>
      <c r="G43" s="8">
        <v>12.53772</v>
      </c>
      <c r="H43" s="8">
        <v>12.53772</v>
      </c>
      <c r="I43" s="8">
        <v>9.4032899999999984</v>
      </c>
      <c r="J43" s="8">
        <v>9.4032899999999984</v>
      </c>
      <c r="K43" s="8">
        <v>6.268860000000001</v>
      </c>
      <c r="L43" s="8">
        <v>9.4032899999999984</v>
      </c>
      <c r="M43" s="8">
        <v>6.268860000000001</v>
      </c>
      <c r="N43" s="8">
        <v>0</v>
      </c>
      <c r="O43" s="8">
        <v>3.1344300000000005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0.72105227999999988</v>
      </c>
      <c r="W43" s="8">
        <v>0.31344300000000008</v>
      </c>
      <c r="X43" s="8">
        <v>0.31344300000000008</v>
      </c>
      <c r="Y43" s="8">
        <v>0.25075439999999999</v>
      </c>
      <c r="Z43" s="8">
        <v>4.7424592799999994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3.0728419200000006</v>
      </c>
      <c r="J44" s="8">
        <v>6.1456838400000002</v>
      </c>
      <c r="K44" s="8">
        <v>0</v>
      </c>
      <c r="L44" s="8">
        <v>3.0728419200000006</v>
      </c>
      <c r="M44" s="8">
        <v>3.0728419200000006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0.14684328000000002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5.0994900000000003</v>
      </c>
      <c r="D51" s="27">
        <v>7.9269299999999996</v>
      </c>
      <c r="E51" s="27">
        <v>11.208779999999999</v>
      </c>
      <c r="F51" s="27">
        <v>21.407760000000003</v>
      </c>
      <c r="G51" s="27">
        <v>10.75437</v>
      </c>
      <c r="H51" s="27">
        <v>18.73179</v>
      </c>
      <c r="I51" s="27">
        <v>19.236689999999999</v>
      </c>
      <c r="J51" s="27">
        <v>21.05433</v>
      </c>
      <c r="K51" s="27">
        <v>18.832770000000004</v>
      </c>
      <c r="L51" s="27">
        <v>11.158290000000001</v>
      </c>
      <c r="M51" s="27">
        <v>12.370049999999999</v>
      </c>
      <c r="N51" s="27">
        <v>22.871970000000001</v>
      </c>
      <c r="O51" s="27">
        <v>20.95335</v>
      </c>
      <c r="P51" s="27">
        <v>18.428850000000001</v>
      </c>
      <c r="Q51" s="27">
        <v>14.692590000000001</v>
      </c>
      <c r="R51" s="27">
        <v>14.137200000000004</v>
      </c>
      <c r="S51" s="27">
        <v>12.168090000000001</v>
      </c>
      <c r="T51" s="27">
        <v>9.0247845600000005</v>
      </c>
      <c r="U51" s="27">
        <v>7.6754172268386425</v>
      </c>
      <c r="V51" s="27">
        <v>7.8894939581919967</v>
      </c>
      <c r="W51" s="27">
        <v>7.042385822055544</v>
      </c>
      <c r="X51" s="27">
        <v>9.5599330518190051</v>
      </c>
      <c r="Y51" s="27">
        <v>5.585926561907117</v>
      </c>
      <c r="Z51" s="27">
        <v>9.2998695020891819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2.016</v>
      </c>
      <c r="D61" s="49">
        <f t="shared" si="22"/>
        <v>2.3518656</v>
      </c>
      <c r="E61" s="49">
        <f t="shared" si="22"/>
        <v>2.3518656</v>
      </c>
      <c r="F61" s="49">
        <f t="shared" si="22"/>
        <v>7.0559999999999983</v>
      </c>
      <c r="G61" s="49">
        <f t="shared" si="22"/>
        <v>4.9279104</v>
      </c>
      <c r="H61" s="49">
        <f t="shared" si="22"/>
        <v>2.5760447999999996</v>
      </c>
      <c r="I61" s="49">
        <f t="shared" si="22"/>
        <v>9.5199551999999983</v>
      </c>
      <c r="J61" s="49">
        <f t="shared" si="22"/>
        <v>4.032</v>
      </c>
      <c r="K61" s="49">
        <f t="shared" si="22"/>
        <v>5.6000448000000018</v>
      </c>
      <c r="L61" s="49">
        <f t="shared" si="22"/>
        <v>3.0239999999999996</v>
      </c>
      <c r="M61" s="49">
        <f t="shared" si="22"/>
        <v>2.9119104</v>
      </c>
      <c r="N61" s="49">
        <f t="shared" si="22"/>
        <v>5.8238207999999982</v>
      </c>
      <c r="O61" s="49">
        <f t="shared" si="22"/>
        <v>3.4719552</v>
      </c>
      <c r="P61" s="49">
        <f t="shared" si="22"/>
        <v>3.4719552</v>
      </c>
      <c r="Q61" s="49">
        <f t="shared" si="22"/>
        <v>3.5840447999999991</v>
      </c>
      <c r="R61" s="49">
        <f t="shared" si="22"/>
        <v>3.9199103999999996</v>
      </c>
      <c r="S61" s="49">
        <f t="shared" si="22"/>
        <v>5.1520895999999974</v>
      </c>
      <c r="T61" s="49">
        <f t="shared" si="22"/>
        <v>4.8158207999999991</v>
      </c>
      <c r="U61" s="49">
        <f t="shared" si="22"/>
        <v>6.3056650327024988</v>
      </c>
      <c r="V61" s="49">
        <f t="shared" si="22"/>
        <v>5.6581014781232994</v>
      </c>
      <c r="W61" s="49">
        <f t="shared" si="22"/>
        <v>5.1032779840956737</v>
      </c>
      <c r="X61" s="49">
        <f t="shared" si="22"/>
        <v>5.9946202913847131</v>
      </c>
      <c r="Y61" s="49">
        <f t="shared" ref="Y61:Z61" si="23">SUM(Y62:Y72)</f>
        <v>3.8361880832775657</v>
      </c>
      <c r="Z61" s="49">
        <f t="shared" si="23"/>
        <v>5.7695955502661462</v>
      </c>
    </row>
    <row r="62" spans="1:26" ht="11.25" customHeight="1" x14ac:dyDescent="0.2">
      <c r="A62" s="50" t="s">
        <v>92</v>
      </c>
      <c r="B62" s="51" t="s">
        <v>93</v>
      </c>
      <c r="C62" s="52">
        <v>2.016</v>
      </c>
      <c r="D62" s="52">
        <v>2.3518656</v>
      </c>
      <c r="E62" s="52">
        <v>2.3518656</v>
      </c>
      <c r="F62" s="52">
        <v>7.0559999999999983</v>
      </c>
      <c r="G62" s="52">
        <v>4.9279104</v>
      </c>
      <c r="H62" s="52">
        <v>2.5760447999999996</v>
      </c>
      <c r="I62" s="52">
        <v>9.5199551999999983</v>
      </c>
      <c r="J62" s="52">
        <v>4.032</v>
      </c>
      <c r="K62" s="52">
        <v>5.6000448000000018</v>
      </c>
      <c r="L62" s="52">
        <v>3.0239999999999996</v>
      </c>
      <c r="M62" s="52">
        <v>2.9119104</v>
      </c>
      <c r="N62" s="52">
        <v>5.8238207999999982</v>
      </c>
      <c r="O62" s="52">
        <v>3.4719552</v>
      </c>
      <c r="P62" s="52">
        <v>3.4719552</v>
      </c>
      <c r="Q62" s="52">
        <v>3.5840447999999991</v>
      </c>
      <c r="R62" s="52">
        <v>3.9199103999999996</v>
      </c>
      <c r="S62" s="52">
        <v>5.1520895999999974</v>
      </c>
      <c r="T62" s="52">
        <v>4.8158207999999991</v>
      </c>
      <c r="U62" s="52">
        <v>6.2721792000000018</v>
      </c>
      <c r="V62" s="52">
        <v>5.6000448000000018</v>
      </c>
      <c r="W62" s="52">
        <v>5.0174207999999982</v>
      </c>
      <c r="X62" s="52">
        <v>5.8294655999999998</v>
      </c>
      <c r="Y62" s="52">
        <v>3.7126655999999998</v>
      </c>
      <c r="Z62" s="52">
        <v>5.4165888000000004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3.3485832702497012E-2</v>
      </c>
      <c r="V64" s="52">
        <v>5.8056678123297491E-2</v>
      </c>
      <c r="W64" s="52">
        <v>8.585718409567511E-2</v>
      </c>
      <c r="X64" s="52">
        <v>0.16515469138471292</v>
      </c>
      <c r="Y64" s="52">
        <v>0.12352248327756579</v>
      </c>
      <c r="Z64" s="52">
        <v>0.35300675026614536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23.954279040000003</v>
      </c>
      <c r="D2" s="21">
        <f t="shared" ref="D2:X2" si="0">SUM(D3,D17,D22,D25,D26,D51,D52)</f>
        <v>43.195019040000005</v>
      </c>
      <c r="E2" s="21">
        <f t="shared" si="0"/>
        <v>39.808139039999986</v>
      </c>
      <c r="F2" s="21">
        <f t="shared" si="0"/>
        <v>69.773738540795932</v>
      </c>
      <c r="G2" s="21">
        <f t="shared" si="0"/>
        <v>40.580637119999992</v>
      </c>
      <c r="H2" s="21">
        <f t="shared" si="0"/>
        <v>41.260864521270904</v>
      </c>
      <c r="I2" s="21">
        <f t="shared" si="0"/>
        <v>38.029478177016379</v>
      </c>
      <c r="J2" s="21">
        <f t="shared" si="0"/>
        <v>41.570521920000004</v>
      </c>
      <c r="K2" s="21">
        <f t="shared" si="0"/>
        <v>17.517031920000001</v>
      </c>
      <c r="L2" s="21">
        <f t="shared" si="0"/>
        <v>9.2942099999999996</v>
      </c>
      <c r="M2" s="21">
        <f t="shared" si="0"/>
        <v>8.5328100000000013</v>
      </c>
      <c r="N2" s="21">
        <f t="shared" si="0"/>
        <v>8.2864641600000013</v>
      </c>
      <c r="O2" s="21">
        <f t="shared" si="0"/>
        <v>8.3369541600000012</v>
      </c>
      <c r="P2" s="21">
        <f t="shared" si="0"/>
        <v>8.1349941600000015</v>
      </c>
      <c r="Q2" s="21">
        <f t="shared" si="0"/>
        <v>8.3369541600000012</v>
      </c>
      <c r="R2" s="21">
        <f t="shared" si="0"/>
        <v>7.5796041600000006</v>
      </c>
      <c r="S2" s="21">
        <f t="shared" si="0"/>
        <v>8.6903841600000007</v>
      </c>
      <c r="T2" s="21">
        <f t="shared" si="0"/>
        <v>4.806648</v>
      </c>
      <c r="U2" s="21">
        <f t="shared" si="0"/>
        <v>4.431937706121917</v>
      </c>
      <c r="V2" s="21">
        <f t="shared" si="0"/>
        <v>7.3289797520607554</v>
      </c>
      <c r="W2" s="21">
        <f t="shared" si="0"/>
        <v>4.3488310296646917</v>
      </c>
      <c r="X2" s="21">
        <f t="shared" si="0"/>
        <v>7.0344325336310005</v>
      </c>
      <c r="Y2" s="21">
        <f t="shared" ref="Y2:Z2" si="1">SUM(Y3,Y17,Y22,Y25,Y26,Y51,Y52)</f>
        <v>5.2186957274482371</v>
      </c>
      <c r="Z2" s="21">
        <f t="shared" si="1"/>
        <v>3.530909961395611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2.541429500795922</v>
      </c>
      <c r="G3" s="24">
        <f t="shared" si="2"/>
        <v>0</v>
      </c>
      <c r="H3" s="24">
        <f t="shared" si="2"/>
        <v>2.5988474012709064</v>
      </c>
      <c r="I3" s="24">
        <f t="shared" si="2"/>
        <v>2.5988210570163752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2.541429500795922</v>
      </c>
      <c r="G4" s="19">
        <f t="shared" si="4"/>
        <v>0</v>
      </c>
      <c r="H4" s="19">
        <f t="shared" si="4"/>
        <v>2.5988474012709064</v>
      </c>
      <c r="I4" s="19">
        <f t="shared" si="4"/>
        <v>2.5988210570163752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2.541429500795922</v>
      </c>
      <c r="G7" s="8">
        <v>0</v>
      </c>
      <c r="H7" s="8">
        <v>2.5988474012709064</v>
      </c>
      <c r="I7" s="8">
        <v>2.5988210570163752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12.291089040000001</v>
      </c>
      <c r="D26" s="27">
        <f t="shared" si="14"/>
        <v>15.425519040000001</v>
      </c>
      <c r="E26" s="27">
        <f t="shared" si="14"/>
        <v>12.291089040000001</v>
      </c>
      <c r="F26" s="27">
        <f t="shared" si="14"/>
        <v>18.559949040000003</v>
      </c>
      <c r="G26" s="27">
        <f t="shared" si="14"/>
        <v>15.487107120000001</v>
      </c>
      <c r="H26" s="27">
        <f t="shared" si="14"/>
        <v>15.487107120000001</v>
      </c>
      <c r="I26" s="27">
        <f t="shared" si="14"/>
        <v>15.487107120000001</v>
      </c>
      <c r="J26" s="27">
        <f t="shared" si="14"/>
        <v>21.879421920000006</v>
      </c>
      <c r="K26" s="27">
        <f t="shared" si="14"/>
        <v>6.2072719200000011</v>
      </c>
      <c r="L26" s="27">
        <f t="shared" si="14"/>
        <v>3.1344300000000005</v>
      </c>
      <c r="M26" s="27">
        <f t="shared" si="14"/>
        <v>0</v>
      </c>
      <c r="N26" s="27">
        <f t="shared" si="14"/>
        <v>3.0355041600000003</v>
      </c>
      <c r="O26" s="27">
        <f t="shared" si="14"/>
        <v>3.0355041600000003</v>
      </c>
      <c r="P26" s="27">
        <f t="shared" si="14"/>
        <v>3.0355041600000003</v>
      </c>
      <c r="Q26" s="27">
        <f t="shared" si="14"/>
        <v>3.0355041600000003</v>
      </c>
      <c r="R26" s="27">
        <f t="shared" si="14"/>
        <v>3.0355041600000003</v>
      </c>
      <c r="S26" s="27">
        <f t="shared" si="14"/>
        <v>3.0355041600000003</v>
      </c>
      <c r="T26" s="27">
        <f t="shared" si="14"/>
        <v>0</v>
      </c>
      <c r="U26" s="27">
        <f t="shared" si="14"/>
        <v>0</v>
      </c>
      <c r="V26" s="27">
        <f t="shared" si="14"/>
        <v>3.6694652400000001</v>
      </c>
      <c r="W26" s="27">
        <f t="shared" si="14"/>
        <v>0.58080455999999991</v>
      </c>
      <c r="X26" s="27">
        <f t="shared" si="14"/>
        <v>1.8059968800000004</v>
      </c>
      <c r="Y26" s="27">
        <f t="shared" ref="Y26:Z26" si="15">SUM(Y27,Y33)</f>
        <v>1.0097503199999998</v>
      </c>
      <c r="Z26" s="27">
        <f t="shared" si="15"/>
        <v>3.0348547200000007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12.291089040000001</v>
      </c>
      <c r="D33" s="19">
        <f t="shared" si="18"/>
        <v>15.425519040000001</v>
      </c>
      <c r="E33" s="19">
        <f t="shared" si="18"/>
        <v>12.291089040000001</v>
      </c>
      <c r="F33" s="19">
        <f t="shared" si="18"/>
        <v>18.559949040000003</v>
      </c>
      <c r="G33" s="19">
        <f t="shared" si="18"/>
        <v>15.487107120000001</v>
      </c>
      <c r="H33" s="19">
        <f t="shared" si="18"/>
        <v>15.487107120000001</v>
      </c>
      <c r="I33" s="19">
        <f t="shared" si="18"/>
        <v>15.487107120000001</v>
      </c>
      <c r="J33" s="19">
        <f t="shared" si="18"/>
        <v>21.879421920000006</v>
      </c>
      <c r="K33" s="19">
        <f t="shared" si="18"/>
        <v>6.2072719200000011</v>
      </c>
      <c r="L33" s="19">
        <f t="shared" si="18"/>
        <v>3.1344300000000005</v>
      </c>
      <c r="M33" s="19">
        <f t="shared" si="18"/>
        <v>0</v>
      </c>
      <c r="N33" s="19">
        <f t="shared" si="18"/>
        <v>3.0355041600000003</v>
      </c>
      <c r="O33" s="19">
        <f t="shared" si="18"/>
        <v>3.0355041600000003</v>
      </c>
      <c r="P33" s="19">
        <f t="shared" si="18"/>
        <v>3.0355041600000003</v>
      </c>
      <c r="Q33" s="19">
        <f t="shared" si="18"/>
        <v>3.0355041600000003</v>
      </c>
      <c r="R33" s="19">
        <f t="shared" si="18"/>
        <v>3.0355041600000003</v>
      </c>
      <c r="S33" s="19">
        <f t="shared" si="18"/>
        <v>3.0355041600000003</v>
      </c>
      <c r="T33" s="19">
        <f t="shared" si="18"/>
        <v>0</v>
      </c>
      <c r="U33" s="19">
        <f t="shared" si="18"/>
        <v>0</v>
      </c>
      <c r="V33" s="19">
        <f t="shared" si="18"/>
        <v>3.6694652400000001</v>
      </c>
      <c r="W33" s="19">
        <f t="shared" si="18"/>
        <v>0.58080455999999991</v>
      </c>
      <c r="X33" s="19">
        <f t="shared" si="18"/>
        <v>1.8059968800000004</v>
      </c>
      <c r="Y33" s="19">
        <f t="shared" ref="Y33:Z33" si="19">SUM(Y34:Y50)</f>
        <v>1.0097503199999998</v>
      </c>
      <c r="Z33" s="19">
        <f t="shared" si="19"/>
        <v>3.0348547200000007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0.63173195999999998</v>
      </c>
      <c r="W36" s="8">
        <v>0.45931751999999992</v>
      </c>
      <c r="X36" s="8">
        <v>0.28713024000000015</v>
      </c>
      <c r="Y36" s="8">
        <v>0.91863503999999985</v>
      </c>
      <c r="Z36" s="8">
        <v>1.2489256800000004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3.1344300000000005</v>
      </c>
      <c r="E43" s="8">
        <v>0</v>
      </c>
      <c r="F43" s="8">
        <v>6.268860000000001</v>
      </c>
      <c r="G43" s="8">
        <v>6.268860000000001</v>
      </c>
      <c r="H43" s="8">
        <v>6.268860000000001</v>
      </c>
      <c r="I43" s="8">
        <v>6.268860000000001</v>
      </c>
      <c r="J43" s="8">
        <v>18.806580000000004</v>
      </c>
      <c r="K43" s="8">
        <v>3.1344300000000005</v>
      </c>
      <c r="L43" s="8">
        <v>3.1344300000000005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0.12857832</v>
      </c>
    </row>
    <row r="44" spans="1:26" ht="11.25" customHeight="1" x14ac:dyDescent="0.2">
      <c r="A44" s="28" t="s">
        <v>74</v>
      </c>
      <c r="B44" s="7" t="s">
        <v>75</v>
      </c>
      <c r="C44" s="8">
        <v>12.291089040000001</v>
      </c>
      <c r="D44" s="8">
        <v>12.291089040000001</v>
      </c>
      <c r="E44" s="8">
        <v>12.291089040000001</v>
      </c>
      <c r="F44" s="8">
        <v>12.291089040000001</v>
      </c>
      <c r="G44" s="8">
        <v>9.2182471200000009</v>
      </c>
      <c r="H44" s="8">
        <v>9.2182471200000009</v>
      </c>
      <c r="I44" s="8">
        <v>9.2182471200000009</v>
      </c>
      <c r="J44" s="8">
        <v>3.0728419200000006</v>
      </c>
      <c r="K44" s="8">
        <v>3.0728419200000006</v>
      </c>
      <c r="L44" s="8">
        <v>0</v>
      </c>
      <c r="M44" s="8">
        <v>0</v>
      </c>
      <c r="N44" s="8">
        <v>3.0355041600000003</v>
      </c>
      <c r="O44" s="8">
        <v>3.0355041600000003</v>
      </c>
      <c r="P44" s="8">
        <v>3.0355041600000003</v>
      </c>
      <c r="Q44" s="8">
        <v>3.0355041600000003</v>
      </c>
      <c r="R44" s="8">
        <v>3.0355041600000003</v>
      </c>
      <c r="S44" s="8">
        <v>3.0355041600000003</v>
      </c>
      <c r="T44" s="8">
        <v>0</v>
      </c>
      <c r="U44" s="8">
        <v>0</v>
      </c>
      <c r="V44" s="8">
        <v>3.0377332800000003</v>
      </c>
      <c r="W44" s="8">
        <v>0.12148704000000002</v>
      </c>
      <c r="X44" s="8">
        <v>1.5188666400000002</v>
      </c>
      <c r="Y44" s="8">
        <v>9.1115280000000007E-2</v>
      </c>
      <c r="Z44" s="8">
        <v>1.6573507200000004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11.66319</v>
      </c>
      <c r="D51" s="27">
        <v>27.769500000000004</v>
      </c>
      <c r="E51" s="27">
        <v>27.517049999999987</v>
      </c>
      <c r="F51" s="27">
        <v>48.672360000000012</v>
      </c>
      <c r="G51" s="27">
        <v>25.093529999999994</v>
      </c>
      <c r="H51" s="27">
        <v>23.174910000000001</v>
      </c>
      <c r="I51" s="27">
        <v>19.943550000000002</v>
      </c>
      <c r="J51" s="27">
        <v>19.691100000000002</v>
      </c>
      <c r="K51" s="27">
        <v>11.309760000000001</v>
      </c>
      <c r="L51" s="27">
        <v>6.1597799999999996</v>
      </c>
      <c r="M51" s="27">
        <v>8.5328100000000013</v>
      </c>
      <c r="N51" s="27">
        <v>5.250960000000001</v>
      </c>
      <c r="O51" s="27">
        <v>5.3014500000000018</v>
      </c>
      <c r="P51" s="27">
        <v>5.0994900000000003</v>
      </c>
      <c r="Q51" s="27">
        <v>5.3014500000000018</v>
      </c>
      <c r="R51" s="27">
        <v>4.5441000000000003</v>
      </c>
      <c r="S51" s="27">
        <v>5.6548800000000004</v>
      </c>
      <c r="T51" s="27">
        <v>4.806648</v>
      </c>
      <c r="U51" s="27">
        <v>4.431937706121917</v>
      </c>
      <c r="V51" s="27">
        <v>3.6595145120607553</v>
      </c>
      <c r="W51" s="27">
        <v>3.7680264696646915</v>
      </c>
      <c r="X51" s="27">
        <v>5.2284356536310002</v>
      </c>
      <c r="Y51" s="27">
        <v>4.2089454074482369</v>
      </c>
      <c r="Z51" s="27">
        <v>0.49605524139561036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2.4639551999999996</v>
      </c>
      <c r="D61" s="49">
        <f t="shared" si="22"/>
        <v>0.67213439999999969</v>
      </c>
      <c r="E61" s="49">
        <f t="shared" si="22"/>
        <v>0.67213439999999969</v>
      </c>
      <c r="F61" s="49">
        <f t="shared" si="22"/>
        <v>1.0079999999999998</v>
      </c>
      <c r="G61" s="49">
        <f t="shared" si="22"/>
        <v>1.0079999999999998</v>
      </c>
      <c r="H61" s="49">
        <f t="shared" si="22"/>
        <v>0.89591040000000022</v>
      </c>
      <c r="I61" s="49">
        <f t="shared" si="22"/>
        <v>1.3438655999999998</v>
      </c>
      <c r="J61" s="49">
        <f t="shared" si="22"/>
        <v>1.1200895999999998</v>
      </c>
      <c r="K61" s="49">
        <f t="shared" si="22"/>
        <v>0.89591040000000022</v>
      </c>
      <c r="L61" s="49">
        <f t="shared" si="22"/>
        <v>1.1200895999999998</v>
      </c>
      <c r="M61" s="49">
        <f t="shared" si="22"/>
        <v>1.1200895999999998</v>
      </c>
      <c r="N61" s="49">
        <f t="shared" si="22"/>
        <v>1.1200895999999998</v>
      </c>
      <c r="O61" s="49">
        <f t="shared" si="22"/>
        <v>1.0079999999999998</v>
      </c>
      <c r="P61" s="49">
        <f t="shared" si="22"/>
        <v>0.67213439999999969</v>
      </c>
      <c r="Q61" s="49">
        <f t="shared" si="22"/>
        <v>1.0079999999999998</v>
      </c>
      <c r="R61" s="49">
        <f t="shared" si="22"/>
        <v>1.3438655999999998</v>
      </c>
      <c r="S61" s="49">
        <f t="shared" si="22"/>
        <v>0.33586559999999993</v>
      </c>
      <c r="T61" s="49">
        <f t="shared" si="22"/>
        <v>0.67213439999999969</v>
      </c>
      <c r="U61" s="49">
        <f t="shared" si="22"/>
        <v>0.57938018206316033</v>
      </c>
      <c r="V61" s="49">
        <f t="shared" si="22"/>
        <v>0.60431178954514841</v>
      </c>
      <c r="W61" s="49">
        <f t="shared" si="22"/>
        <v>0.48945786118195816</v>
      </c>
      <c r="X61" s="49">
        <f t="shared" si="22"/>
        <v>0.50602417111849074</v>
      </c>
      <c r="Y61" s="49">
        <f t="shared" ref="Y61:Z61" si="23">SUM(Y62:Y72)</f>
        <v>0.2487082798097372</v>
      </c>
      <c r="Z61" s="49">
        <f t="shared" si="23"/>
        <v>6.5833285877326144</v>
      </c>
    </row>
    <row r="62" spans="1:26" ht="11.25" customHeight="1" x14ac:dyDescent="0.2">
      <c r="A62" s="50" t="s">
        <v>92</v>
      </c>
      <c r="B62" s="51" t="s">
        <v>93</v>
      </c>
      <c r="C62" s="52">
        <v>2.4639551999999996</v>
      </c>
      <c r="D62" s="52">
        <v>0.67213439999999969</v>
      </c>
      <c r="E62" s="52">
        <v>0.67213439999999969</v>
      </c>
      <c r="F62" s="52">
        <v>1.0079999999999998</v>
      </c>
      <c r="G62" s="52">
        <v>1.0079999999999998</v>
      </c>
      <c r="H62" s="52">
        <v>0.89591040000000022</v>
      </c>
      <c r="I62" s="52">
        <v>1.3438655999999998</v>
      </c>
      <c r="J62" s="52">
        <v>1.1200895999999998</v>
      </c>
      <c r="K62" s="52">
        <v>0.89591040000000022</v>
      </c>
      <c r="L62" s="52">
        <v>1.1200895999999998</v>
      </c>
      <c r="M62" s="52">
        <v>1.1200895999999998</v>
      </c>
      <c r="N62" s="52">
        <v>1.1200895999999998</v>
      </c>
      <c r="O62" s="52">
        <v>1.0079999999999998</v>
      </c>
      <c r="P62" s="52">
        <v>0.67213439999999969</v>
      </c>
      <c r="Q62" s="52">
        <v>1.0079999999999998</v>
      </c>
      <c r="R62" s="52">
        <v>1.3438655999999998</v>
      </c>
      <c r="S62" s="52">
        <v>0.33586559999999993</v>
      </c>
      <c r="T62" s="52">
        <v>0.67213439999999969</v>
      </c>
      <c r="U62" s="52">
        <v>0.56004480000000012</v>
      </c>
      <c r="V62" s="52">
        <v>0.57738239999999996</v>
      </c>
      <c r="W62" s="52">
        <v>0.44351999999999997</v>
      </c>
      <c r="X62" s="52">
        <v>0.41569919999999994</v>
      </c>
      <c r="Y62" s="52">
        <v>0.15563519999999997</v>
      </c>
      <c r="Z62" s="52">
        <v>6.5644992000000002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1.9335382063160225E-2</v>
      </c>
      <c r="V64" s="52">
        <v>2.6929389545148438E-2</v>
      </c>
      <c r="W64" s="52">
        <v>4.5937861181958202E-2</v>
      </c>
      <c r="X64" s="52">
        <v>9.0324971118490832E-2</v>
      </c>
      <c r="Y64" s="52">
        <v>9.3073079809737225E-2</v>
      </c>
      <c r="Z64" s="52">
        <v>1.8829387732614389E-2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72.853318079999994</v>
      </c>
      <c r="D2" s="21">
        <f t="shared" ref="D2:X2" si="0">SUM(D3,D17,D22,D25,D26,D51,D52)</f>
        <v>81.787050000000022</v>
      </c>
      <c r="E2" s="21">
        <f t="shared" si="0"/>
        <v>59.235570000000003</v>
      </c>
      <c r="F2" s="21">
        <f t="shared" si="0"/>
        <v>71.088120720000006</v>
      </c>
      <c r="G2" s="21">
        <f t="shared" si="0"/>
        <v>78.880052880000022</v>
      </c>
      <c r="H2" s="21">
        <f t="shared" si="0"/>
        <v>63.017040960000017</v>
      </c>
      <c r="I2" s="21">
        <f t="shared" si="0"/>
        <v>58.635686160000013</v>
      </c>
      <c r="J2" s="21">
        <f t="shared" si="0"/>
        <v>48.647221920000007</v>
      </c>
      <c r="K2" s="21">
        <f t="shared" si="0"/>
        <v>31.97232</v>
      </c>
      <c r="L2" s="21">
        <f t="shared" si="0"/>
        <v>24.344280000000001</v>
      </c>
      <c r="M2" s="21">
        <f t="shared" si="0"/>
        <v>33.53046192</v>
      </c>
      <c r="N2" s="21">
        <f t="shared" si="0"/>
        <v>36.831510000000009</v>
      </c>
      <c r="O2" s="21">
        <f t="shared" si="0"/>
        <v>35.61975000000001</v>
      </c>
      <c r="P2" s="21">
        <f t="shared" si="0"/>
        <v>36.427590000000009</v>
      </c>
      <c r="Q2" s="21">
        <f t="shared" si="0"/>
        <v>34.509306960000004</v>
      </c>
      <c r="R2" s="21">
        <f t="shared" si="0"/>
        <v>37.492266960000002</v>
      </c>
      <c r="S2" s="21">
        <f t="shared" si="0"/>
        <v>41.028621120000004</v>
      </c>
      <c r="T2" s="21">
        <f t="shared" si="0"/>
        <v>34.118963640000004</v>
      </c>
      <c r="U2" s="21">
        <f t="shared" si="0"/>
        <v>30.211336338085118</v>
      </c>
      <c r="V2" s="21">
        <f t="shared" si="0"/>
        <v>50.351436989227167</v>
      </c>
      <c r="W2" s="21">
        <f t="shared" si="0"/>
        <v>59.878347257280673</v>
      </c>
      <c r="X2" s="21">
        <f t="shared" si="0"/>
        <v>47.218271460882931</v>
      </c>
      <c r="Y2" s="21">
        <f t="shared" ref="Y2:Z2" si="1">SUM(Y3,Y17,Y22,Y25,Y26,Y51,Y52)</f>
        <v>41.643068397294194</v>
      </c>
      <c r="Z2" s="21">
        <f t="shared" si="1"/>
        <v>26.087033154830038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64.774918079999992</v>
      </c>
      <c r="D26" s="27">
        <f t="shared" si="14"/>
        <v>70.982190000000017</v>
      </c>
      <c r="E26" s="27">
        <f t="shared" si="14"/>
        <v>46.461600000000004</v>
      </c>
      <c r="F26" s="27">
        <f t="shared" si="14"/>
        <v>46.499490720000004</v>
      </c>
      <c r="G26" s="27">
        <f t="shared" si="14"/>
        <v>61.763942880000016</v>
      </c>
      <c r="H26" s="27">
        <f t="shared" si="14"/>
        <v>46.153380960000014</v>
      </c>
      <c r="I26" s="27">
        <f t="shared" si="14"/>
        <v>34.047056160000004</v>
      </c>
      <c r="J26" s="27">
        <f t="shared" si="14"/>
        <v>28.148281920000002</v>
      </c>
      <c r="K26" s="27">
        <f t="shared" si="14"/>
        <v>9.4032899999999984</v>
      </c>
      <c r="L26" s="27">
        <f t="shared" si="14"/>
        <v>6.268860000000001</v>
      </c>
      <c r="M26" s="27">
        <f t="shared" si="14"/>
        <v>12.476131919999998</v>
      </c>
      <c r="N26" s="27">
        <f t="shared" si="14"/>
        <v>18.806580000000004</v>
      </c>
      <c r="O26" s="27">
        <f t="shared" si="14"/>
        <v>18.806580000000004</v>
      </c>
      <c r="P26" s="27">
        <f t="shared" si="14"/>
        <v>18.806580000000004</v>
      </c>
      <c r="Q26" s="27">
        <f t="shared" si="14"/>
        <v>15.474576959999998</v>
      </c>
      <c r="R26" s="27">
        <f t="shared" si="14"/>
        <v>18.609006960000002</v>
      </c>
      <c r="S26" s="27">
        <f t="shared" si="14"/>
        <v>18.510081120000002</v>
      </c>
      <c r="T26" s="27">
        <f t="shared" si="14"/>
        <v>12.53772</v>
      </c>
      <c r="U26" s="27">
        <f t="shared" si="14"/>
        <v>6.268860000000001</v>
      </c>
      <c r="V26" s="27">
        <f t="shared" si="14"/>
        <v>21.475608480000002</v>
      </c>
      <c r="W26" s="27">
        <f t="shared" si="14"/>
        <v>32.561900640000005</v>
      </c>
      <c r="X26" s="27">
        <f t="shared" si="14"/>
        <v>22.892393160000005</v>
      </c>
      <c r="Y26" s="27">
        <f t="shared" ref="Y26:Z26" si="15">SUM(Y27,Y33)</f>
        <v>30.955024800000004</v>
      </c>
      <c r="Z26" s="27">
        <f t="shared" si="15"/>
        <v>24.203111759999999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64.774918079999992</v>
      </c>
      <c r="D33" s="19">
        <f t="shared" si="18"/>
        <v>70.982190000000017</v>
      </c>
      <c r="E33" s="19">
        <f t="shared" si="18"/>
        <v>46.461600000000004</v>
      </c>
      <c r="F33" s="19">
        <f t="shared" si="18"/>
        <v>46.499490720000004</v>
      </c>
      <c r="G33" s="19">
        <f t="shared" si="18"/>
        <v>61.763942880000016</v>
      </c>
      <c r="H33" s="19">
        <f t="shared" si="18"/>
        <v>46.153380960000014</v>
      </c>
      <c r="I33" s="19">
        <f t="shared" si="18"/>
        <v>34.047056160000004</v>
      </c>
      <c r="J33" s="19">
        <f t="shared" si="18"/>
        <v>28.148281920000002</v>
      </c>
      <c r="K33" s="19">
        <f t="shared" si="18"/>
        <v>9.4032899999999984</v>
      </c>
      <c r="L33" s="19">
        <f t="shared" si="18"/>
        <v>6.268860000000001</v>
      </c>
      <c r="M33" s="19">
        <f t="shared" si="18"/>
        <v>12.476131919999998</v>
      </c>
      <c r="N33" s="19">
        <f t="shared" si="18"/>
        <v>18.806580000000004</v>
      </c>
      <c r="O33" s="19">
        <f t="shared" si="18"/>
        <v>18.806580000000004</v>
      </c>
      <c r="P33" s="19">
        <f t="shared" si="18"/>
        <v>18.806580000000004</v>
      </c>
      <c r="Q33" s="19">
        <f t="shared" si="18"/>
        <v>15.474576959999998</v>
      </c>
      <c r="R33" s="19">
        <f t="shared" si="18"/>
        <v>18.609006960000002</v>
      </c>
      <c r="S33" s="19">
        <f t="shared" si="18"/>
        <v>18.510081120000002</v>
      </c>
      <c r="T33" s="19">
        <f t="shared" si="18"/>
        <v>12.53772</v>
      </c>
      <c r="U33" s="19">
        <f t="shared" si="18"/>
        <v>6.268860000000001</v>
      </c>
      <c r="V33" s="19">
        <f t="shared" si="18"/>
        <v>21.475608480000002</v>
      </c>
      <c r="W33" s="19">
        <f t="shared" si="18"/>
        <v>32.561900640000005</v>
      </c>
      <c r="X33" s="19">
        <f t="shared" si="18"/>
        <v>22.892393160000005</v>
      </c>
      <c r="Y33" s="19">
        <f t="shared" ref="Y33:Z33" si="19">SUM(Y34:Y50)</f>
        <v>30.955024800000004</v>
      </c>
      <c r="Z33" s="19">
        <f t="shared" si="19"/>
        <v>24.203111759999999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0.80391924000000003</v>
      </c>
      <c r="W36" s="8">
        <v>5.3114551199999989</v>
      </c>
      <c r="X36" s="8">
        <v>1.4354240400000002</v>
      </c>
      <c r="Y36" s="8">
        <v>0.89001288000000012</v>
      </c>
      <c r="Z36" s="8">
        <v>2.9056035599999999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3.0491445600000002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12.53772</v>
      </c>
      <c r="D43" s="8">
        <v>15.67215</v>
      </c>
      <c r="E43" s="8">
        <v>18.806580000000004</v>
      </c>
      <c r="F43" s="8">
        <v>21.941009999999999</v>
      </c>
      <c r="G43" s="8">
        <v>15.67215</v>
      </c>
      <c r="H43" s="8">
        <v>3.1344300000000005</v>
      </c>
      <c r="I43" s="8">
        <v>12.53772</v>
      </c>
      <c r="J43" s="8">
        <v>25.07544</v>
      </c>
      <c r="K43" s="8">
        <v>9.4032899999999984</v>
      </c>
      <c r="L43" s="8">
        <v>6.268860000000001</v>
      </c>
      <c r="M43" s="8">
        <v>9.4032899999999984</v>
      </c>
      <c r="N43" s="8">
        <v>18.806580000000004</v>
      </c>
      <c r="O43" s="8">
        <v>18.806580000000004</v>
      </c>
      <c r="P43" s="8">
        <v>18.806580000000004</v>
      </c>
      <c r="Q43" s="8">
        <v>9.4032899999999984</v>
      </c>
      <c r="R43" s="8">
        <v>12.53772</v>
      </c>
      <c r="S43" s="8">
        <v>9.4032899999999984</v>
      </c>
      <c r="T43" s="8">
        <v>12.53772</v>
      </c>
      <c r="U43" s="8">
        <v>6.268860000000001</v>
      </c>
      <c r="V43" s="8">
        <v>10.343619</v>
      </c>
      <c r="W43" s="8">
        <v>3.0405304799999997</v>
      </c>
      <c r="X43" s="8">
        <v>6.268860000000001</v>
      </c>
      <c r="Y43" s="8">
        <v>12.53772</v>
      </c>
      <c r="Z43" s="8">
        <v>10.350021239999998</v>
      </c>
    </row>
    <row r="44" spans="1:26" ht="11.25" customHeight="1" x14ac:dyDescent="0.2">
      <c r="A44" s="28" t="s">
        <v>74</v>
      </c>
      <c r="B44" s="7" t="s">
        <v>75</v>
      </c>
      <c r="C44" s="8">
        <v>52.237198079999999</v>
      </c>
      <c r="D44" s="8">
        <v>55.310040000000015</v>
      </c>
      <c r="E44" s="8">
        <v>27.65502</v>
      </c>
      <c r="F44" s="8">
        <v>21.509336160000004</v>
      </c>
      <c r="G44" s="8">
        <v>46.091792880000014</v>
      </c>
      <c r="H44" s="8">
        <v>43.018950960000012</v>
      </c>
      <c r="I44" s="8">
        <v>21.509336160000004</v>
      </c>
      <c r="J44" s="8">
        <v>3.0728419200000006</v>
      </c>
      <c r="K44" s="8">
        <v>0</v>
      </c>
      <c r="L44" s="8">
        <v>0</v>
      </c>
      <c r="M44" s="8">
        <v>3.0728419200000006</v>
      </c>
      <c r="N44" s="8">
        <v>0</v>
      </c>
      <c r="O44" s="8">
        <v>0</v>
      </c>
      <c r="P44" s="8">
        <v>0</v>
      </c>
      <c r="Q44" s="8">
        <v>6.0712869600000001</v>
      </c>
      <c r="R44" s="8">
        <v>6.0712869600000001</v>
      </c>
      <c r="S44" s="8">
        <v>9.1067911200000022</v>
      </c>
      <c r="T44" s="8">
        <v>0</v>
      </c>
      <c r="U44" s="8">
        <v>0</v>
      </c>
      <c r="V44" s="8">
        <v>10.328070240000001</v>
      </c>
      <c r="W44" s="8">
        <v>24.209915040000002</v>
      </c>
      <c r="X44" s="8">
        <v>15.188109120000002</v>
      </c>
      <c r="Y44" s="8">
        <v>17.527291920000003</v>
      </c>
      <c r="Z44" s="8">
        <v>10.947486959999999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8.0783999999999985</v>
      </c>
      <c r="D51" s="27">
        <v>10.80486</v>
      </c>
      <c r="E51" s="27">
        <v>12.77397</v>
      </c>
      <c r="F51" s="27">
        <v>24.588630000000009</v>
      </c>
      <c r="G51" s="27">
        <v>17.116110000000003</v>
      </c>
      <c r="H51" s="27">
        <v>16.863659999999999</v>
      </c>
      <c r="I51" s="27">
        <v>24.588630000000009</v>
      </c>
      <c r="J51" s="27">
        <v>20.498940000000001</v>
      </c>
      <c r="K51" s="27">
        <v>22.569030000000001</v>
      </c>
      <c r="L51" s="27">
        <v>18.075420000000001</v>
      </c>
      <c r="M51" s="27">
        <v>21.05433</v>
      </c>
      <c r="N51" s="27">
        <v>18.024930000000001</v>
      </c>
      <c r="O51" s="27">
        <v>16.813170000000003</v>
      </c>
      <c r="P51" s="27">
        <v>17.621010000000002</v>
      </c>
      <c r="Q51" s="27">
        <v>19.034730000000003</v>
      </c>
      <c r="R51" s="27">
        <v>18.88326</v>
      </c>
      <c r="S51" s="27">
        <v>22.518540000000002</v>
      </c>
      <c r="T51" s="27">
        <v>21.58124364</v>
      </c>
      <c r="U51" s="27">
        <v>23.942476338085118</v>
      </c>
      <c r="V51" s="27">
        <v>28.875828509227162</v>
      </c>
      <c r="W51" s="27">
        <v>27.316446617280668</v>
      </c>
      <c r="X51" s="27">
        <v>24.325878300882927</v>
      </c>
      <c r="Y51" s="27">
        <v>10.688043597294191</v>
      </c>
      <c r="Z51" s="27">
        <v>1.883921394830038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152.9918208</v>
      </c>
      <c r="D61" s="49">
        <f t="shared" si="22"/>
        <v>204.1760448</v>
      </c>
      <c r="E61" s="49">
        <f t="shared" si="22"/>
        <v>316.28782079999996</v>
      </c>
      <c r="F61" s="49">
        <f t="shared" si="22"/>
        <v>396.70404480000002</v>
      </c>
      <c r="G61" s="49">
        <f t="shared" si="22"/>
        <v>432.43199999999996</v>
      </c>
      <c r="H61" s="49">
        <f t="shared" si="22"/>
        <v>493.24786559999995</v>
      </c>
      <c r="I61" s="49">
        <f t="shared" si="22"/>
        <v>297.35999999999996</v>
      </c>
      <c r="J61" s="49">
        <f t="shared" si="22"/>
        <v>250.65613439999998</v>
      </c>
      <c r="K61" s="49">
        <f t="shared" si="22"/>
        <v>408.3520896</v>
      </c>
      <c r="L61" s="49">
        <f t="shared" si="22"/>
        <v>277.0879104</v>
      </c>
      <c r="M61" s="49">
        <f t="shared" si="22"/>
        <v>357.16786559999997</v>
      </c>
      <c r="N61" s="49">
        <f t="shared" si="22"/>
        <v>380.35186559999994</v>
      </c>
      <c r="O61" s="49">
        <f t="shared" si="22"/>
        <v>270.2560896</v>
      </c>
      <c r="P61" s="49">
        <f t="shared" si="22"/>
        <v>338.01586559999998</v>
      </c>
      <c r="Q61" s="49">
        <f t="shared" si="22"/>
        <v>357.39204480000001</v>
      </c>
      <c r="R61" s="49">
        <f t="shared" si="22"/>
        <v>391.99991039999998</v>
      </c>
      <c r="S61" s="49">
        <f t="shared" si="22"/>
        <v>24.304089599999998</v>
      </c>
      <c r="T61" s="49">
        <f t="shared" si="22"/>
        <v>16.800134400000001</v>
      </c>
      <c r="U61" s="49">
        <f t="shared" si="22"/>
        <v>29.784409946034806</v>
      </c>
      <c r="V61" s="49">
        <f t="shared" si="22"/>
        <v>18.132310306955393</v>
      </c>
      <c r="W61" s="49">
        <f t="shared" si="22"/>
        <v>42.893207415908648</v>
      </c>
      <c r="X61" s="49">
        <f t="shared" si="22"/>
        <v>27.512867772616609</v>
      </c>
      <c r="Y61" s="49">
        <f t="shared" ref="Y61:Z61" si="23">SUM(Y62:Y72)</f>
        <v>45.244756009478373</v>
      </c>
      <c r="Z61" s="49">
        <f t="shared" si="23"/>
        <v>97.899119954978246</v>
      </c>
    </row>
    <row r="62" spans="1:26" ht="11.25" customHeight="1" x14ac:dyDescent="0.2">
      <c r="A62" s="50" t="s">
        <v>92</v>
      </c>
      <c r="B62" s="51" t="s">
        <v>93</v>
      </c>
      <c r="C62" s="52">
        <v>152.9918208</v>
      </c>
      <c r="D62" s="52">
        <v>204.1760448</v>
      </c>
      <c r="E62" s="52">
        <v>316.28782079999996</v>
      </c>
      <c r="F62" s="52">
        <v>396.70404480000002</v>
      </c>
      <c r="G62" s="52">
        <v>432.43199999999996</v>
      </c>
      <c r="H62" s="52">
        <v>493.24786559999995</v>
      </c>
      <c r="I62" s="52">
        <v>297.35999999999996</v>
      </c>
      <c r="J62" s="52">
        <v>250.65613439999998</v>
      </c>
      <c r="K62" s="52">
        <v>408.3520896</v>
      </c>
      <c r="L62" s="52">
        <v>277.0879104</v>
      </c>
      <c r="M62" s="52">
        <v>357.16786559999997</v>
      </c>
      <c r="N62" s="52">
        <v>380.35186559999994</v>
      </c>
      <c r="O62" s="52">
        <v>270.2560896</v>
      </c>
      <c r="P62" s="52">
        <v>338.01586559999998</v>
      </c>
      <c r="Q62" s="52">
        <v>357.39204480000001</v>
      </c>
      <c r="R62" s="52">
        <v>391.99991039999998</v>
      </c>
      <c r="S62" s="52">
        <v>24.304089599999998</v>
      </c>
      <c r="T62" s="52">
        <v>16.800134400000001</v>
      </c>
      <c r="U62" s="52">
        <v>29.679955199999998</v>
      </c>
      <c r="V62" s="52">
        <v>17.919820800000004</v>
      </c>
      <c r="W62" s="52">
        <v>42.560179199999993</v>
      </c>
      <c r="X62" s="52">
        <v>27.092620799999999</v>
      </c>
      <c r="Y62" s="52">
        <v>45.008409599999993</v>
      </c>
      <c r="Z62" s="52">
        <v>97.827609599999988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0.10445474603480683</v>
      </c>
      <c r="V64" s="52">
        <v>0.21248950695538912</v>
      </c>
      <c r="W64" s="52">
        <v>0.33302821590865261</v>
      </c>
      <c r="X64" s="52">
        <v>0.42024697261660982</v>
      </c>
      <c r="Y64" s="52">
        <v>0.23634640947838129</v>
      </c>
      <c r="Z64" s="52">
        <v>7.1510354978251839E-2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10.964430000000002</v>
      </c>
      <c r="D2" s="21">
        <f t="shared" ref="D2:X2" si="0">SUM(D3,D17,D22,D25,D26,D51,D52)</f>
        <v>9.3447000000000013</v>
      </c>
      <c r="E2" s="21">
        <f t="shared" si="0"/>
        <v>6.268860000000001</v>
      </c>
      <c r="F2" s="21">
        <f t="shared" si="0"/>
        <v>22.736699999999999</v>
      </c>
      <c r="G2" s="21">
        <f t="shared" si="0"/>
        <v>19.975503141050897</v>
      </c>
      <c r="H2" s="21">
        <f t="shared" si="0"/>
        <v>24.049440000000001</v>
      </c>
      <c r="I2" s="21">
        <f t="shared" si="0"/>
        <v>28.64808</v>
      </c>
      <c r="J2" s="21">
        <f t="shared" si="0"/>
        <v>33.347700000000003</v>
      </c>
      <c r="K2" s="21">
        <f t="shared" si="0"/>
        <v>31.984470000000002</v>
      </c>
      <c r="L2" s="21">
        <f t="shared" si="0"/>
        <v>20.717100000000002</v>
      </c>
      <c r="M2" s="21">
        <f t="shared" si="0"/>
        <v>20.868570000000002</v>
      </c>
      <c r="N2" s="21">
        <f t="shared" si="0"/>
        <v>23.494050000000001</v>
      </c>
      <c r="O2" s="21">
        <f t="shared" si="0"/>
        <v>32.085450000000002</v>
      </c>
      <c r="P2" s="21">
        <f t="shared" si="0"/>
        <v>33.903090000000006</v>
      </c>
      <c r="Q2" s="21">
        <f t="shared" si="0"/>
        <v>27.284850000000002</v>
      </c>
      <c r="R2" s="21">
        <f t="shared" si="0"/>
        <v>25.719660000000001</v>
      </c>
      <c r="S2" s="21">
        <f t="shared" si="0"/>
        <v>28.5471</v>
      </c>
      <c r="T2" s="21">
        <f t="shared" si="0"/>
        <v>22.347321120000004</v>
      </c>
      <c r="U2" s="21">
        <f t="shared" si="0"/>
        <v>20.916315310890226</v>
      </c>
      <c r="V2" s="21">
        <f t="shared" si="0"/>
        <v>15.028650327385829</v>
      </c>
      <c r="W2" s="21">
        <f t="shared" si="0"/>
        <v>7.6533878557239561</v>
      </c>
      <c r="X2" s="21">
        <f t="shared" si="0"/>
        <v>10.436862857590624</v>
      </c>
      <c r="Y2" s="21">
        <f t="shared" ref="Y2:Z2" si="1">SUM(Y3,Y17,Y22,Y25,Y26,Y51,Y52)</f>
        <v>6.8112652382088203</v>
      </c>
      <c r="Z2" s="21">
        <f t="shared" si="1"/>
        <v>1.2161274617502378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2.598843141050895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2.598843141050895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2.598843141050895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6.268860000000001</v>
      </c>
      <c r="D26" s="27">
        <f t="shared" si="14"/>
        <v>3.1344300000000005</v>
      </c>
      <c r="E26" s="27">
        <f t="shared" si="14"/>
        <v>6.268860000000001</v>
      </c>
      <c r="F26" s="27">
        <f t="shared" si="14"/>
        <v>12.53772</v>
      </c>
      <c r="G26" s="27">
        <f t="shared" si="14"/>
        <v>6.268860000000001</v>
      </c>
      <c r="H26" s="27">
        <f t="shared" si="14"/>
        <v>12.53772</v>
      </c>
      <c r="I26" s="27">
        <f t="shared" si="14"/>
        <v>15.67215</v>
      </c>
      <c r="J26" s="27">
        <f t="shared" si="14"/>
        <v>18.806580000000004</v>
      </c>
      <c r="K26" s="27">
        <f t="shared" si="14"/>
        <v>18.806580000000004</v>
      </c>
      <c r="L26" s="27">
        <f t="shared" si="14"/>
        <v>12.53772</v>
      </c>
      <c r="M26" s="27">
        <f t="shared" si="14"/>
        <v>12.53772</v>
      </c>
      <c r="N26" s="27">
        <f t="shared" si="14"/>
        <v>12.53772</v>
      </c>
      <c r="O26" s="27">
        <f t="shared" si="14"/>
        <v>18.806580000000004</v>
      </c>
      <c r="P26" s="27">
        <f t="shared" si="14"/>
        <v>18.806580000000004</v>
      </c>
      <c r="Q26" s="27">
        <f t="shared" si="14"/>
        <v>15.67215</v>
      </c>
      <c r="R26" s="27">
        <f t="shared" si="14"/>
        <v>15.67215</v>
      </c>
      <c r="S26" s="27">
        <f t="shared" si="14"/>
        <v>15.67215</v>
      </c>
      <c r="T26" s="27">
        <f t="shared" si="14"/>
        <v>12.53772</v>
      </c>
      <c r="U26" s="27">
        <f t="shared" si="14"/>
        <v>9.4032899999999984</v>
      </c>
      <c r="V26" s="27">
        <f t="shared" si="14"/>
        <v>2.9827400400000004</v>
      </c>
      <c r="W26" s="27">
        <f t="shared" si="14"/>
        <v>1.3843141200000002</v>
      </c>
      <c r="X26" s="27">
        <f t="shared" si="14"/>
        <v>1.5409022400000001</v>
      </c>
      <c r="Y26" s="27">
        <f t="shared" ref="Y26:Z26" si="15">SUM(Y27,Y33)</f>
        <v>0.77529708000000008</v>
      </c>
      <c r="Z26" s="27">
        <f t="shared" si="15"/>
        <v>1.1455678800000002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6.268860000000001</v>
      </c>
      <c r="D33" s="19">
        <f t="shared" si="18"/>
        <v>3.1344300000000005</v>
      </c>
      <c r="E33" s="19">
        <f t="shared" si="18"/>
        <v>6.268860000000001</v>
      </c>
      <c r="F33" s="19">
        <f t="shared" si="18"/>
        <v>12.53772</v>
      </c>
      <c r="G33" s="19">
        <f t="shared" si="18"/>
        <v>6.268860000000001</v>
      </c>
      <c r="H33" s="19">
        <f t="shared" si="18"/>
        <v>12.53772</v>
      </c>
      <c r="I33" s="19">
        <f t="shared" si="18"/>
        <v>15.67215</v>
      </c>
      <c r="J33" s="19">
        <f t="shared" si="18"/>
        <v>18.806580000000004</v>
      </c>
      <c r="K33" s="19">
        <f t="shared" si="18"/>
        <v>18.806580000000004</v>
      </c>
      <c r="L33" s="19">
        <f t="shared" si="18"/>
        <v>12.53772</v>
      </c>
      <c r="M33" s="19">
        <f t="shared" si="18"/>
        <v>12.53772</v>
      </c>
      <c r="N33" s="19">
        <f t="shared" si="18"/>
        <v>12.53772</v>
      </c>
      <c r="O33" s="19">
        <f t="shared" si="18"/>
        <v>18.806580000000004</v>
      </c>
      <c r="P33" s="19">
        <f t="shared" si="18"/>
        <v>18.806580000000004</v>
      </c>
      <c r="Q33" s="19">
        <f t="shared" si="18"/>
        <v>15.67215</v>
      </c>
      <c r="R33" s="19">
        <f t="shared" si="18"/>
        <v>15.67215</v>
      </c>
      <c r="S33" s="19">
        <f t="shared" si="18"/>
        <v>15.67215</v>
      </c>
      <c r="T33" s="19">
        <f t="shared" si="18"/>
        <v>12.53772</v>
      </c>
      <c r="U33" s="19">
        <f t="shared" si="18"/>
        <v>9.4032899999999984</v>
      </c>
      <c r="V33" s="19">
        <f t="shared" si="18"/>
        <v>2.9827400400000004</v>
      </c>
      <c r="W33" s="19">
        <f t="shared" si="18"/>
        <v>1.3843141200000002</v>
      </c>
      <c r="X33" s="19">
        <f t="shared" si="18"/>
        <v>1.5409022400000001</v>
      </c>
      <c r="Y33" s="19">
        <f t="shared" ref="Y33:Z33" si="19">SUM(Y34:Y50)</f>
        <v>0.77529708000000008</v>
      </c>
      <c r="Z33" s="19">
        <f t="shared" si="19"/>
        <v>1.1455678800000002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0.28713024000000015</v>
      </c>
      <c r="W36" s="8">
        <v>0.28713024000000015</v>
      </c>
      <c r="X36" s="8">
        <v>0.28713024000000015</v>
      </c>
      <c r="Y36" s="8">
        <v>0.77529708000000008</v>
      </c>
      <c r="Z36" s="8">
        <v>1.1455678800000002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6.268860000000001</v>
      </c>
      <c r="D43" s="8">
        <v>3.1344300000000005</v>
      </c>
      <c r="E43" s="8">
        <v>6.268860000000001</v>
      </c>
      <c r="F43" s="8">
        <v>12.53772</v>
      </c>
      <c r="G43" s="8">
        <v>6.268860000000001</v>
      </c>
      <c r="H43" s="8">
        <v>12.53772</v>
      </c>
      <c r="I43" s="8">
        <v>15.67215</v>
      </c>
      <c r="J43" s="8">
        <v>18.806580000000004</v>
      </c>
      <c r="K43" s="8">
        <v>18.806580000000004</v>
      </c>
      <c r="L43" s="8">
        <v>12.53772</v>
      </c>
      <c r="M43" s="8">
        <v>12.53772</v>
      </c>
      <c r="N43" s="8">
        <v>12.53772</v>
      </c>
      <c r="O43" s="8">
        <v>18.806580000000004</v>
      </c>
      <c r="P43" s="8">
        <v>18.806580000000004</v>
      </c>
      <c r="Q43" s="8">
        <v>15.67215</v>
      </c>
      <c r="R43" s="8">
        <v>15.67215</v>
      </c>
      <c r="S43" s="8">
        <v>15.67215</v>
      </c>
      <c r="T43" s="8">
        <v>12.53772</v>
      </c>
      <c r="U43" s="8">
        <v>9.4032899999999984</v>
      </c>
      <c r="V43" s="8">
        <v>2.6956098000000002</v>
      </c>
      <c r="W43" s="8">
        <v>1.09718388</v>
      </c>
      <c r="X43" s="8">
        <v>1.2537719999999999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4.6955700000000009</v>
      </c>
      <c r="D51" s="27">
        <v>6.2102700000000013</v>
      </c>
      <c r="E51" s="27">
        <v>0</v>
      </c>
      <c r="F51" s="27">
        <v>10.198980000000001</v>
      </c>
      <c r="G51" s="27">
        <v>11.107800000000001</v>
      </c>
      <c r="H51" s="27">
        <v>11.51172</v>
      </c>
      <c r="I51" s="27">
        <v>12.975930000000002</v>
      </c>
      <c r="J51" s="27">
        <v>14.541120000000001</v>
      </c>
      <c r="K51" s="27">
        <v>13.17789</v>
      </c>
      <c r="L51" s="27">
        <v>8.1793800000000019</v>
      </c>
      <c r="M51" s="27">
        <v>8.3308500000000016</v>
      </c>
      <c r="N51" s="27">
        <v>10.956330000000001</v>
      </c>
      <c r="O51" s="27">
        <v>13.27887</v>
      </c>
      <c r="P51" s="27">
        <v>15.09651</v>
      </c>
      <c r="Q51" s="27">
        <v>11.612700000000002</v>
      </c>
      <c r="R51" s="27">
        <v>10.047510000000001</v>
      </c>
      <c r="S51" s="27">
        <v>12.87495</v>
      </c>
      <c r="T51" s="27">
        <v>9.8096011200000017</v>
      </c>
      <c r="U51" s="27">
        <v>11.513025310890228</v>
      </c>
      <c r="V51" s="27">
        <v>12.04591028738583</v>
      </c>
      <c r="W51" s="27">
        <v>6.2690737357239561</v>
      </c>
      <c r="X51" s="27">
        <v>8.8959606175906245</v>
      </c>
      <c r="Y51" s="27">
        <v>6.0359681582088198</v>
      </c>
      <c r="Z51" s="27">
        <v>7.0559581750237688E-2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0.33586559999999993</v>
      </c>
      <c r="G61" s="49">
        <f t="shared" si="22"/>
        <v>0.22417920000000002</v>
      </c>
      <c r="H61" s="49">
        <f t="shared" si="22"/>
        <v>0.22417920000000002</v>
      </c>
      <c r="I61" s="49">
        <f t="shared" si="22"/>
        <v>0.22417920000000002</v>
      </c>
      <c r="J61" s="49">
        <f t="shared" si="22"/>
        <v>0.33586559999999993</v>
      </c>
      <c r="K61" s="49">
        <f t="shared" si="22"/>
        <v>0</v>
      </c>
      <c r="L61" s="49">
        <f t="shared" si="22"/>
        <v>1.0079999999999998</v>
      </c>
      <c r="M61" s="49">
        <f t="shared" si="22"/>
        <v>0.11208959999999998</v>
      </c>
      <c r="N61" s="49">
        <f t="shared" si="22"/>
        <v>0</v>
      </c>
      <c r="O61" s="49">
        <f t="shared" si="22"/>
        <v>0.11208959999999998</v>
      </c>
      <c r="P61" s="49">
        <f t="shared" si="22"/>
        <v>0.11208959999999998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5.0228310470475039E-2</v>
      </c>
      <c r="V61" s="49">
        <f t="shared" si="22"/>
        <v>9.6303435378498115E-2</v>
      </c>
      <c r="W61" s="49">
        <f t="shared" si="22"/>
        <v>8.2074156675080501E-2</v>
      </c>
      <c r="X61" s="49">
        <f t="shared" si="22"/>
        <v>0.15368409197062188</v>
      </c>
      <c r="Y61" s="49">
        <f t="shared" ref="Y61:Z61" si="23">SUM(Y62:Y72)</f>
        <v>0.13347432473793883</v>
      </c>
      <c r="Z61" s="49">
        <f t="shared" si="23"/>
        <v>0.16960311808265635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0.33586559999999993</v>
      </c>
      <c r="G62" s="52">
        <v>0.22417920000000002</v>
      </c>
      <c r="H62" s="52">
        <v>0.22417920000000002</v>
      </c>
      <c r="I62" s="52">
        <v>0.22417920000000002</v>
      </c>
      <c r="J62" s="52">
        <v>0.33586559999999993</v>
      </c>
      <c r="K62" s="52">
        <v>0</v>
      </c>
      <c r="L62" s="52">
        <v>1.0079999999999998</v>
      </c>
      <c r="M62" s="52">
        <v>0.11208959999999998</v>
      </c>
      <c r="N62" s="52">
        <v>0</v>
      </c>
      <c r="O62" s="52">
        <v>0.11208959999999998</v>
      </c>
      <c r="P62" s="52">
        <v>0.11208959999999998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7.6607999999999989E-3</v>
      </c>
      <c r="W62" s="52">
        <v>5.6447999999999976E-3</v>
      </c>
      <c r="X62" s="52">
        <v>0</v>
      </c>
      <c r="Y62" s="52">
        <v>0</v>
      </c>
      <c r="Z62" s="52">
        <v>0.16692479999999998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5.0228310470475039E-2</v>
      </c>
      <c r="V64" s="52">
        <v>8.8642635378498119E-2</v>
      </c>
      <c r="W64" s="52">
        <v>7.6429356675080509E-2</v>
      </c>
      <c r="X64" s="52">
        <v>0.15368409197062188</v>
      </c>
      <c r="Y64" s="52">
        <v>0.13347432473793883</v>
      </c>
      <c r="Z64" s="52">
        <v>2.6783180826563573E-3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51.410930457221617</v>
      </c>
      <c r="D2" s="21">
        <f t="shared" ref="D2:X2" si="0">SUM(D3,D17,D22,D25,D26,D51,D52)</f>
        <v>52.192428434039421</v>
      </c>
      <c r="E2" s="21">
        <f t="shared" si="0"/>
        <v>75.359138399999992</v>
      </c>
      <c r="F2" s="21">
        <f t="shared" si="0"/>
        <v>106.30745964</v>
      </c>
      <c r="G2" s="21">
        <f t="shared" si="0"/>
        <v>97.028109621050902</v>
      </c>
      <c r="H2" s="21">
        <f t="shared" si="0"/>
        <v>97.832011679999994</v>
      </c>
      <c r="I2" s="21">
        <f t="shared" si="0"/>
        <v>111.71076552000002</v>
      </c>
      <c r="J2" s="21">
        <f t="shared" si="0"/>
        <v>106.15121712000001</v>
      </c>
      <c r="K2" s="21">
        <f t="shared" si="0"/>
        <v>90.639689040000007</v>
      </c>
      <c r="L2" s="21">
        <f t="shared" si="0"/>
        <v>84.886827119999992</v>
      </c>
      <c r="M2" s="21">
        <f t="shared" si="0"/>
        <v>86.495459039999986</v>
      </c>
      <c r="N2" s="21">
        <f t="shared" si="0"/>
        <v>120.38278008267358</v>
      </c>
      <c r="O2" s="21">
        <f t="shared" si="0"/>
        <v>123.50204676</v>
      </c>
      <c r="P2" s="21">
        <f t="shared" si="0"/>
        <v>113.89679676000002</v>
      </c>
      <c r="Q2" s="21">
        <f t="shared" si="0"/>
        <v>118.71035567999999</v>
      </c>
      <c r="R2" s="21">
        <f t="shared" si="0"/>
        <v>114.39970092</v>
      </c>
      <c r="S2" s="21">
        <f t="shared" si="0"/>
        <v>147.86142408000001</v>
      </c>
      <c r="T2" s="21">
        <f t="shared" si="0"/>
        <v>118.85568803999999</v>
      </c>
      <c r="U2" s="21">
        <f t="shared" si="0"/>
        <v>132.59943096760398</v>
      </c>
      <c r="V2" s="21">
        <f t="shared" si="0"/>
        <v>123.73513658644595</v>
      </c>
      <c r="W2" s="21">
        <f t="shared" si="0"/>
        <v>133.63857163497616</v>
      </c>
      <c r="X2" s="21">
        <f t="shared" si="0"/>
        <v>70.931120625188939</v>
      </c>
      <c r="Y2" s="21">
        <f t="shared" ref="Y2:Z2" si="1">SUM(Y3,Y17,Y22,Y25,Y26,Y51,Y52)</f>
        <v>90.323475685210411</v>
      </c>
      <c r="Z2" s="21">
        <f t="shared" si="1"/>
        <v>77.408583579942047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2.5409580092438775</v>
      </c>
      <c r="D3" s="24">
        <f t="shared" si="2"/>
        <v>2.5499519540394302</v>
      </c>
      <c r="E3" s="24">
        <f t="shared" si="2"/>
        <v>0</v>
      </c>
      <c r="F3" s="24">
        <f t="shared" si="2"/>
        <v>0</v>
      </c>
      <c r="G3" s="24">
        <f t="shared" si="2"/>
        <v>2.598843141050895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2.0734871799150358</v>
      </c>
      <c r="V3" s="24">
        <f t="shared" si="2"/>
        <v>1.2832066880334994</v>
      </c>
      <c r="W3" s="24">
        <f t="shared" si="2"/>
        <v>0.14147974140903147</v>
      </c>
      <c r="X3" s="24">
        <f t="shared" ref="X3:Z3" si="3">SUM(X4,X8,X11)</f>
        <v>0.70623523047118242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2.5409580092438775</v>
      </c>
      <c r="D4" s="19">
        <f t="shared" si="4"/>
        <v>2.5499519540394302</v>
      </c>
      <c r="E4" s="19">
        <f t="shared" si="4"/>
        <v>0</v>
      </c>
      <c r="F4" s="19">
        <f t="shared" si="4"/>
        <v>0</v>
      </c>
      <c r="G4" s="19">
        <f t="shared" si="4"/>
        <v>2.598843141050895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2.0734871799150358</v>
      </c>
      <c r="V4" s="19">
        <f t="shared" si="4"/>
        <v>1.2832066880334994</v>
      </c>
      <c r="W4" s="19">
        <f t="shared" si="4"/>
        <v>0.14147974140903147</v>
      </c>
      <c r="X4" s="19">
        <f t="shared" ref="X4:Z4" si="5">SUM(X5:X7)</f>
        <v>0.70623523047118242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2.5409580092438775</v>
      </c>
      <c r="D7" s="8">
        <v>2.5499519540394302</v>
      </c>
      <c r="E7" s="8">
        <v>0</v>
      </c>
      <c r="F7" s="8">
        <v>0</v>
      </c>
      <c r="G7" s="8">
        <v>2.598843141050895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2.0734871799150358</v>
      </c>
      <c r="V7" s="8">
        <v>1.2832066880334994</v>
      </c>
      <c r="W7" s="8">
        <v>0.14147974140903147</v>
      </c>
      <c r="X7" s="8">
        <v>0.70623523047118242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0.99464596797774951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1.6861231226736166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0.99464596797774951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1.6861231226736166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43.73514647999999</v>
      </c>
      <c r="D26" s="27">
        <f t="shared" si="14"/>
        <v>43.73514647999999</v>
      </c>
      <c r="E26" s="27">
        <f t="shared" si="14"/>
        <v>65.614568399999996</v>
      </c>
      <c r="F26" s="27">
        <f t="shared" si="14"/>
        <v>96.764849640000008</v>
      </c>
      <c r="G26" s="27">
        <f t="shared" si="14"/>
        <v>84.482736480000014</v>
      </c>
      <c r="H26" s="27">
        <f t="shared" si="14"/>
        <v>78.090421679999992</v>
      </c>
      <c r="I26" s="27">
        <f t="shared" si="14"/>
        <v>90.504965520000013</v>
      </c>
      <c r="J26" s="27">
        <f t="shared" si="14"/>
        <v>81.310137120000007</v>
      </c>
      <c r="K26" s="27">
        <f t="shared" si="14"/>
        <v>81.24854904</v>
      </c>
      <c r="L26" s="27">
        <f t="shared" si="14"/>
        <v>75.04127711999999</v>
      </c>
      <c r="M26" s="27">
        <f t="shared" si="14"/>
        <v>78.114119039999991</v>
      </c>
      <c r="N26" s="27">
        <f t="shared" si="14"/>
        <v>109.50747695999996</v>
      </c>
      <c r="O26" s="27">
        <f t="shared" si="14"/>
        <v>112.29326675999999</v>
      </c>
      <c r="P26" s="27">
        <f t="shared" si="14"/>
        <v>102.88997676000001</v>
      </c>
      <c r="Q26" s="27">
        <f t="shared" si="14"/>
        <v>106.18883567999998</v>
      </c>
      <c r="R26" s="27">
        <f t="shared" si="14"/>
        <v>99.656620919999995</v>
      </c>
      <c r="S26" s="27">
        <f t="shared" si="14"/>
        <v>130.74531408000001</v>
      </c>
      <c r="T26" s="27">
        <f t="shared" si="14"/>
        <v>102.62072952</v>
      </c>
      <c r="U26" s="27">
        <f t="shared" si="14"/>
        <v>115.90555572</v>
      </c>
      <c r="V26" s="27">
        <f t="shared" si="14"/>
        <v>112.11861708000001</v>
      </c>
      <c r="W26" s="27">
        <f t="shared" si="14"/>
        <v>124.94099304</v>
      </c>
      <c r="X26" s="27">
        <f t="shared" si="14"/>
        <v>58.298781600000012</v>
      </c>
      <c r="Y26" s="27">
        <f t="shared" ref="Y26:Z26" si="15">SUM(Y27,Y33)</f>
        <v>82.81573920000001</v>
      </c>
      <c r="Z26" s="27">
        <f t="shared" si="15"/>
        <v>70.487524440000001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43.73514647999999</v>
      </c>
      <c r="D33" s="19">
        <f t="shared" si="18"/>
        <v>43.73514647999999</v>
      </c>
      <c r="E33" s="19">
        <f t="shared" si="18"/>
        <v>65.614568399999996</v>
      </c>
      <c r="F33" s="19">
        <f t="shared" si="18"/>
        <v>96.764849640000008</v>
      </c>
      <c r="G33" s="19">
        <f t="shared" si="18"/>
        <v>84.482736480000014</v>
      </c>
      <c r="H33" s="19">
        <f t="shared" si="18"/>
        <v>78.090421679999992</v>
      </c>
      <c r="I33" s="19">
        <f t="shared" si="18"/>
        <v>90.504965520000013</v>
      </c>
      <c r="J33" s="19">
        <f t="shared" si="18"/>
        <v>81.310137120000007</v>
      </c>
      <c r="K33" s="19">
        <f t="shared" si="18"/>
        <v>81.24854904</v>
      </c>
      <c r="L33" s="19">
        <f t="shared" si="18"/>
        <v>75.04127711999999</v>
      </c>
      <c r="M33" s="19">
        <f t="shared" si="18"/>
        <v>78.114119039999991</v>
      </c>
      <c r="N33" s="19">
        <f t="shared" si="18"/>
        <v>109.50747695999996</v>
      </c>
      <c r="O33" s="19">
        <f t="shared" si="18"/>
        <v>112.29326675999999</v>
      </c>
      <c r="P33" s="19">
        <f t="shared" si="18"/>
        <v>102.88997676000001</v>
      </c>
      <c r="Q33" s="19">
        <f t="shared" si="18"/>
        <v>106.18883567999998</v>
      </c>
      <c r="R33" s="19">
        <f t="shared" si="18"/>
        <v>99.656620919999995</v>
      </c>
      <c r="S33" s="19">
        <f t="shared" si="18"/>
        <v>130.74531408000001</v>
      </c>
      <c r="T33" s="19">
        <f t="shared" si="18"/>
        <v>102.62072952</v>
      </c>
      <c r="U33" s="19">
        <f t="shared" si="18"/>
        <v>115.90555572</v>
      </c>
      <c r="V33" s="19">
        <f t="shared" si="18"/>
        <v>112.11861708000001</v>
      </c>
      <c r="W33" s="19">
        <f t="shared" si="18"/>
        <v>124.94099304</v>
      </c>
      <c r="X33" s="19">
        <f t="shared" si="18"/>
        <v>58.298781600000012</v>
      </c>
      <c r="Y33" s="19">
        <f t="shared" ref="Y33:Z33" si="19">SUM(Y34:Y50)</f>
        <v>82.81573920000001</v>
      </c>
      <c r="Z33" s="19">
        <f t="shared" si="19"/>
        <v>70.487524440000001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2.8710752400000015</v>
      </c>
      <c r="P36" s="8">
        <v>2.8710752400000015</v>
      </c>
      <c r="Q36" s="8">
        <v>0</v>
      </c>
      <c r="R36" s="8">
        <v>2.8710752400000015</v>
      </c>
      <c r="S36" s="8">
        <v>2.8710752400000015</v>
      </c>
      <c r="T36" s="8">
        <v>2.8710752400000015</v>
      </c>
      <c r="U36" s="8">
        <v>2.8710752400000015</v>
      </c>
      <c r="V36" s="8">
        <v>4.3064992799999988</v>
      </c>
      <c r="W36" s="8">
        <v>4.1629341600000016</v>
      </c>
      <c r="X36" s="8">
        <v>3.1582054799999995</v>
      </c>
      <c r="Y36" s="8">
        <v>4.6224788400000003</v>
      </c>
      <c r="Z36" s="8">
        <v>2.9857910399999996</v>
      </c>
    </row>
    <row r="37" spans="1:26" ht="11.25" customHeight="1" x14ac:dyDescent="0.2">
      <c r="A37" s="28" t="s">
        <v>60</v>
      </c>
      <c r="B37" s="7" t="s">
        <v>61</v>
      </c>
      <c r="C37" s="8">
        <v>3.0491445600000002</v>
      </c>
      <c r="D37" s="8">
        <v>3.0491445600000002</v>
      </c>
      <c r="E37" s="8">
        <v>3.0491445600000002</v>
      </c>
      <c r="F37" s="8">
        <v>12.19682772</v>
      </c>
      <c r="G37" s="8">
        <v>3.0491445600000002</v>
      </c>
      <c r="H37" s="8">
        <v>3.0491445600000002</v>
      </c>
      <c r="I37" s="8">
        <v>3.0491445600000002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3.0491445600000002</v>
      </c>
      <c r="P37" s="8">
        <v>3.0491445600000002</v>
      </c>
      <c r="Q37" s="8">
        <v>3.0491445600000002</v>
      </c>
      <c r="R37" s="8">
        <v>3.0491445600000002</v>
      </c>
      <c r="S37" s="8">
        <v>12.19682772</v>
      </c>
      <c r="T37" s="8">
        <v>9.1476831600000015</v>
      </c>
      <c r="U37" s="8">
        <v>3.0491445600000002</v>
      </c>
      <c r="V37" s="8">
        <v>3.0491445600000002</v>
      </c>
      <c r="W37" s="8">
        <v>2.1345508799999995</v>
      </c>
      <c r="X37" s="8">
        <v>1.5245722799999999</v>
      </c>
      <c r="Y37" s="8">
        <v>0.15243228</v>
      </c>
      <c r="Z37" s="8">
        <v>2.5918477199999996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37.613159999999986</v>
      </c>
      <c r="D43" s="8">
        <v>37.613159999999986</v>
      </c>
      <c r="E43" s="8">
        <v>56.419739999999997</v>
      </c>
      <c r="F43" s="8">
        <v>81.495180000000005</v>
      </c>
      <c r="G43" s="8">
        <v>78.36075000000001</v>
      </c>
      <c r="H43" s="8">
        <v>65.823029999999989</v>
      </c>
      <c r="I43" s="8">
        <v>72.091890000000006</v>
      </c>
      <c r="J43" s="8">
        <v>72.091890000000006</v>
      </c>
      <c r="K43" s="8">
        <v>68.957459999999998</v>
      </c>
      <c r="L43" s="8">
        <v>65.823029999999989</v>
      </c>
      <c r="M43" s="8">
        <v>65.823029999999989</v>
      </c>
      <c r="N43" s="8">
        <v>103.43618999999997</v>
      </c>
      <c r="O43" s="8">
        <v>100.30176</v>
      </c>
      <c r="P43" s="8">
        <v>90.898470000000017</v>
      </c>
      <c r="Q43" s="8">
        <v>94.032899999999984</v>
      </c>
      <c r="R43" s="8">
        <v>84.62961</v>
      </c>
      <c r="S43" s="8">
        <v>106.57062000000001</v>
      </c>
      <c r="T43" s="8">
        <v>81.495180000000005</v>
      </c>
      <c r="U43" s="8">
        <v>100.30176</v>
      </c>
      <c r="V43" s="8">
        <v>88.359715080000001</v>
      </c>
      <c r="W43" s="8">
        <v>97.167329999999993</v>
      </c>
      <c r="X43" s="8">
        <v>34.478730000000013</v>
      </c>
      <c r="Y43" s="8">
        <v>62.688600000000008</v>
      </c>
      <c r="Z43" s="8">
        <v>56.526443999999998</v>
      </c>
    </row>
    <row r="44" spans="1:26" ht="11.25" customHeight="1" x14ac:dyDescent="0.2">
      <c r="A44" s="28" t="s">
        <v>74</v>
      </c>
      <c r="B44" s="7" t="s">
        <v>75</v>
      </c>
      <c r="C44" s="8">
        <v>3.0728419200000006</v>
      </c>
      <c r="D44" s="8">
        <v>3.0728419200000006</v>
      </c>
      <c r="E44" s="8">
        <v>6.1456838400000002</v>
      </c>
      <c r="F44" s="8">
        <v>3.0728419200000006</v>
      </c>
      <c r="G44" s="8">
        <v>3.0728419200000006</v>
      </c>
      <c r="H44" s="8">
        <v>9.2182471200000009</v>
      </c>
      <c r="I44" s="8">
        <v>15.363930959999999</v>
      </c>
      <c r="J44" s="8">
        <v>9.2182471200000009</v>
      </c>
      <c r="K44" s="8">
        <v>12.291089040000001</v>
      </c>
      <c r="L44" s="8">
        <v>9.2182471200000009</v>
      </c>
      <c r="M44" s="8">
        <v>12.291089040000001</v>
      </c>
      <c r="N44" s="8">
        <v>6.0712869600000001</v>
      </c>
      <c r="O44" s="8">
        <v>6.0712869600000001</v>
      </c>
      <c r="P44" s="8">
        <v>6.0712869600000001</v>
      </c>
      <c r="Q44" s="8">
        <v>9.1067911200000022</v>
      </c>
      <c r="R44" s="8">
        <v>9.1067911200000022</v>
      </c>
      <c r="S44" s="8">
        <v>9.1067911200000022</v>
      </c>
      <c r="T44" s="8">
        <v>9.1067911200000022</v>
      </c>
      <c r="U44" s="8">
        <v>9.6835759200000009</v>
      </c>
      <c r="V44" s="8">
        <v>16.403258160000004</v>
      </c>
      <c r="W44" s="8">
        <v>21.476178000000004</v>
      </c>
      <c r="X44" s="8">
        <v>19.137273840000002</v>
      </c>
      <c r="Y44" s="8">
        <v>15.352228080000003</v>
      </c>
      <c r="Z44" s="8">
        <v>8.3834416800000007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4.1401800000000009</v>
      </c>
      <c r="D51" s="27">
        <v>5.90733</v>
      </c>
      <c r="E51" s="27">
        <v>9.7445699999999995</v>
      </c>
      <c r="F51" s="27">
        <v>9.5426100000000016</v>
      </c>
      <c r="G51" s="27">
        <v>9.946530000000001</v>
      </c>
      <c r="H51" s="27">
        <v>19.741589999999999</v>
      </c>
      <c r="I51" s="27">
        <v>21.205800000000004</v>
      </c>
      <c r="J51" s="27">
        <v>24.841080000000005</v>
      </c>
      <c r="K51" s="27">
        <v>9.3911400000000018</v>
      </c>
      <c r="L51" s="27">
        <v>9.8455500000000011</v>
      </c>
      <c r="M51" s="27">
        <v>8.3813399999999998</v>
      </c>
      <c r="N51" s="27">
        <v>9.1891800000000003</v>
      </c>
      <c r="O51" s="27">
        <v>11.208779999999999</v>
      </c>
      <c r="P51" s="27">
        <v>11.006820000000001</v>
      </c>
      <c r="Q51" s="27">
        <v>12.521520000000002</v>
      </c>
      <c r="R51" s="27">
        <v>14.743080000000001</v>
      </c>
      <c r="S51" s="27">
        <v>17.116110000000003</v>
      </c>
      <c r="T51" s="27">
        <v>16.234958519999999</v>
      </c>
      <c r="U51" s="27">
        <v>14.62038806768895</v>
      </c>
      <c r="V51" s="27">
        <v>10.333312818412445</v>
      </c>
      <c r="W51" s="27">
        <v>8.5560988535671285</v>
      </c>
      <c r="X51" s="27">
        <v>11.926103794717747</v>
      </c>
      <c r="Y51" s="27">
        <v>7.5077364852104029</v>
      </c>
      <c r="Z51" s="27">
        <v>6.9210591399420487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7.1680895999999983</v>
      </c>
      <c r="D61" s="49">
        <f t="shared" si="22"/>
        <v>4.7041343999999983</v>
      </c>
      <c r="E61" s="49">
        <f t="shared" si="22"/>
        <v>4.7041343999999983</v>
      </c>
      <c r="F61" s="49">
        <f t="shared" si="22"/>
        <v>3.8078208</v>
      </c>
      <c r="G61" s="49">
        <f t="shared" si="22"/>
        <v>2.2401792</v>
      </c>
      <c r="H61" s="49">
        <f t="shared" si="22"/>
        <v>2.4639551999999996</v>
      </c>
      <c r="I61" s="49">
        <f t="shared" si="22"/>
        <v>1.4559552</v>
      </c>
      <c r="J61" s="49">
        <f t="shared" si="22"/>
        <v>2.5760447999999996</v>
      </c>
      <c r="K61" s="49">
        <f t="shared" si="22"/>
        <v>3.0239999999999996</v>
      </c>
      <c r="L61" s="49">
        <f t="shared" si="22"/>
        <v>3.4719552</v>
      </c>
      <c r="M61" s="49">
        <f t="shared" si="22"/>
        <v>0.89591040000000022</v>
      </c>
      <c r="N61" s="49">
        <f t="shared" si="22"/>
        <v>1.0079999999999998</v>
      </c>
      <c r="O61" s="49">
        <f t="shared" si="22"/>
        <v>0.78382079999999965</v>
      </c>
      <c r="P61" s="49">
        <f t="shared" si="22"/>
        <v>8.6240448000000018</v>
      </c>
      <c r="Q61" s="49">
        <f t="shared" si="22"/>
        <v>0.67213439999999969</v>
      </c>
      <c r="R61" s="49">
        <f t="shared" si="22"/>
        <v>1.1200895999999998</v>
      </c>
      <c r="S61" s="49">
        <f t="shared" si="22"/>
        <v>4.4799552</v>
      </c>
      <c r="T61" s="49">
        <f t="shared" si="22"/>
        <v>3.3598656</v>
      </c>
      <c r="U61" s="49">
        <f t="shared" si="22"/>
        <v>2.3039641193615581</v>
      </c>
      <c r="V61" s="49">
        <f t="shared" si="22"/>
        <v>3.4359056881761236</v>
      </c>
      <c r="W61" s="49">
        <f t="shared" si="22"/>
        <v>2.1606316030523147</v>
      </c>
      <c r="X61" s="49">
        <f t="shared" si="22"/>
        <v>2.6832927858896802</v>
      </c>
      <c r="Y61" s="49">
        <f t="shared" ref="Y61:Z61" si="23">SUM(Y62:Y72)</f>
        <v>1.1280549720412123</v>
      </c>
      <c r="Z61" s="49">
        <f t="shared" si="23"/>
        <v>4.8375646372756531</v>
      </c>
    </row>
    <row r="62" spans="1:26" ht="11.25" customHeight="1" x14ac:dyDescent="0.2">
      <c r="A62" s="50" t="s">
        <v>92</v>
      </c>
      <c r="B62" s="51" t="s">
        <v>93</v>
      </c>
      <c r="C62" s="52">
        <v>7.1680895999999983</v>
      </c>
      <c r="D62" s="52">
        <v>4.7041343999999983</v>
      </c>
      <c r="E62" s="52">
        <v>4.7041343999999983</v>
      </c>
      <c r="F62" s="52">
        <v>3.8078208</v>
      </c>
      <c r="G62" s="52">
        <v>2.2401792</v>
      </c>
      <c r="H62" s="52">
        <v>2.4639551999999996</v>
      </c>
      <c r="I62" s="52">
        <v>1.4559552</v>
      </c>
      <c r="J62" s="52">
        <v>2.5760447999999996</v>
      </c>
      <c r="K62" s="52">
        <v>3.0239999999999996</v>
      </c>
      <c r="L62" s="52">
        <v>3.4719552</v>
      </c>
      <c r="M62" s="52">
        <v>0.89591040000000022</v>
      </c>
      <c r="N62" s="52">
        <v>1.0079999999999998</v>
      </c>
      <c r="O62" s="52">
        <v>0.78382079999999965</v>
      </c>
      <c r="P62" s="52">
        <v>8.6240448000000018</v>
      </c>
      <c r="Q62" s="52">
        <v>0.67213439999999969</v>
      </c>
      <c r="R62" s="52">
        <v>1.1200895999999998</v>
      </c>
      <c r="S62" s="52">
        <v>4.4799552</v>
      </c>
      <c r="T62" s="52">
        <v>3.3598656</v>
      </c>
      <c r="U62" s="52">
        <v>2.2401792</v>
      </c>
      <c r="V62" s="52">
        <v>3.3598656</v>
      </c>
      <c r="W62" s="52">
        <v>2.0563199999999999</v>
      </c>
      <c r="X62" s="52">
        <v>2.4772607999999998</v>
      </c>
      <c r="Y62" s="52">
        <v>0.96203519999999987</v>
      </c>
      <c r="Z62" s="52">
        <v>4.5726911999999995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6.3784919361557987E-2</v>
      </c>
      <c r="V64" s="52">
        <v>7.6040088176123788E-2</v>
      </c>
      <c r="W64" s="52">
        <v>0.10431160305231482</v>
      </c>
      <c r="X64" s="52">
        <v>0.2060319858896805</v>
      </c>
      <c r="Y64" s="52">
        <v>0.16601977204121235</v>
      </c>
      <c r="Z64" s="52">
        <v>0.26487343727565366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23.276941920000002</v>
      </c>
      <c r="D2" s="21">
        <f t="shared" ref="D2:X2" si="0">SUM(D3,D17,D22,D25,D26,D51,D52)</f>
        <v>31.30185384</v>
      </c>
      <c r="E2" s="21">
        <f t="shared" si="0"/>
        <v>21.141213839999999</v>
      </c>
      <c r="F2" s="21">
        <f t="shared" si="0"/>
        <v>33.89678172</v>
      </c>
      <c r="G2" s="21">
        <f t="shared" si="0"/>
        <v>37.334016981050894</v>
      </c>
      <c r="H2" s="21">
        <f t="shared" si="0"/>
        <v>32.133744561270902</v>
      </c>
      <c r="I2" s="21">
        <f t="shared" si="0"/>
        <v>23.276941920000002</v>
      </c>
      <c r="J2" s="21">
        <f t="shared" si="0"/>
        <v>18.638909999999999</v>
      </c>
      <c r="K2" s="21">
        <f t="shared" si="0"/>
        <v>12.525570000000002</v>
      </c>
      <c r="L2" s="21">
        <f t="shared" si="0"/>
        <v>10.707930000000001</v>
      </c>
      <c r="M2" s="21">
        <f t="shared" si="0"/>
        <v>15.357060000000001</v>
      </c>
      <c r="N2" s="21">
        <f t="shared" si="0"/>
        <v>12.319560000000003</v>
      </c>
      <c r="O2" s="21">
        <f t="shared" si="0"/>
        <v>26.159115239999998</v>
      </c>
      <c r="P2" s="21">
        <f t="shared" si="0"/>
        <v>16.918200000000002</v>
      </c>
      <c r="Q2" s="21">
        <f t="shared" si="0"/>
        <v>11.818710000000001</v>
      </c>
      <c r="R2" s="21">
        <f t="shared" si="0"/>
        <v>13.427535240000001</v>
      </c>
      <c r="S2" s="21">
        <f t="shared" si="0"/>
        <v>12.273120000000002</v>
      </c>
      <c r="T2" s="21">
        <f t="shared" si="0"/>
        <v>12.823270920000002</v>
      </c>
      <c r="U2" s="21">
        <f t="shared" si="0"/>
        <v>14.869380652243839</v>
      </c>
      <c r="V2" s="21">
        <f t="shared" si="0"/>
        <v>10.874678892063722</v>
      </c>
      <c r="W2" s="21">
        <f t="shared" si="0"/>
        <v>3.0516651047570167</v>
      </c>
      <c r="X2" s="21">
        <f t="shared" si="0"/>
        <v>3.8354032303544865</v>
      </c>
      <c r="Y2" s="21">
        <f t="shared" ref="Y2:Z2" si="1">SUM(Y3,Y17,Y22,Y25,Y26,Y51,Y52)</f>
        <v>3.9866515972774286</v>
      </c>
      <c r="Z2" s="21">
        <f t="shared" si="1"/>
        <v>10.67628181395056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2.598843141050895</v>
      </c>
      <c r="H3" s="24">
        <f t="shared" si="2"/>
        <v>2.5988474012709064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2.598843141050895</v>
      </c>
      <c r="H4" s="19">
        <f t="shared" si="4"/>
        <v>2.5988474012709064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2.598843141050895</v>
      </c>
      <c r="H7" s="8">
        <v>2.5988474012709064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9.341701920000002</v>
      </c>
      <c r="D26" s="27">
        <f t="shared" si="14"/>
        <v>15.548973839999999</v>
      </c>
      <c r="E26" s="27">
        <f t="shared" si="14"/>
        <v>6.1456838400000002</v>
      </c>
      <c r="F26" s="27">
        <f t="shared" si="14"/>
        <v>18.396351720000002</v>
      </c>
      <c r="G26" s="27">
        <f t="shared" si="14"/>
        <v>15.548973839999999</v>
      </c>
      <c r="H26" s="27">
        <f t="shared" si="14"/>
        <v>15.34720716</v>
      </c>
      <c r="I26" s="27">
        <f t="shared" si="14"/>
        <v>9.341701920000002</v>
      </c>
      <c r="J26" s="27">
        <f t="shared" si="14"/>
        <v>6.268860000000001</v>
      </c>
      <c r="K26" s="27">
        <f t="shared" si="14"/>
        <v>3.1344300000000005</v>
      </c>
      <c r="L26" s="27">
        <f t="shared" si="14"/>
        <v>3.1344300000000005</v>
      </c>
      <c r="M26" s="27">
        <f t="shared" si="14"/>
        <v>6.268860000000001</v>
      </c>
      <c r="N26" s="27">
        <f t="shared" si="14"/>
        <v>0</v>
      </c>
      <c r="O26" s="27">
        <f t="shared" si="14"/>
        <v>12.27436524</v>
      </c>
      <c r="P26" s="27">
        <f t="shared" si="14"/>
        <v>3.1344300000000005</v>
      </c>
      <c r="Q26" s="27">
        <f t="shared" si="14"/>
        <v>3.1344300000000005</v>
      </c>
      <c r="R26" s="27">
        <f t="shared" si="14"/>
        <v>6.0055052400000015</v>
      </c>
      <c r="S26" s="27">
        <f t="shared" si="14"/>
        <v>3.1344300000000005</v>
      </c>
      <c r="T26" s="27">
        <f t="shared" si="14"/>
        <v>6.0055052400000015</v>
      </c>
      <c r="U26" s="27">
        <f t="shared" si="14"/>
        <v>6.0055052400000015</v>
      </c>
      <c r="V26" s="27">
        <f t="shared" si="14"/>
        <v>3.0906187200000015</v>
      </c>
      <c r="W26" s="27">
        <f t="shared" si="14"/>
        <v>1.7517747600000004</v>
      </c>
      <c r="X26" s="27">
        <f t="shared" si="14"/>
        <v>0</v>
      </c>
      <c r="Y26" s="27">
        <f t="shared" ref="Y26:Z26" si="15">SUM(Y27,Y33)</f>
        <v>0.15685488</v>
      </c>
      <c r="Z26" s="27">
        <f t="shared" si="15"/>
        <v>5.5227110400000008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9.341701920000002</v>
      </c>
      <c r="D33" s="19">
        <f t="shared" si="18"/>
        <v>15.548973839999999</v>
      </c>
      <c r="E33" s="19">
        <f t="shared" si="18"/>
        <v>6.1456838400000002</v>
      </c>
      <c r="F33" s="19">
        <f t="shared" si="18"/>
        <v>18.396351720000002</v>
      </c>
      <c r="G33" s="19">
        <f t="shared" si="18"/>
        <v>15.548973839999999</v>
      </c>
      <c r="H33" s="19">
        <f t="shared" si="18"/>
        <v>15.34720716</v>
      </c>
      <c r="I33" s="19">
        <f t="shared" si="18"/>
        <v>9.341701920000002</v>
      </c>
      <c r="J33" s="19">
        <f t="shared" si="18"/>
        <v>6.268860000000001</v>
      </c>
      <c r="K33" s="19">
        <f t="shared" si="18"/>
        <v>3.1344300000000005</v>
      </c>
      <c r="L33" s="19">
        <f t="shared" si="18"/>
        <v>3.1344300000000005</v>
      </c>
      <c r="M33" s="19">
        <f t="shared" si="18"/>
        <v>6.268860000000001</v>
      </c>
      <c r="N33" s="19">
        <f t="shared" si="18"/>
        <v>0</v>
      </c>
      <c r="O33" s="19">
        <f t="shared" si="18"/>
        <v>12.27436524</v>
      </c>
      <c r="P33" s="19">
        <f t="shared" si="18"/>
        <v>3.1344300000000005</v>
      </c>
      <c r="Q33" s="19">
        <f t="shared" si="18"/>
        <v>3.1344300000000005</v>
      </c>
      <c r="R33" s="19">
        <f t="shared" si="18"/>
        <v>6.0055052400000015</v>
      </c>
      <c r="S33" s="19">
        <f t="shared" si="18"/>
        <v>3.1344300000000005</v>
      </c>
      <c r="T33" s="19">
        <f t="shared" si="18"/>
        <v>6.0055052400000015</v>
      </c>
      <c r="U33" s="19">
        <f t="shared" si="18"/>
        <v>6.0055052400000015</v>
      </c>
      <c r="V33" s="19">
        <f t="shared" si="18"/>
        <v>3.0906187200000015</v>
      </c>
      <c r="W33" s="19">
        <f t="shared" si="18"/>
        <v>1.7517747600000004</v>
      </c>
      <c r="X33" s="19">
        <f t="shared" si="18"/>
        <v>0</v>
      </c>
      <c r="Y33" s="19">
        <f t="shared" ref="Y33:Z33" si="19">SUM(Y34:Y50)</f>
        <v>0.15685488</v>
      </c>
      <c r="Z33" s="19">
        <f t="shared" si="19"/>
        <v>5.5227110400000008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2.8710752400000015</v>
      </c>
      <c r="G36" s="8">
        <v>0</v>
      </c>
      <c r="H36" s="8">
        <v>2.8710752400000015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2.8710752400000015</v>
      </c>
      <c r="P36" s="8">
        <v>0</v>
      </c>
      <c r="Q36" s="8">
        <v>0</v>
      </c>
      <c r="R36" s="8">
        <v>2.8710752400000015</v>
      </c>
      <c r="S36" s="8">
        <v>0</v>
      </c>
      <c r="T36" s="8">
        <v>2.8710752400000015</v>
      </c>
      <c r="U36" s="8">
        <v>2.8710752400000015</v>
      </c>
      <c r="V36" s="8">
        <v>2.8710752400000015</v>
      </c>
      <c r="W36" s="8">
        <v>1.0622001600000004</v>
      </c>
      <c r="X36" s="8">
        <v>0</v>
      </c>
      <c r="Y36" s="8">
        <v>0</v>
      </c>
      <c r="Z36" s="8">
        <v>5.4922744800000007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3.0491445600000002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3.0436559999999998E-2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6.268860000000001</v>
      </c>
      <c r="D43" s="8">
        <v>9.4032899999999984</v>
      </c>
      <c r="E43" s="8">
        <v>0</v>
      </c>
      <c r="F43" s="8">
        <v>9.4032899999999984</v>
      </c>
      <c r="G43" s="8">
        <v>9.4032899999999984</v>
      </c>
      <c r="H43" s="8">
        <v>9.4032899999999984</v>
      </c>
      <c r="I43" s="8">
        <v>6.268860000000001</v>
      </c>
      <c r="J43" s="8">
        <v>6.268860000000001</v>
      </c>
      <c r="K43" s="8">
        <v>3.1344300000000005</v>
      </c>
      <c r="L43" s="8">
        <v>3.1344300000000005</v>
      </c>
      <c r="M43" s="8">
        <v>6.268860000000001</v>
      </c>
      <c r="N43" s="8">
        <v>0</v>
      </c>
      <c r="O43" s="8">
        <v>9.4032899999999984</v>
      </c>
      <c r="P43" s="8">
        <v>3.1344300000000005</v>
      </c>
      <c r="Q43" s="8">
        <v>3.1344300000000005</v>
      </c>
      <c r="R43" s="8">
        <v>3.1344300000000005</v>
      </c>
      <c r="S43" s="8">
        <v>3.1344300000000005</v>
      </c>
      <c r="T43" s="8">
        <v>3.1344300000000005</v>
      </c>
      <c r="U43" s="8">
        <v>3.1344300000000005</v>
      </c>
      <c r="V43" s="8">
        <v>0.21954347999999999</v>
      </c>
      <c r="W43" s="8">
        <v>0.68957460000000004</v>
      </c>
      <c r="X43" s="8">
        <v>0</v>
      </c>
      <c r="Y43" s="8">
        <v>0.15685488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3.0728419200000006</v>
      </c>
      <c r="D44" s="8">
        <v>6.1456838400000002</v>
      </c>
      <c r="E44" s="8">
        <v>6.1456838400000002</v>
      </c>
      <c r="F44" s="8">
        <v>3.0728419200000006</v>
      </c>
      <c r="G44" s="8">
        <v>6.1456838400000002</v>
      </c>
      <c r="H44" s="8">
        <v>3.0728419200000006</v>
      </c>
      <c r="I44" s="8">
        <v>3.0728419200000006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13.93524</v>
      </c>
      <c r="D51" s="27">
        <v>15.752880000000001</v>
      </c>
      <c r="E51" s="27">
        <v>14.99553</v>
      </c>
      <c r="F51" s="27">
        <v>15.50043</v>
      </c>
      <c r="G51" s="27">
        <v>19.186199999999999</v>
      </c>
      <c r="H51" s="27">
        <v>14.18769</v>
      </c>
      <c r="I51" s="27">
        <v>13.93524</v>
      </c>
      <c r="J51" s="27">
        <v>12.370049999999999</v>
      </c>
      <c r="K51" s="27">
        <v>9.3911400000000018</v>
      </c>
      <c r="L51" s="27">
        <v>7.5735000000000001</v>
      </c>
      <c r="M51" s="27">
        <v>9.0882000000000005</v>
      </c>
      <c r="N51" s="27">
        <v>12.319560000000003</v>
      </c>
      <c r="O51" s="27">
        <v>13.88475</v>
      </c>
      <c r="P51" s="27">
        <v>13.783770000000001</v>
      </c>
      <c r="Q51" s="27">
        <v>8.6842800000000011</v>
      </c>
      <c r="R51" s="27">
        <v>7.4220300000000003</v>
      </c>
      <c r="S51" s="27">
        <v>9.1386900000000022</v>
      </c>
      <c r="T51" s="27">
        <v>6.8177656800000017</v>
      </c>
      <c r="U51" s="27">
        <v>8.8638754122438375</v>
      </c>
      <c r="V51" s="27">
        <v>7.7840601720637208</v>
      </c>
      <c r="W51" s="27">
        <v>1.2998903447570163</v>
      </c>
      <c r="X51" s="27">
        <v>3.8354032303544865</v>
      </c>
      <c r="Y51" s="27">
        <v>3.8297967172774285</v>
      </c>
      <c r="Z51" s="27">
        <v>5.1535707739505581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114.01608960000002</v>
      </c>
      <c r="D61" s="49">
        <f t="shared" si="22"/>
        <v>122.86391039999998</v>
      </c>
      <c r="E61" s="49">
        <f t="shared" si="22"/>
        <v>122.86391039999998</v>
      </c>
      <c r="F61" s="49">
        <f t="shared" si="22"/>
        <v>125.5520448</v>
      </c>
      <c r="G61" s="49">
        <f t="shared" si="22"/>
        <v>101.6959104</v>
      </c>
      <c r="H61" s="49">
        <f t="shared" si="22"/>
        <v>88.928179200000017</v>
      </c>
      <c r="I61" s="49">
        <f t="shared" si="22"/>
        <v>62.271820799999986</v>
      </c>
      <c r="J61" s="49">
        <f t="shared" si="22"/>
        <v>108.5281344</v>
      </c>
      <c r="K61" s="49">
        <f t="shared" si="22"/>
        <v>106.51213439999999</v>
      </c>
      <c r="L61" s="49">
        <f t="shared" si="22"/>
        <v>86.015865599999984</v>
      </c>
      <c r="M61" s="49">
        <f t="shared" si="22"/>
        <v>90.719999999999985</v>
      </c>
      <c r="N61" s="49">
        <f t="shared" si="22"/>
        <v>94.864089599999971</v>
      </c>
      <c r="O61" s="49">
        <f t="shared" si="22"/>
        <v>55.440000000000005</v>
      </c>
      <c r="P61" s="49">
        <f t="shared" si="22"/>
        <v>20.272089599999997</v>
      </c>
      <c r="Q61" s="49">
        <f t="shared" si="22"/>
        <v>22.400179199999997</v>
      </c>
      <c r="R61" s="49">
        <f t="shared" si="22"/>
        <v>50.400000000000013</v>
      </c>
      <c r="S61" s="49">
        <f t="shared" si="22"/>
        <v>2.1280895999999996</v>
      </c>
      <c r="T61" s="49">
        <f t="shared" si="22"/>
        <v>2.2401792</v>
      </c>
      <c r="U61" s="49">
        <f t="shared" si="22"/>
        <v>1.9425811641263204</v>
      </c>
      <c r="V61" s="49">
        <f t="shared" si="22"/>
        <v>2.2321416190609793</v>
      </c>
      <c r="W61" s="49">
        <f t="shared" si="22"/>
        <v>2.8035724015733852</v>
      </c>
      <c r="X61" s="49">
        <f t="shared" si="22"/>
        <v>5.6529985381576653</v>
      </c>
      <c r="Y61" s="49">
        <f t="shared" ref="Y61:Z61" si="23">SUM(Y62:Y72)</f>
        <v>3.6530089044679568</v>
      </c>
      <c r="Z61" s="49">
        <f t="shared" si="23"/>
        <v>20.402794916048112</v>
      </c>
    </row>
    <row r="62" spans="1:26" ht="11.25" customHeight="1" x14ac:dyDescent="0.2">
      <c r="A62" s="50" t="s">
        <v>92</v>
      </c>
      <c r="B62" s="51" t="s">
        <v>93</v>
      </c>
      <c r="C62" s="52">
        <v>114.01608960000002</v>
      </c>
      <c r="D62" s="52">
        <v>122.86391039999998</v>
      </c>
      <c r="E62" s="52">
        <v>122.86391039999998</v>
      </c>
      <c r="F62" s="52">
        <v>125.5520448</v>
      </c>
      <c r="G62" s="52">
        <v>101.6959104</v>
      </c>
      <c r="H62" s="52">
        <v>88.928179200000017</v>
      </c>
      <c r="I62" s="52">
        <v>62.271820799999986</v>
      </c>
      <c r="J62" s="52">
        <v>108.5281344</v>
      </c>
      <c r="K62" s="52">
        <v>106.51213439999999</v>
      </c>
      <c r="L62" s="52">
        <v>86.015865599999984</v>
      </c>
      <c r="M62" s="52">
        <v>90.719999999999985</v>
      </c>
      <c r="N62" s="52">
        <v>94.864089599999971</v>
      </c>
      <c r="O62" s="52">
        <v>55.440000000000005</v>
      </c>
      <c r="P62" s="52">
        <v>20.272089599999997</v>
      </c>
      <c r="Q62" s="52">
        <v>22.400179199999997</v>
      </c>
      <c r="R62" s="52">
        <v>50.400000000000013</v>
      </c>
      <c r="S62" s="52">
        <v>2.1280895999999996</v>
      </c>
      <c r="T62" s="52">
        <v>2.2401792</v>
      </c>
      <c r="U62" s="52">
        <v>1.9039104</v>
      </c>
      <c r="V62" s="52">
        <v>2.1748608000000003</v>
      </c>
      <c r="W62" s="52">
        <v>2.7877247999999999</v>
      </c>
      <c r="X62" s="52">
        <v>5.5867391999999994</v>
      </c>
      <c r="Y62" s="52">
        <v>3.5683199999999995</v>
      </c>
      <c r="Z62" s="52">
        <v>20.207174399999992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3.8670764126320464E-2</v>
      </c>
      <c r="V64" s="52">
        <v>5.7280819060979045E-2</v>
      </c>
      <c r="W64" s="52">
        <v>1.584760157338529E-2</v>
      </c>
      <c r="X64" s="52">
        <v>6.6259338157666298E-2</v>
      </c>
      <c r="Y64" s="52">
        <v>8.468890446795739E-2</v>
      </c>
      <c r="Z64" s="52">
        <v>0.19562051604812125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1639.4784145200001</v>
      </c>
      <c r="D2" s="21">
        <f t="shared" ref="D2:X2" si="0">SUM(D3,D17,D22,D25,D26,D51,D52)</f>
        <v>1954.8749847599997</v>
      </c>
      <c r="E2" s="21">
        <f t="shared" si="0"/>
        <v>2060.8995150000001</v>
      </c>
      <c r="F2" s="21">
        <f t="shared" si="0"/>
        <v>1990.2027175200001</v>
      </c>
      <c r="G2" s="21">
        <f t="shared" si="0"/>
        <v>2029.1842137600008</v>
      </c>
      <c r="H2" s="21">
        <f t="shared" si="0"/>
        <v>2129.5973833200001</v>
      </c>
      <c r="I2" s="21">
        <f t="shared" si="0"/>
        <v>2285.9829118799998</v>
      </c>
      <c r="J2" s="21">
        <f t="shared" si="0"/>
        <v>2396.7919814399997</v>
      </c>
      <c r="K2" s="21">
        <f t="shared" si="0"/>
        <v>2301.1569892800003</v>
      </c>
      <c r="L2" s="21">
        <f t="shared" si="0"/>
        <v>2117.2277249999997</v>
      </c>
      <c r="M2" s="21">
        <f t="shared" si="0"/>
        <v>2231.3199643200005</v>
      </c>
      <c r="N2" s="21">
        <f t="shared" si="0"/>
        <v>2230.5327253200003</v>
      </c>
      <c r="O2" s="21">
        <f t="shared" si="0"/>
        <v>2261.5035688799999</v>
      </c>
      <c r="P2" s="21">
        <f t="shared" si="0"/>
        <v>2211.7558967999998</v>
      </c>
      <c r="Q2" s="21">
        <f t="shared" si="0"/>
        <v>2215.3119375599999</v>
      </c>
      <c r="R2" s="21">
        <f t="shared" si="0"/>
        <v>2280.1015440000001</v>
      </c>
      <c r="S2" s="21">
        <f t="shared" si="0"/>
        <v>2330.9509374000004</v>
      </c>
      <c r="T2" s="21">
        <f t="shared" si="0"/>
        <v>2409.8272110000003</v>
      </c>
      <c r="U2" s="21">
        <f t="shared" si="0"/>
        <v>2451.0061628325634</v>
      </c>
      <c r="V2" s="21">
        <f t="shared" si="0"/>
        <v>2425.0405491913511</v>
      </c>
      <c r="W2" s="21">
        <f t="shared" si="0"/>
        <v>2253.3556667929975</v>
      </c>
      <c r="X2" s="21">
        <f t="shared" si="0"/>
        <v>2373.3096396995693</v>
      </c>
      <c r="Y2" s="21">
        <f t="shared" ref="Y2:Z2" si="1">SUM(Y3,Y17,Y22,Y25,Y26,Y51,Y52)</f>
        <v>2446.589121438345</v>
      </c>
      <c r="Z2" s="21">
        <f t="shared" si="1"/>
        <v>2447.1072777582453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  <c r="Y5" s="8">
        <f>FC_TRA_RAIL_E!Y5+FC_TRA_ROAD_E!Y5+FC_TRA_DAVI_E!Y5+FC_TRA_DNAVI_E!Y5+FC_TRA_PIPE_E!Y5</f>
        <v>0</v>
      </c>
      <c r="Z5" s="8">
        <f>FC_TRA_RAIL_E!Z5+FC_TRA_ROAD_E!Z5+FC_TRA_DAVI_E!Z5+FC_TRA_DNAVI_E!Z5+FC_TRA_PIPE_E!Z5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  <c r="Y6" s="8">
        <f>FC_TRA_RAIL_E!Y6+FC_TRA_ROAD_E!Y6+FC_TRA_DAVI_E!Y6+FC_TRA_DNAVI_E!Y6+FC_TRA_PIPE_E!Y6</f>
        <v>0</v>
      </c>
      <c r="Z6" s="8">
        <f>FC_TRA_RAIL_E!Z6+FC_TRA_ROAD_E!Z6+FC_TRA_DAVI_E!Z6+FC_TRA_DNAVI_E!Z6+FC_TRA_PIPE_E!Z6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  <c r="Y7" s="8">
        <f>FC_TRA_RAIL_E!Y7+FC_TRA_ROAD_E!Y7+FC_TRA_DAVI_E!Y7+FC_TRA_DNAVI_E!Y7+FC_TRA_PIPE_E!Y7</f>
        <v>0</v>
      </c>
      <c r="Z7" s="8">
        <f>FC_TRA_RAIL_E!Z7+FC_TRA_ROAD_E!Z7+FC_TRA_DAVI_E!Z7+FC_TRA_DNAVI_E!Z7+FC_TRA_PIPE_E!Z7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  <c r="Y9" s="8">
        <f>FC_TRA_RAIL_E!Y9+FC_TRA_ROAD_E!Y9+FC_TRA_DAVI_E!Y9+FC_TRA_DNAVI_E!Y9+FC_TRA_PIPE_E!Y9</f>
        <v>0</v>
      </c>
      <c r="Z9" s="8">
        <f>FC_TRA_RAIL_E!Z9+FC_TRA_ROAD_E!Z9+FC_TRA_DAVI_E!Z9+FC_TRA_DNAVI_E!Z9+FC_TRA_PIPE_E!Z9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  <c r="Y10" s="8">
        <f>FC_TRA_RAIL_E!Y10+FC_TRA_ROAD_E!Y10+FC_TRA_DAVI_E!Y10+FC_TRA_DNAVI_E!Y10+FC_TRA_PIPE_E!Y10</f>
        <v>0</v>
      </c>
      <c r="Z10" s="8">
        <f>FC_TRA_RAIL_E!Z10+FC_TRA_ROAD_E!Z10+FC_TRA_DAVI_E!Z10+FC_TRA_DNAVI_E!Z10+FC_TRA_PIPE_E!Z10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  <c r="Y12" s="8">
        <f>FC_TRA_RAIL_E!Y12+FC_TRA_ROAD_E!Y12+FC_TRA_DAVI_E!Y12+FC_TRA_DNAVI_E!Y12+FC_TRA_PIPE_E!Y12</f>
        <v>0</v>
      </c>
      <c r="Z12" s="8">
        <f>FC_TRA_RAIL_E!Z12+FC_TRA_ROAD_E!Z12+FC_TRA_DAVI_E!Z12+FC_TRA_DNAVI_E!Z12+FC_TRA_PIPE_E!Z12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  <c r="Y13" s="8">
        <f>FC_TRA_RAIL_E!Y13+FC_TRA_ROAD_E!Y13+FC_TRA_DAVI_E!Y13+FC_TRA_DNAVI_E!Y13+FC_TRA_PIPE_E!Y13</f>
        <v>0</v>
      </c>
      <c r="Z13" s="8">
        <f>FC_TRA_RAIL_E!Z13+FC_TRA_ROAD_E!Z13+FC_TRA_DAVI_E!Z13+FC_TRA_DNAVI_E!Z13+FC_TRA_PIPE_E!Z13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  <c r="Y14" s="8">
        <f>FC_TRA_RAIL_E!Y14+FC_TRA_ROAD_E!Y14+FC_TRA_DAVI_E!Y14+FC_TRA_DNAVI_E!Y14+FC_TRA_PIPE_E!Y14</f>
        <v>0</v>
      </c>
      <c r="Z14" s="8">
        <f>FC_TRA_RAIL_E!Z14+FC_TRA_ROAD_E!Z14+FC_TRA_DAVI_E!Z14+FC_TRA_DNAVI_E!Z14+FC_TRA_PIPE_E!Z14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  <c r="Y15" s="8">
        <f>FC_TRA_RAIL_E!Y15+FC_TRA_ROAD_E!Y15+FC_TRA_DAVI_E!Y15+FC_TRA_DNAVI_E!Y15+FC_TRA_PIPE_E!Y15</f>
        <v>0</v>
      </c>
      <c r="Z15" s="8">
        <f>FC_TRA_RAIL_E!Z15+FC_TRA_ROAD_E!Z15+FC_TRA_DAVI_E!Z15+FC_TRA_DNAVI_E!Z15+FC_TRA_PIPE_E!Z15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  <c r="Y16" s="8">
        <f>FC_TRA_RAIL_E!Y16+FC_TRA_ROAD_E!Y16+FC_TRA_DAVI_E!Y16+FC_TRA_DNAVI_E!Y16+FC_TRA_PIPE_E!Y16</f>
        <v>0</v>
      </c>
      <c r="Z16" s="8">
        <f>FC_TRA_RAIL_E!Z16+FC_TRA_ROAD_E!Z16+FC_TRA_DAVI_E!Z16+FC_TRA_DNAVI_E!Z16+FC_TRA_PIPE_E!Z16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  <c r="Y18" s="8">
        <f>FC_TRA_RAIL_E!Y18+FC_TRA_ROAD_E!Y18+FC_TRA_DAVI_E!Y18+FC_TRA_DNAVI_E!Y18+FC_TRA_PIPE_E!Y18</f>
        <v>0</v>
      </c>
      <c r="Z18" s="8">
        <f>FC_TRA_RAIL_E!Z18+FC_TRA_ROAD_E!Z18+FC_TRA_DAVI_E!Z18+FC_TRA_DNAVI_E!Z18+FC_TRA_PIPE_E!Z18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  <c r="Y19" s="8">
        <f>FC_TRA_RAIL_E!Y19+FC_TRA_ROAD_E!Y19+FC_TRA_DAVI_E!Y19+FC_TRA_DNAVI_E!Y19+FC_TRA_PIPE_E!Y19</f>
        <v>0</v>
      </c>
      <c r="Z19" s="8">
        <f>FC_TRA_RAIL_E!Z19+FC_TRA_ROAD_E!Z19+FC_TRA_DAVI_E!Z19+FC_TRA_DNAVI_E!Z19+FC_TRA_PIPE_E!Z19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  <c r="Y20" s="8">
        <f>FC_TRA_RAIL_E!Y20+FC_TRA_ROAD_E!Y20+FC_TRA_DAVI_E!Y20+FC_TRA_DNAVI_E!Y20+FC_TRA_PIPE_E!Y20</f>
        <v>0</v>
      </c>
      <c r="Z20" s="8">
        <f>FC_TRA_RAIL_E!Z20+FC_TRA_ROAD_E!Z20+FC_TRA_DAVI_E!Z20+FC_TRA_DNAVI_E!Z20+FC_TRA_PIPE_E!Z20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  <c r="Y21" s="8">
        <f>FC_TRA_RAIL_E!Y21+FC_TRA_ROAD_E!Y21+FC_TRA_DAVI_E!Y21+FC_TRA_DNAVI_E!Y21+FC_TRA_PIPE_E!Y21</f>
        <v>0</v>
      </c>
      <c r="Z21" s="8">
        <f>FC_TRA_RAIL_E!Z21+FC_TRA_ROAD_E!Z21+FC_TRA_DAVI_E!Z21+FC_TRA_DNAVI_E!Z21+FC_TRA_PIPE_E!Z21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  <c r="Y23" s="8">
        <f>FC_TRA_RAIL_E!Y23+FC_TRA_ROAD_E!Y23+FC_TRA_DAVI_E!Y23+FC_TRA_DNAVI_E!Y23+FC_TRA_PIPE_E!Y23</f>
        <v>0</v>
      </c>
      <c r="Z23" s="8">
        <f>FC_TRA_RAIL_E!Z23+FC_TRA_ROAD_E!Z23+FC_TRA_DAVI_E!Z23+FC_TRA_DNAVI_E!Z23+FC_TRA_PIPE_E!Z23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  <c r="Y24" s="8">
        <f>FC_TRA_RAIL_E!Y24+FC_TRA_ROAD_E!Y24+FC_TRA_DAVI_E!Y24+FC_TRA_DNAVI_E!Y24+FC_TRA_PIPE_E!Y24</f>
        <v>0</v>
      </c>
      <c r="Z24" s="8">
        <f>FC_TRA_RAIL_E!Z24+FC_TRA_ROAD_E!Z24+FC_TRA_DAVI_E!Z24+FC_TRA_DNAVI_E!Z24+FC_TRA_PIPE_E!Z24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  <c r="Y25" s="27">
        <f>FC_TRA_RAIL_E!Y25+FC_TRA_ROAD_E!Y25+FC_TRA_DAVI_E!Y25+FC_TRA_DNAVI_E!Y25+FC_TRA_PIPE_E!Y25</f>
        <v>0</v>
      </c>
      <c r="Z25" s="27">
        <f>FC_TRA_RAIL_E!Z25+FC_TRA_ROAD_E!Z25+FC_TRA_DAVI_E!Z25+FC_TRA_DNAVI_E!Z25+FC_TRA_PIPE_E!Z25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1639.4784145200001</v>
      </c>
      <c r="D26" s="27">
        <f t="shared" si="20"/>
        <v>1954.8749847599997</v>
      </c>
      <c r="E26" s="27">
        <f t="shared" si="20"/>
        <v>2060.8995150000001</v>
      </c>
      <c r="F26" s="27">
        <f t="shared" si="20"/>
        <v>1990.2027175200001</v>
      </c>
      <c r="G26" s="27">
        <f t="shared" si="20"/>
        <v>2029.1842137600008</v>
      </c>
      <c r="H26" s="27">
        <f t="shared" si="20"/>
        <v>2129.5973833200001</v>
      </c>
      <c r="I26" s="27">
        <f t="shared" si="20"/>
        <v>2285.9829118799998</v>
      </c>
      <c r="J26" s="27">
        <f t="shared" si="20"/>
        <v>2396.7919814399997</v>
      </c>
      <c r="K26" s="27">
        <f t="shared" si="20"/>
        <v>2301.1569892800003</v>
      </c>
      <c r="L26" s="27">
        <f t="shared" si="20"/>
        <v>2117.2277249999997</v>
      </c>
      <c r="M26" s="27">
        <f t="shared" si="20"/>
        <v>2231.2189843200003</v>
      </c>
      <c r="N26" s="27">
        <f t="shared" si="20"/>
        <v>2229.9268453200002</v>
      </c>
      <c r="O26" s="27">
        <f t="shared" si="20"/>
        <v>2260.2413188799997</v>
      </c>
      <c r="P26" s="27">
        <f t="shared" si="20"/>
        <v>2209.7362967999998</v>
      </c>
      <c r="Q26" s="27">
        <f t="shared" si="20"/>
        <v>2211.6261675599999</v>
      </c>
      <c r="R26" s="27">
        <f t="shared" si="20"/>
        <v>2273.588334</v>
      </c>
      <c r="S26" s="27">
        <f t="shared" si="20"/>
        <v>2321.2568574000002</v>
      </c>
      <c r="T26" s="27">
        <f t="shared" si="20"/>
        <v>2399.1346407600004</v>
      </c>
      <c r="U26" s="27">
        <f t="shared" si="20"/>
        <v>2430.9328607999996</v>
      </c>
      <c r="V26" s="27">
        <f t="shared" si="20"/>
        <v>2397.6530207999995</v>
      </c>
      <c r="W26" s="27">
        <f t="shared" ref="W26:X26" si="21">SUM(W27,W33)</f>
        <v>2208.4427300400002</v>
      </c>
      <c r="X26" s="27">
        <f t="shared" si="21"/>
        <v>2319.9231603600001</v>
      </c>
      <c r="Y26" s="27">
        <f t="shared" ref="Y26:Z26" si="22">SUM(Y27,Y33)</f>
        <v>2408.6325855600007</v>
      </c>
      <c r="Z26" s="27">
        <f t="shared" si="22"/>
        <v>2404.2649770000003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  <c r="Y28" s="8">
        <f>FC_TRA_RAIL_E!Y28+FC_TRA_ROAD_E!Y28+FC_TRA_DAVI_E!Y28+FC_TRA_DNAVI_E!Y28+FC_TRA_PIPE_E!Y28</f>
        <v>0</v>
      </c>
      <c r="Z28" s="8">
        <f>FC_TRA_RAIL_E!Z28+FC_TRA_ROAD_E!Z28+FC_TRA_DAVI_E!Z28+FC_TRA_DNAVI_E!Z28+FC_TRA_PIPE_E!Z28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  <c r="Y29" s="8">
        <f>FC_TRA_RAIL_E!Y29+FC_TRA_ROAD_E!Y29+FC_TRA_DAVI_E!Y29+FC_TRA_DNAVI_E!Y29+FC_TRA_PIPE_E!Y29</f>
        <v>0</v>
      </c>
      <c r="Z29" s="8">
        <f>FC_TRA_RAIL_E!Z29+FC_TRA_ROAD_E!Z29+FC_TRA_DAVI_E!Z29+FC_TRA_DNAVI_E!Z29+FC_TRA_PIPE_E!Z29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  <c r="Y30" s="8">
        <f>FC_TRA_RAIL_E!Y30+FC_TRA_ROAD_E!Y30+FC_TRA_DAVI_E!Y30+FC_TRA_DNAVI_E!Y30+FC_TRA_PIPE_E!Y30</f>
        <v>0</v>
      </c>
      <c r="Z30" s="8">
        <f>FC_TRA_RAIL_E!Z30+FC_TRA_ROAD_E!Z30+FC_TRA_DAVI_E!Z30+FC_TRA_DNAVI_E!Z30+FC_TRA_PIPE_E!Z30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  <c r="Y31" s="8">
        <f>FC_TRA_RAIL_E!Y31+FC_TRA_ROAD_E!Y31+FC_TRA_DAVI_E!Y31+FC_TRA_DNAVI_E!Y31+FC_TRA_PIPE_E!Y31</f>
        <v>0</v>
      </c>
      <c r="Z31" s="8">
        <f>FC_TRA_RAIL_E!Z31+FC_TRA_ROAD_E!Z31+FC_TRA_DAVI_E!Z31+FC_TRA_DNAVI_E!Z31+FC_TRA_PIPE_E!Z31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  <c r="Y32" s="8">
        <f>FC_TRA_RAIL_E!Y32+FC_TRA_ROAD_E!Y32+FC_TRA_DAVI_E!Y32+FC_TRA_DNAVI_E!Y32+FC_TRA_PIPE_E!Y32</f>
        <v>0</v>
      </c>
      <c r="Z32" s="8">
        <f>FC_TRA_RAIL_E!Z32+FC_TRA_ROAD_E!Z32+FC_TRA_DAVI_E!Z32+FC_TRA_DNAVI_E!Z32+FC_TRA_PIPE_E!Z32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1639.4784145200001</v>
      </c>
      <c r="D33" s="19">
        <f t="shared" si="26"/>
        <v>1954.8749847599997</v>
      </c>
      <c r="E33" s="19">
        <f t="shared" si="26"/>
        <v>2060.8995150000001</v>
      </c>
      <c r="F33" s="19">
        <f t="shared" si="26"/>
        <v>1990.2027175200001</v>
      </c>
      <c r="G33" s="19">
        <f t="shared" si="26"/>
        <v>2029.1842137600008</v>
      </c>
      <c r="H33" s="19">
        <f t="shared" si="26"/>
        <v>2129.5973833200001</v>
      </c>
      <c r="I33" s="19">
        <f t="shared" si="26"/>
        <v>2285.9829118799998</v>
      </c>
      <c r="J33" s="19">
        <f t="shared" si="26"/>
        <v>2396.7919814399997</v>
      </c>
      <c r="K33" s="19">
        <f t="shared" si="26"/>
        <v>2301.1569892800003</v>
      </c>
      <c r="L33" s="19">
        <f t="shared" si="26"/>
        <v>2117.2277249999997</v>
      </c>
      <c r="M33" s="19">
        <f t="shared" si="26"/>
        <v>2231.2189843200003</v>
      </c>
      <c r="N33" s="19">
        <f t="shared" si="26"/>
        <v>2229.9268453200002</v>
      </c>
      <c r="O33" s="19">
        <f t="shared" si="26"/>
        <v>2260.2413188799997</v>
      </c>
      <c r="P33" s="19">
        <f t="shared" si="26"/>
        <v>2209.7362967999998</v>
      </c>
      <c r="Q33" s="19">
        <f t="shared" si="26"/>
        <v>2211.6261675599999</v>
      </c>
      <c r="R33" s="19">
        <f t="shared" si="26"/>
        <v>2273.588334</v>
      </c>
      <c r="S33" s="19">
        <f t="shared" si="26"/>
        <v>2321.2568574000002</v>
      </c>
      <c r="T33" s="19">
        <f t="shared" si="26"/>
        <v>2399.1346407600004</v>
      </c>
      <c r="U33" s="19">
        <f t="shared" si="26"/>
        <v>2430.9328607999996</v>
      </c>
      <c r="V33" s="19">
        <f t="shared" si="26"/>
        <v>2397.6530207999995</v>
      </c>
      <c r="W33" s="19">
        <f t="shared" ref="W33:X33" si="27">SUM(W34:W50)</f>
        <v>2208.4427300400002</v>
      </c>
      <c r="X33" s="19">
        <f t="shared" si="27"/>
        <v>2319.9231603600001</v>
      </c>
      <c r="Y33" s="19">
        <f t="shared" ref="Y33:Z33" si="28">SUM(Y34:Y50)</f>
        <v>2408.6325855600007</v>
      </c>
      <c r="Z33" s="19">
        <f t="shared" si="28"/>
        <v>2404.2649770000003</v>
      </c>
    </row>
    <row r="34" spans="1:26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  <c r="Y34" s="8">
        <f>FC_TRA_RAIL_E!Y34+FC_TRA_ROAD_E!Y34+FC_TRA_DAVI_E!Y34+FC_TRA_DNAVI_E!Y34+FC_TRA_PIPE_E!Y34</f>
        <v>0</v>
      </c>
      <c r="Z34" s="8">
        <f>FC_TRA_RAIL_E!Z34+FC_TRA_ROAD_E!Z34+FC_TRA_DAVI_E!Z34+FC_TRA_DNAVI_E!Z34+FC_TRA_PIPE_E!Z34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  <c r="Y35" s="8">
        <f>FC_TRA_RAIL_E!Y35+FC_TRA_ROAD_E!Y35+FC_TRA_DAVI_E!Y35+FC_TRA_DNAVI_E!Y35+FC_TRA_PIPE_E!Y35</f>
        <v>0</v>
      </c>
      <c r="Z35" s="8">
        <f>FC_TRA_RAIL_E!Z35+FC_TRA_ROAD_E!Z35+FC_TRA_DAVI_E!Z35+FC_TRA_DNAVI_E!Z35+FC_TRA_PIPE_E!Z35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2.00968452</v>
      </c>
      <c r="D36" s="8">
        <f>FC_TRA_RAIL_E!D36+FC_TRA_ROAD_E!D36+FC_TRA_DAVI_E!D36+FC_TRA_DNAVI_E!D36+FC_TRA_PIPE_E!D36</f>
        <v>2.2968147600000006</v>
      </c>
      <c r="E36" s="8">
        <f>FC_TRA_RAIL_E!E36+FC_TRA_ROAD_E!E36+FC_TRA_DAVI_E!E36+FC_TRA_DNAVI_E!E36+FC_TRA_PIPE_E!E36</f>
        <v>2.5839450000000004</v>
      </c>
      <c r="F36" s="8">
        <f>FC_TRA_RAIL_E!F36+FC_TRA_ROAD_E!F36+FC_TRA_DAVI_E!F36+FC_TRA_DNAVI_E!F36+FC_TRA_PIPE_E!F36</f>
        <v>2.8710752400000015</v>
      </c>
      <c r="G36" s="8">
        <f>FC_TRA_RAIL_E!G36+FC_TRA_ROAD_E!G36+FC_TRA_DAVI_E!G36+FC_TRA_DNAVI_E!G36+FC_TRA_PIPE_E!G36</f>
        <v>3.3017705999999998</v>
      </c>
      <c r="H36" s="8">
        <f>FC_TRA_RAIL_E!H36+FC_TRA_ROAD_E!H36+FC_TRA_DAVI_E!H36+FC_TRA_DNAVI_E!H36+FC_TRA_PIPE_E!H36</f>
        <v>3.9246433200000008</v>
      </c>
      <c r="I36" s="8">
        <f>FC_TRA_RAIL_E!I36+FC_TRA_ROAD_E!I36+FC_TRA_DAVI_E!I36+FC_TRA_DNAVI_E!I36+FC_TRA_PIPE_E!I36</f>
        <v>5.208097320000002</v>
      </c>
      <c r="J36" s="8">
        <f>FC_TRA_RAIL_E!J36+FC_TRA_ROAD_E!J36+FC_TRA_DAVI_E!J36+FC_TRA_DNAVI_E!J36+FC_TRA_PIPE_E!J36</f>
        <v>4.4559705600000017</v>
      </c>
      <c r="K36" s="8">
        <f>FC_TRA_RAIL_E!K36+FC_TRA_ROAD_E!K36+FC_TRA_DAVI_E!K36+FC_TRA_DNAVI_E!K36+FC_TRA_PIPE_E!K36</f>
        <v>6.281882640000001</v>
      </c>
      <c r="L36" s="8">
        <f>FC_TRA_RAIL_E!L36+FC_TRA_ROAD_E!L36+FC_TRA_DAVI_E!L36+FC_TRA_DNAVI_E!L36+FC_TRA_PIPE_E!L36</f>
        <v>6.5460697200000002</v>
      </c>
      <c r="M36" s="8">
        <f>FC_TRA_RAIL_E!M36+FC_TRA_ROAD_E!M36+FC_TRA_DAVI_E!M36+FC_TRA_DNAVI_E!M36+FC_TRA_PIPE_E!M36</f>
        <v>5.9104760400000007</v>
      </c>
      <c r="N36" s="8">
        <f>FC_TRA_RAIL_E!N36+FC_TRA_ROAD_E!N36+FC_TRA_DAVI_E!N36+FC_TRA_DNAVI_E!N36+FC_TRA_PIPE_E!N36</f>
        <v>6.5244895200000022</v>
      </c>
      <c r="O36" s="8">
        <f>FC_TRA_RAIL_E!O36+FC_TRA_ROAD_E!O36+FC_TRA_DAVI_E!O36+FC_TRA_DNAVI_E!O36+FC_TRA_PIPE_E!O36</f>
        <v>8.5757443200000019</v>
      </c>
      <c r="P36" s="8">
        <f>FC_TRA_RAIL_E!P36+FC_TRA_ROAD_E!P36+FC_TRA_DAVI_E!P36+FC_TRA_DNAVI_E!P36+FC_TRA_PIPE_E!P36</f>
        <v>10.077499080000003</v>
      </c>
      <c r="Q36" s="8">
        <f>FC_TRA_RAIL_E!Q36+FC_TRA_ROAD_E!Q36+FC_TRA_DAVI_E!Q36+FC_TRA_DNAVI_E!Q36+FC_TRA_PIPE_E!Q36</f>
        <v>12.052655280000003</v>
      </c>
      <c r="R36" s="8">
        <f>FC_TRA_RAIL_E!R36+FC_TRA_ROAD_E!R36+FC_TRA_DAVI_E!R36+FC_TRA_DNAVI_E!R36+FC_TRA_PIPE_E!R36</f>
        <v>14.375366280000001</v>
      </c>
      <c r="S36" s="8">
        <f>FC_TRA_RAIL_E!S36+FC_TRA_ROAD_E!S36+FC_TRA_DAVI_E!S36+FC_TRA_DNAVI_E!S36+FC_TRA_PIPE_E!S36</f>
        <v>16.135401960000003</v>
      </c>
      <c r="T36" s="8">
        <f>FC_TRA_RAIL_E!T36+FC_TRA_ROAD_E!T36+FC_TRA_DAVI_E!T36+FC_TRA_DNAVI_E!T36+FC_TRA_PIPE_E!T36</f>
        <v>19.33949376</v>
      </c>
      <c r="U36" s="8">
        <f>FC_TRA_RAIL_E!U36+FC_TRA_ROAD_E!U36+FC_TRA_DAVI_E!U36+FC_TRA_DNAVI_E!U36+FC_TRA_PIPE_E!U36</f>
        <v>23.310023400000002</v>
      </c>
      <c r="V36" s="8">
        <f>FC_TRA_RAIL_E!V36+FC_TRA_ROAD_E!V36+FC_TRA_DAVI_E!V36+FC_TRA_DNAVI_E!V36+FC_TRA_PIPE_E!V36</f>
        <v>27.763040880000016</v>
      </c>
      <c r="W36" s="8">
        <f>FC_TRA_RAIL_E!W36+FC_TRA_ROAD_E!W36+FC_TRA_DAVI_E!W36+FC_TRA_DNAVI_E!W36+FC_TRA_PIPE_E!W36</f>
        <v>26.700840720000006</v>
      </c>
      <c r="X36" s="8">
        <f>FC_TRA_RAIL_E!X36+FC_TRA_ROAD_E!X36+FC_TRA_DAVI_E!X36+FC_TRA_DNAVI_E!X36+FC_TRA_PIPE_E!X36</f>
        <v>27.562004280000011</v>
      </c>
      <c r="Y36" s="8">
        <f>FC_TRA_RAIL_E!Y36+FC_TRA_ROAD_E!Y36+FC_TRA_DAVI_E!Y36+FC_TRA_DNAVI_E!Y36+FC_TRA_PIPE_E!Y36</f>
        <v>29.485595159999988</v>
      </c>
      <c r="Z36" s="8">
        <f>FC_TRA_RAIL_E!Z36+FC_TRA_ROAD_E!Z36+FC_TRA_DAVI_E!Z36+FC_TRA_DNAVI_E!Z36+FC_TRA_PIPE_E!Z36</f>
        <v>21.934796760000001</v>
      </c>
    </row>
    <row r="37" spans="1:26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850.72680000000003</v>
      </c>
      <c r="D37" s="8">
        <f>FC_TRA_RAIL_E!D37+FC_TRA_ROAD_E!D37+FC_TRA_DAVI_E!D37+FC_TRA_DNAVI_E!D37+FC_TRA_PIPE_E!D37</f>
        <v>1015.3835999999999</v>
      </c>
      <c r="E37" s="8">
        <f>FC_TRA_RAIL_E!E37+FC_TRA_ROAD_E!E37+FC_TRA_DAVI_E!E37+FC_TRA_DNAVI_E!E37+FC_TRA_PIPE_E!E37</f>
        <v>933.05520000000013</v>
      </c>
      <c r="F37" s="8">
        <f>FC_TRA_RAIL_E!F37+FC_TRA_ROAD_E!F37+FC_TRA_DAVI_E!F37+FC_TRA_DNAVI_E!F37+FC_TRA_PIPE_E!F37</f>
        <v>893.41557228000011</v>
      </c>
      <c r="G37" s="8">
        <f>FC_TRA_RAIL_E!G37+FC_TRA_ROAD_E!G37+FC_TRA_DAVI_E!G37+FC_TRA_DNAVI_E!G37+FC_TRA_PIPE_E!G37</f>
        <v>859.87448316000041</v>
      </c>
      <c r="H37" s="8">
        <f>FC_TRA_RAIL_E!H37+FC_TRA_ROAD_E!H37+FC_TRA_DAVI_E!H37+FC_TRA_DNAVI_E!H37+FC_TRA_PIPE_E!H37</f>
        <v>878.16960000000006</v>
      </c>
      <c r="I37" s="8">
        <f>FC_TRA_RAIL_E!I37+FC_TRA_ROAD_E!I37+FC_TRA_DAVI_E!I37+FC_TRA_DNAVI_E!I37+FC_TRA_PIPE_E!I37</f>
        <v>936.10434456000007</v>
      </c>
      <c r="J37" s="8">
        <f>FC_TRA_RAIL_E!J37+FC_TRA_ROAD_E!J37+FC_TRA_DAVI_E!J37+FC_TRA_DNAVI_E!J37+FC_TRA_PIPE_E!J37</f>
        <v>981.84251087999985</v>
      </c>
      <c r="K37" s="8">
        <f>FC_TRA_RAIL_E!K37+FC_TRA_ROAD_E!K37+FC_TRA_DAVI_E!K37+FC_TRA_DNAVI_E!K37+FC_TRA_PIPE_E!K37</f>
        <v>975.74397227999998</v>
      </c>
      <c r="L37" s="8">
        <f>FC_TRA_RAIL_E!L37+FC_TRA_ROAD_E!L37+FC_TRA_DAVI_E!L37+FC_TRA_DNAVI_E!L37+FC_TRA_PIPE_E!L37</f>
        <v>890.36642771999971</v>
      </c>
      <c r="M37" s="8">
        <f>FC_TRA_RAIL_E!M37+FC_TRA_ROAD_E!M37+FC_TRA_DAVI_E!M37+FC_TRA_DNAVI_E!M37+FC_TRA_PIPE_E!M37</f>
        <v>838.52997227999981</v>
      </c>
      <c r="N37" s="8">
        <f>FC_TRA_RAIL_E!N37+FC_TRA_ROAD_E!N37+FC_TRA_DAVI_E!N37+FC_TRA_DNAVI_E!N37+FC_TRA_PIPE_E!N37</f>
        <v>777.54608315999997</v>
      </c>
      <c r="O37" s="8">
        <f>FC_TRA_RAIL_E!O37+FC_TRA_ROAD_E!O37+FC_TRA_DAVI_E!O37+FC_TRA_DNAVI_E!O37+FC_TRA_PIPE_E!O37</f>
        <v>744.00474455999995</v>
      </c>
      <c r="P37" s="8">
        <f>FC_TRA_RAIL_E!P37+FC_TRA_ROAD_E!P37+FC_TRA_DAVI_E!P37+FC_TRA_DNAVI_E!P37+FC_TRA_PIPE_E!P37</f>
        <v>698.26682771999992</v>
      </c>
      <c r="Q37" s="8">
        <f>FC_TRA_RAIL_E!Q37+FC_TRA_ROAD_E!Q37+FC_TRA_DAVI_E!Q37+FC_TRA_DNAVI_E!Q37+FC_TRA_PIPE_E!Q37</f>
        <v>701.31597227999998</v>
      </c>
      <c r="R37" s="8">
        <f>FC_TRA_RAIL_E!R37+FC_TRA_ROAD_E!R37+FC_TRA_DAVI_E!R37+FC_TRA_DNAVI_E!R37+FC_TRA_PIPE_E!R37</f>
        <v>698.26682772000015</v>
      </c>
      <c r="S37" s="8">
        <f>FC_TRA_RAIL_E!S37+FC_TRA_ROAD_E!S37+FC_TRA_DAVI_E!S37+FC_TRA_DNAVI_E!S37+FC_TRA_PIPE_E!S37</f>
        <v>737.90645544000006</v>
      </c>
      <c r="T37" s="8">
        <f>FC_TRA_RAIL_E!T37+FC_TRA_ROAD_E!T37+FC_TRA_DAVI_E!T37+FC_TRA_DNAVI_E!T37+FC_TRA_PIPE_E!T37</f>
        <v>774.49668912000004</v>
      </c>
      <c r="U37" s="8">
        <f>FC_TRA_RAIL_E!U37+FC_TRA_ROAD_E!U37+FC_TRA_DAVI_E!U37+FC_TRA_DNAVI_E!U37+FC_TRA_PIPE_E!U37</f>
        <v>789.74291087999984</v>
      </c>
      <c r="V37" s="8">
        <f>FC_TRA_RAIL_E!V37+FC_TRA_ROAD_E!V37+FC_TRA_DAVI_E!V37+FC_TRA_DNAVI_E!V37+FC_TRA_PIPE_E!V37</f>
        <v>792.79205543999979</v>
      </c>
      <c r="W37" s="8">
        <f>FC_TRA_RAIL_E!W37+FC_TRA_ROAD_E!W37+FC_TRA_DAVI_E!W37+FC_TRA_DNAVI_E!W37+FC_TRA_PIPE_E!W37</f>
        <v>622.03671684000017</v>
      </c>
      <c r="X37" s="8">
        <f>FC_TRA_RAIL_E!X37+FC_TRA_ROAD_E!X37+FC_TRA_DAVI_E!X37+FC_TRA_DNAVI_E!X37+FC_TRA_PIPE_E!X37</f>
        <v>579.3479445600002</v>
      </c>
      <c r="Y37" s="8">
        <f>FC_TRA_RAIL_E!Y37+FC_TRA_ROAD_E!Y37+FC_TRA_DAVI_E!Y37+FC_TRA_DNAVI_E!Y37+FC_TRA_PIPE_E!Y37</f>
        <v>612.8892831600001</v>
      </c>
      <c r="Z37" s="8">
        <f>FC_TRA_RAIL_E!Z37+FC_TRA_ROAD_E!Z37+FC_TRA_DAVI_E!Z37+FC_TRA_DNAVI_E!Z37+FC_TRA_PIPE_E!Z37</f>
        <v>608.01045227999998</v>
      </c>
    </row>
    <row r="38" spans="1:26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  <c r="Y38" s="8">
        <f>FC_TRA_RAIL_E!Y38+FC_TRA_ROAD_E!Y38+FC_TRA_DAVI_E!Y38+FC_TRA_DNAVI_E!Y38+FC_TRA_PIPE_E!Y38</f>
        <v>0</v>
      </c>
      <c r="Z38" s="8">
        <f>FC_TRA_RAIL_E!Z38+FC_TRA_ROAD_E!Z38+FC_TRA_DAVI_E!Z38+FC_TRA_DNAVI_E!Z38+FC_TRA_PIPE_E!Z38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  <c r="Y39" s="8">
        <f>FC_TRA_RAIL_E!Y39+FC_TRA_ROAD_E!Y39+FC_TRA_DAVI_E!Y39+FC_TRA_DNAVI_E!Y39+FC_TRA_PIPE_E!Y39</f>
        <v>0</v>
      </c>
      <c r="Z39" s="8">
        <f>FC_TRA_RAIL_E!Z39+FC_TRA_ROAD_E!Z39+FC_TRA_DAVI_E!Z39+FC_TRA_DNAVI_E!Z39+FC_TRA_PIPE_E!Z39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  <c r="Y40" s="8">
        <f>FC_TRA_RAIL_E!Y40+FC_TRA_ROAD_E!Y40+FC_TRA_DAVI_E!Y40+FC_TRA_DNAVI_E!Y40+FC_TRA_PIPE_E!Y40</f>
        <v>0</v>
      </c>
      <c r="Z40" s="8">
        <f>FC_TRA_RAIL_E!Z40+FC_TRA_ROAD_E!Z40+FC_TRA_DAVI_E!Z40+FC_TRA_DNAVI_E!Z40+FC_TRA_PIPE_E!Z40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  <c r="Y41" s="8">
        <f>FC_TRA_RAIL_E!Y41+FC_TRA_ROAD_E!Y41+FC_TRA_DAVI_E!Y41+FC_TRA_DNAVI_E!Y41+FC_TRA_PIPE_E!Y41</f>
        <v>0</v>
      </c>
      <c r="Z41" s="8">
        <f>FC_TRA_RAIL_E!Z41+FC_TRA_ROAD_E!Z41+FC_TRA_DAVI_E!Z41+FC_TRA_DNAVI_E!Z41+FC_TRA_PIPE_E!Z41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  <c r="Y42" s="8">
        <f>FC_TRA_RAIL_E!Y42+FC_TRA_ROAD_E!Y42+FC_TRA_DAVI_E!Y42+FC_TRA_DNAVI_E!Y42+FC_TRA_PIPE_E!Y42</f>
        <v>0</v>
      </c>
      <c r="Z42" s="8">
        <f>FC_TRA_RAIL_E!Z42+FC_TRA_ROAD_E!Z42+FC_TRA_DAVI_E!Z42+FC_TRA_DNAVI_E!Z42+FC_TRA_PIPE_E!Z42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786.74193000000014</v>
      </c>
      <c r="D43" s="8">
        <f>FC_TRA_RAIL_E!D43+FC_TRA_ROAD_E!D43+FC_TRA_DAVI_E!D43+FC_TRA_DNAVI_E!D43+FC_TRA_PIPE_E!D43</f>
        <v>937.19457</v>
      </c>
      <c r="E43" s="8">
        <f>FC_TRA_RAIL_E!E43+FC_TRA_ROAD_E!E43+FC_TRA_DAVI_E!E43+FC_TRA_DNAVI_E!E43+FC_TRA_PIPE_E!E43</f>
        <v>1125.2603699999997</v>
      </c>
      <c r="F43" s="8">
        <f>FC_TRA_RAIL_E!F43+FC_TRA_ROAD_E!F43+FC_TRA_DAVI_E!F43+FC_TRA_DNAVI_E!F43+FC_TRA_PIPE_E!F43</f>
        <v>1093.91607</v>
      </c>
      <c r="G43" s="8">
        <f>FC_TRA_RAIL_E!G43+FC_TRA_ROAD_E!G43+FC_TRA_DAVI_E!G43+FC_TRA_DNAVI_E!G43+FC_TRA_PIPE_E!G43</f>
        <v>1166.0079600000004</v>
      </c>
      <c r="H43" s="8">
        <f>FC_TRA_RAIL_E!H43+FC_TRA_ROAD_E!H43+FC_TRA_DAVI_E!H43+FC_TRA_DNAVI_E!H43+FC_TRA_PIPE_E!H43</f>
        <v>1247.50314</v>
      </c>
      <c r="I43" s="8">
        <f>FC_TRA_RAIL_E!I43+FC_TRA_ROAD_E!I43+FC_TRA_DAVI_E!I43+FC_TRA_DNAVI_E!I43+FC_TRA_PIPE_E!I43</f>
        <v>1344.6704699999998</v>
      </c>
      <c r="J43" s="8">
        <f>FC_TRA_RAIL_E!J43+FC_TRA_ROAD_E!J43+FC_TRA_DAVI_E!J43+FC_TRA_DNAVI_E!J43+FC_TRA_PIPE_E!J43</f>
        <v>1410.4934999999998</v>
      </c>
      <c r="K43" s="8">
        <f>FC_TRA_RAIL_E!K43+FC_TRA_ROAD_E!K43+FC_TRA_DAVI_E!K43+FC_TRA_DNAVI_E!K43+FC_TRA_PIPE_E!K43</f>
        <v>1319.1311343600003</v>
      </c>
      <c r="L43" s="8">
        <f>FC_TRA_RAIL_E!L43+FC_TRA_ROAD_E!L43+FC_TRA_DAVI_E!L43+FC_TRA_DNAVI_E!L43+FC_TRA_PIPE_E!L43</f>
        <v>1220.3152275599998</v>
      </c>
      <c r="M43" s="8">
        <f>FC_TRA_RAIL_E!M43+FC_TRA_ROAD_E!M43+FC_TRA_DAVI_E!M43+FC_TRA_DNAVI_E!M43+FC_TRA_PIPE_E!M43</f>
        <v>1386.7785360000003</v>
      </c>
      <c r="N43" s="8">
        <f>FC_TRA_RAIL_E!N43+FC_TRA_ROAD_E!N43+FC_TRA_DAVI_E!N43+FC_TRA_DNAVI_E!N43+FC_TRA_PIPE_E!N43</f>
        <v>1445.8562726400003</v>
      </c>
      <c r="O43" s="8">
        <f>FC_TRA_RAIL_E!O43+FC_TRA_ROAD_E!O43+FC_TRA_DAVI_E!O43+FC_TRA_DNAVI_E!O43+FC_TRA_PIPE_E!O43</f>
        <v>1507.6608299999998</v>
      </c>
      <c r="P43" s="8">
        <f>FC_TRA_RAIL_E!P43+FC_TRA_ROAD_E!P43+FC_TRA_DAVI_E!P43+FC_TRA_DNAVI_E!P43+FC_TRA_PIPE_E!P43</f>
        <v>1501.3919699999999</v>
      </c>
      <c r="Q43" s="8">
        <f>FC_TRA_RAIL_E!Q43+FC_TRA_ROAD_E!Q43+FC_TRA_DAVI_E!Q43+FC_TRA_DNAVI_E!Q43+FC_TRA_PIPE_E!Q43</f>
        <v>1498.2575399999998</v>
      </c>
      <c r="R43" s="8">
        <f>FC_TRA_RAIL_E!R43+FC_TRA_ROAD_E!R43+FC_TRA_DAVI_E!R43+FC_TRA_DNAVI_E!R43+FC_TRA_PIPE_E!R43</f>
        <v>1560.94614</v>
      </c>
      <c r="S43" s="8">
        <f>FC_TRA_RAIL_E!S43+FC_TRA_ROAD_E!S43+FC_TRA_DAVI_E!S43+FC_TRA_DNAVI_E!S43+FC_TRA_PIPE_E!S43</f>
        <v>1567.2150000000001</v>
      </c>
      <c r="T43" s="8">
        <f>FC_TRA_RAIL_E!T43+FC_TRA_ROAD_E!T43+FC_TRA_DAVI_E!T43+FC_TRA_DNAVI_E!T43+FC_TRA_PIPE_E!T43</f>
        <v>1605.2984578800001</v>
      </c>
      <c r="U43" s="8">
        <f>FC_TRA_RAIL_E!U43+FC_TRA_ROAD_E!U43+FC_TRA_DAVI_E!U43+FC_TRA_DNAVI_E!U43+FC_TRA_PIPE_E!U43</f>
        <v>1617.87992652</v>
      </c>
      <c r="V43" s="8">
        <f>FC_TRA_RAIL_E!V43+FC_TRA_ROAD_E!V43+FC_TRA_DAVI_E!V43+FC_TRA_DNAVI_E!V43+FC_TRA_PIPE_E!V43</f>
        <v>1577.0979244799998</v>
      </c>
      <c r="W43" s="8">
        <f>FC_TRA_RAIL_E!W43+FC_TRA_ROAD_E!W43+FC_TRA_DAVI_E!W43+FC_TRA_DNAVI_E!W43+FC_TRA_PIPE_E!W43</f>
        <v>1559.7051724800003</v>
      </c>
      <c r="X43" s="8">
        <f>FC_TRA_RAIL_E!X43+FC_TRA_ROAD_E!X43+FC_TRA_DAVI_E!X43+FC_TRA_DNAVI_E!X43+FC_TRA_PIPE_E!X43</f>
        <v>1713.0132115199997</v>
      </c>
      <c r="Y43" s="8">
        <f>FC_TRA_RAIL_E!Y43+FC_TRA_ROAD_E!Y43+FC_TRA_DAVI_E!Y43+FC_TRA_DNAVI_E!Y43+FC_TRA_PIPE_E!Y43</f>
        <v>1766.2577072400004</v>
      </c>
      <c r="Z43" s="8">
        <f>FC_TRA_RAIL_E!Z43+FC_TRA_ROAD_E!Z43+FC_TRA_DAVI_E!Z43+FC_TRA_DNAVI_E!Z43+FC_TRA_PIPE_E!Z43</f>
        <v>1774.3197279600001</v>
      </c>
    </row>
    <row r="44" spans="1:26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  <c r="Y44" s="8">
        <f>FC_TRA_RAIL_E!Y44+FC_TRA_ROAD_E!Y44+FC_TRA_DAVI_E!Y44+FC_TRA_DNAVI_E!Y44+FC_TRA_PIPE_E!Y44</f>
        <v>0</v>
      </c>
      <c r="Z44" s="8">
        <f>FC_TRA_RAIL_E!Z44+FC_TRA_ROAD_E!Z44+FC_TRA_DAVI_E!Z44+FC_TRA_DNAVI_E!Z44+FC_TRA_PIPE_E!Z44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  <c r="Y45" s="8">
        <f>FC_TRA_RAIL_E!Y45+FC_TRA_ROAD_E!Y45+FC_TRA_DAVI_E!Y45+FC_TRA_DNAVI_E!Y45+FC_TRA_PIPE_E!Y45</f>
        <v>0</v>
      </c>
      <c r="Z45" s="8">
        <f>FC_TRA_RAIL_E!Z45+FC_TRA_ROAD_E!Z45+FC_TRA_DAVI_E!Z45+FC_TRA_DNAVI_E!Z45+FC_TRA_PIPE_E!Z45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  <c r="Y46" s="8">
        <f>FC_TRA_RAIL_E!Y46+FC_TRA_ROAD_E!Y46+FC_TRA_DAVI_E!Y46+FC_TRA_DNAVI_E!Y46+FC_TRA_PIPE_E!Y46</f>
        <v>0</v>
      </c>
      <c r="Z46" s="8">
        <f>FC_TRA_RAIL_E!Z46+FC_TRA_ROAD_E!Z46+FC_TRA_DAVI_E!Z46+FC_TRA_DNAVI_E!Z46+FC_TRA_PIPE_E!Z46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  <c r="Y47" s="8">
        <f>FC_TRA_RAIL_E!Y47+FC_TRA_ROAD_E!Y47+FC_TRA_DAVI_E!Y47+FC_TRA_DNAVI_E!Y47+FC_TRA_PIPE_E!Y47</f>
        <v>0</v>
      </c>
      <c r="Z47" s="8">
        <f>FC_TRA_RAIL_E!Z47+FC_TRA_ROAD_E!Z47+FC_TRA_DAVI_E!Z47+FC_TRA_DNAVI_E!Z47+FC_TRA_PIPE_E!Z47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  <c r="Y48" s="8">
        <f>FC_TRA_RAIL_E!Y48+FC_TRA_ROAD_E!Y48+FC_TRA_DAVI_E!Y48+FC_TRA_DNAVI_E!Y48+FC_TRA_PIPE_E!Y48</f>
        <v>0</v>
      </c>
      <c r="Z48" s="8">
        <f>FC_TRA_RAIL_E!Z48+FC_TRA_ROAD_E!Z48+FC_TRA_DAVI_E!Z48+FC_TRA_DNAVI_E!Z48+FC_TRA_PIPE_E!Z48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  <c r="Y49" s="8">
        <f>FC_TRA_RAIL_E!Y49+FC_TRA_ROAD_E!Y49+FC_TRA_DAVI_E!Y49+FC_TRA_DNAVI_E!Y49+FC_TRA_PIPE_E!Y49</f>
        <v>0</v>
      </c>
      <c r="Z49" s="8">
        <f>FC_TRA_RAIL_E!Z49+FC_TRA_ROAD_E!Z49+FC_TRA_DAVI_E!Z49+FC_TRA_DNAVI_E!Z49+FC_TRA_PIPE_E!Z49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  <c r="Y50" s="8">
        <f>FC_TRA_RAIL_E!Y50+FC_TRA_ROAD_E!Y50+FC_TRA_DAVI_E!Y50+FC_TRA_DNAVI_E!Y50+FC_TRA_PIPE_E!Y50</f>
        <v>0</v>
      </c>
      <c r="Z50" s="8">
        <f>FC_TRA_RAIL_E!Z50+FC_TRA_ROAD_E!Z50+FC_TRA_DAVI_E!Z50+FC_TRA_DNAVI_E!Z50+FC_TRA_PIPE_E!Z50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0</v>
      </c>
      <c r="E51" s="27">
        <f>FC_TRA_RAIL_E!E51+FC_TRA_ROAD_E!E51+FC_TRA_DAVI_E!E51+FC_TRA_DNAVI_E!E51+FC_TRA_PIPE_E!E51</f>
        <v>0</v>
      </c>
      <c r="F51" s="27">
        <f>FC_TRA_RAIL_E!F51+FC_TRA_ROAD_E!F51+FC_TRA_DAVI_E!F51+FC_TRA_DNAVI_E!F51+FC_TRA_PIPE_E!F51</f>
        <v>0</v>
      </c>
      <c r="G51" s="27">
        <f>FC_TRA_RAIL_E!G51+FC_TRA_ROAD_E!G51+FC_TRA_DAVI_E!G51+FC_TRA_DNAVI_E!G51+FC_TRA_PIPE_E!G51</f>
        <v>0</v>
      </c>
      <c r="H51" s="27">
        <f>FC_TRA_RAIL_E!H51+FC_TRA_ROAD_E!H51+FC_TRA_DAVI_E!H51+FC_TRA_DNAVI_E!H51+FC_TRA_PIPE_E!H51</f>
        <v>0</v>
      </c>
      <c r="I51" s="27">
        <f>FC_TRA_RAIL_E!I51+FC_TRA_ROAD_E!I51+FC_TRA_DAVI_E!I51+FC_TRA_DNAVI_E!I51+FC_TRA_PIPE_E!I51</f>
        <v>0</v>
      </c>
      <c r="J51" s="27">
        <f>FC_TRA_RAIL_E!J51+FC_TRA_ROAD_E!J51+FC_TRA_DAVI_E!J51+FC_TRA_DNAVI_E!J51+FC_TRA_PIPE_E!J51</f>
        <v>0</v>
      </c>
      <c r="K51" s="27">
        <f>FC_TRA_RAIL_E!K51+FC_TRA_ROAD_E!K51+FC_TRA_DAVI_E!K51+FC_TRA_DNAVI_E!K51+FC_TRA_PIPE_E!K51</f>
        <v>0</v>
      </c>
      <c r="L51" s="27">
        <f>FC_TRA_RAIL_E!L51+FC_TRA_ROAD_E!L51+FC_TRA_DAVI_E!L51+FC_TRA_DNAVI_E!L51+FC_TRA_PIPE_E!L51</f>
        <v>0</v>
      </c>
      <c r="M51" s="27">
        <f>FC_TRA_RAIL_E!M51+FC_TRA_ROAD_E!M51+FC_TRA_DAVI_E!M51+FC_TRA_DNAVI_E!M51+FC_TRA_PIPE_E!M51</f>
        <v>0.10098000000000001</v>
      </c>
      <c r="N51" s="27">
        <f>FC_TRA_RAIL_E!N51+FC_TRA_ROAD_E!N51+FC_TRA_DAVI_E!N51+FC_TRA_DNAVI_E!N51+FC_TRA_PIPE_E!N51</f>
        <v>0.60588000000000009</v>
      </c>
      <c r="O51" s="27">
        <f>FC_TRA_RAIL_E!O51+FC_TRA_ROAD_E!O51+FC_TRA_DAVI_E!O51+FC_TRA_DNAVI_E!O51+FC_TRA_PIPE_E!O51</f>
        <v>1.2622500000000001</v>
      </c>
      <c r="P51" s="27">
        <f>FC_TRA_RAIL_E!P51+FC_TRA_ROAD_E!P51+FC_TRA_DAVI_E!P51+FC_TRA_DNAVI_E!P51+FC_TRA_PIPE_E!P51</f>
        <v>2.0196000000000005</v>
      </c>
      <c r="Q51" s="27">
        <f>FC_TRA_RAIL_E!Q51+FC_TRA_ROAD_E!Q51+FC_TRA_DAVI_E!Q51+FC_TRA_DNAVI_E!Q51+FC_TRA_PIPE_E!Q51</f>
        <v>3.6857700000000002</v>
      </c>
      <c r="R51" s="27">
        <f>FC_TRA_RAIL_E!R51+FC_TRA_ROAD_E!R51+FC_TRA_DAVI_E!R51+FC_TRA_DNAVI_E!R51+FC_TRA_PIPE_E!R51</f>
        <v>6.5132100000000017</v>
      </c>
      <c r="S51" s="27">
        <f>FC_TRA_RAIL_E!S51+FC_TRA_ROAD_E!S51+FC_TRA_DAVI_E!S51+FC_TRA_DNAVI_E!S51+FC_TRA_PIPE_E!S51</f>
        <v>9.6940800000000014</v>
      </c>
      <c r="T51" s="27">
        <f>FC_TRA_RAIL_E!T51+FC_TRA_ROAD_E!T51+FC_TRA_DAVI_E!T51+FC_TRA_DNAVI_E!T51+FC_TRA_PIPE_E!T51</f>
        <v>10.692570240000002</v>
      </c>
      <c r="U51" s="27">
        <f>FC_TRA_RAIL_E!U51+FC_TRA_ROAD_E!U51+FC_TRA_DAVI_E!U51+FC_TRA_DNAVI_E!U51+FC_TRA_PIPE_E!U51</f>
        <v>20.073302032563625</v>
      </c>
      <c r="V51" s="27">
        <f>FC_TRA_RAIL_E!V51+FC_TRA_ROAD_E!V51+FC_TRA_DAVI_E!V51+FC_TRA_DNAVI_E!V51+FC_TRA_PIPE_E!V51</f>
        <v>27.387528391351761</v>
      </c>
      <c r="W51" s="27">
        <f>FC_TRA_RAIL_E!W51+FC_TRA_ROAD_E!W51+FC_TRA_DAVI_E!W51+FC_TRA_DNAVI_E!W51+FC_TRA_PIPE_E!W51</f>
        <v>44.912936752997105</v>
      </c>
      <c r="X51" s="27">
        <f>FC_TRA_RAIL_E!X51+FC_TRA_ROAD_E!X51+FC_TRA_DAVI_E!X51+FC_TRA_DNAVI_E!X51+FC_TRA_PIPE_E!X51</f>
        <v>53.386479339568965</v>
      </c>
      <c r="Y51" s="27">
        <f>FC_TRA_RAIL_E!Y51+FC_TRA_ROAD_E!Y51+FC_TRA_DAVI_E!Y51+FC_TRA_DNAVI_E!Y51+FC_TRA_PIPE_E!Y51</f>
        <v>37.956535878344425</v>
      </c>
      <c r="Z51" s="27">
        <f>FC_TRA_RAIL_E!Z51+FC_TRA_ROAD_E!Z51+FC_TRA_DAVI_E!Z51+FC_TRA_DNAVI_E!Z51+FC_TRA_PIPE_E!Z51</f>
        <v>42.842300758244868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  <c r="Y53" s="8">
        <f>FC_TRA_RAIL_E!Y53+FC_TRA_ROAD_E!Y53+FC_TRA_DAVI_E!Y53+FC_TRA_DNAVI_E!Y53+FC_TRA_PIPE_E!Y53</f>
        <v>0</v>
      </c>
      <c r="Z53" s="8">
        <f>FC_TRA_RAIL_E!Z53+FC_TRA_ROAD_E!Z53+FC_TRA_DAVI_E!Z53+FC_TRA_DNAVI_E!Z53+FC_TRA_PIPE_E!Z53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  <c r="Y54" s="45">
        <f>FC_TRA_RAIL_E!Y54+FC_TRA_ROAD_E!Y54+FC_TRA_DAVI_E!Y54+FC_TRA_DNAVI_E!Y54+FC_TRA_PIPE_E!Y54</f>
        <v>0</v>
      </c>
      <c r="Z54" s="45">
        <f>FC_TRA_RAIL_E!Z54+FC_TRA_ROAD_E!Z54+FC_TRA_DAVI_E!Z54+FC_TRA_DNAVI_E!Z54+FC_TRA_PIPE_E!Z54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0.46031328000000005</v>
      </c>
      <c r="I61" s="49">
        <f t="shared" si="32"/>
        <v>3.3228705600000001</v>
      </c>
      <c r="J61" s="49">
        <f t="shared" si="32"/>
        <v>1.5300446400000001</v>
      </c>
      <c r="K61" s="49">
        <f t="shared" si="32"/>
        <v>12.320134559999998</v>
      </c>
      <c r="L61" s="49">
        <f t="shared" si="32"/>
        <v>5.21943264</v>
      </c>
      <c r="M61" s="49">
        <f t="shared" si="32"/>
        <v>22.9392</v>
      </c>
      <c r="N61" s="49">
        <f t="shared" si="32"/>
        <v>13.32920448</v>
      </c>
      <c r="O61" s="49">
        <f t="shared" si="32"/>
        <v>11.384724960000002</v>
      </c>
      <c r="P61" s="49">
        <f t="shared" si="32"/>
        <v>9.4871433599999992</v>
      </c>
      <c r="Q61" s="49">
        <f t="shared" si="32"/>
        <v>15.179633279999999</v>
      </c>
      <c r="R61" s="49">
        <f t="shared" si="32"/>
        <v>7.5898166400000013</v>
      </c>
      <c r="S61" s="49">
        <f t="shared" si="32"/>
        <v>5.6922350400000008</v>
      </c>
      <c r="T61" s="49">
        <f t="shared" si="32"/>
        <v>7.3257609600000011</v>
      </c>
      <c r="U61" s="49">
        <f t="shared" si="32"/>
        <v>54.640206233119898</v>
      </c>
      <c r="V61" s="49">
        <f t="shared" si="32"/>
        <v>87.121030464031975</v>
      </c>
      <c r="W61" s="49">
        <f t="shared" si="32"/>
        <v>122.95425454884774</v>
      </c>
      <c r="X61" s="49">
        <f t="shared" si="32"/>
        <v>147.1239546320773</v>
      </c>
      <c r="Y61" s="49">
        <f t="shared" ref="Y61:Z61" si="33">SUM(Y62:Y72)</f>
        <v>95.505222600113981</v>
      </c>
      <c r="Z61" s="49">
        <f t="shared" si="33"/>
        <v>85.580547864809802</v>
      </c>
    </row>
    <row r="62" spans="1:26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  <c r="Y62" s="52">
        <f>FC_TRA_RAIL_E!Y62+FC_TRA_ROAD_E!Y62+FC_TRA_DAVI_E!Y62+FC_TRA_DNAVI_E!Y62+FC_TRA_PIPE_E!Y62</f>
        <v>0</v>
      </c>
      <c r="Z62" s="52">
        <f>FC_TRA_RAIL_E!Z62+FC_TRA_ROAD_E!Z62+FC_TRA_DAVI_E!Z62+FC_TRA_DNAVI_E!Z62+FC_TRA_PIPE_E!Z62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  <c r="Y63" s="52">
        <f>FC_TRA_RAIL_E!Y63+FC_TRA_ROAD_E!Y63+FC_TRA_DAVI_E!Y63+FC_TRA_DNAVI_E!Y63+FC_TRA_PIPE_E!Y63</f>
        <v>0</v>
      </c>
      <c r="Z63" s="52">
        <f>FC_TRA_RAIL_E!Z63+FC_TRA_ROAD_E!Z63+FC_TRA_DAVI_E!Z63+FC_TRA_DNAVI_E!Z63+FC_TRA_PIPE_E!Z63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2.839414553119894</v>
      </c>
      <c r="V64" s="52">
        <f>FC_TRA_RAIL_E!V64+FC_TRA_ROAD_E!V64+FC_TRA_DAVI_E!V64+FC_TRA_DNAVI_E!V64+FC_TRA_PIPE_E!V64</f>
        <v>5.900205024031977</v>
      </c>
      <c r="W64" s="52">
        <f>FC_TRA_RAIL_E!W64+FC_TRA_ROAD_E!W64+FC_TRA_DAVI_E!W64+FC_TRA_DNAVI_E!W64+FC_TRA_PIPE_E!W64</f>
        <v>7.5639614288477439</v>
      </c>
      <c r="X64" s="52">
        <f>FC_TRA_RAIL_E!X64+FC_TRA_ROAD_E!X64+FC_TRA_DAVI_E!X64+FC_TRA_DNAVI_E!X64+FC_TRA_PIPE_E!X64</f>
        <v>11.756676872077277</v>
      </c>
      <c r="Y64" s="52">
        <f>FC_TRA_RAIL_E!Y64+FC_TRA_ROAD_E!Y64+FC_TRA_DAVI_E!Y64+FC_TRA_DNAVI_E!Y64+FC_TRA_PIPE_E!Y64</f>
        <v>12.436772040113983</v>
      </c>
      <c r="Z64" s="52">
        <f>FC_TRA_RAIL_E!Z64+FC_TRA_ROAD_E!Z64+FC_TRA_DAVI_E!Z64+FC_TRA_DNAVI_E!Z64+FC_TRA_PIPE_E!Z64</f>
        <v>19.2668889848098</v>
      </c>
    </row>
    <row r="65" spans="1:26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  <c r="Y65" s="52">
        <f>FC_TRA_RAIL_E!Y65+FC_TRA_ROAD_E!Y65+FC_TRA_DAVI_E!Y65+FC_TRA_DNAVI_E!Y65+FC_TRA_PIPE_E!Y65</f>
        <v>0</v>
      </c>
      <c r="Z65" s="52">
        <f>FC_TRA_RAIL_E!Z65+FC_TRA_ROAD_E!Z65+FC_TRA_DAVI_E!Z65+FC_TRA_DNAVI_E!Z65+FC_TRA_PIPE_E!Z65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  <c r="Y66" s="52">
        <f>FC_TRA_RAIL_E!Y66+FC_TRA_ROAD_E!Y66+FC_TRA_DAVI_E!Y66+FC_TRA_DNAVI_E!Y66+FC_TRA_PIPE_E!Y66</f>
        <v>0</v>
      </c>
      <c r="Z66" s="52">
        <f>FC_TRA_RAIL_E!Z66+FC_TRA_ROAD_E!Z66+FC_TRA_DAVI_E!Z66+FC_TRA_DNAVI_E!Z66+FC_TRA_PIPE_E!Z66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3.7949083199999993</v>
      </c>
      <c r="L67" s="52">
        <f>FC_TRA_RAIL_E!L67+FC_TRA_ROAD_E!L67+FC_TRA_DAVI_E!L67+FC_TRA_DNAVI_E!L67+FC_TRA_PIPE_E!L67</f>
        <v>0.28266191999999996</v>
      </c>
      <c r="M67" s="52">
        <f>FC_TRA_RAIL_E!M67+FC_TRA_ROAD_E!M67+FC_TRA_DAVI_E!M67+FC_TRA_DNAVI_E!M67+FC_TRA_PIPE_E!M67</f>
        <v>13.282051679999999</v>
      </c>
      <c r="N67" s="52">
        <f>FC_TRA_RAIL_E!N67+FC_TRA_ROAD_E!N67+FC_TRA_DAVI_E!N67+FC_TRA_DNAVI_E!N67+FC_TRA_PIPE_E!N67</f>
        <v>11.38472496</v>
      </c>
      <c r="O67" s="52">
        <f>FC_TRA_RAIL_E!O67+FC_TRA_ROAD_E!O67+FC_TRA_DAVI_E!O67+FC_TRA_DNAVI_E!O67+FC_TRA_PIPE_E!O67</f>
        <v>11.384724960000002</v>
      </c>
      <c r="P67" s="52">
        <f>FC_TRA_RAIL_E!P67+FC_TRA_ROAD_E!P67+FC_TRA_DAVI_E!P67+FC_TRA_DNAVI_E!P67+FC_TRA_PIPE_E!P67</f>
        <v>9.4871433599999992</v>
      </c>
      <c r="Q67" s="52">
        <f>FC_TRA_RAIL_E!Q67+FC_TRA_ROAD_E!Q67+FC_TRA_DAVI_E!Q67+FC_TRA_DNAVI_E!Q67+FC_TRA_PIPE_E!Q67</f>
        <v>15.179633279999999</v>
      </c>
      <c r="R67" s="52">
        <f>FC_TRA_RAIL_E!R67+FC_TRA_ROAD_E!R67+FC_TRA_DAVI_E!R67+FC_TRA_DNAVI_E!R67+FC_TRA_PIPE_E!R67</f>
        <v>7.5898166400000013</v>
      </c>
      <c r="S67" s="52">
        <f>FC_TRA_RAIL_E!S67+FC_TRA_ROAD_E!S67+FC_TRA_DAVI_E!S67+FC_TRA_DNAVI_E!S67+FC_TRA_PIPE_E!S67</f>
        <v>5.6922350400000008</v>
      </c>
      <c r="T67" s="52">
        <f>FC_TRA_RAIL_E!T67+FC_TRA_ROAD_E!T67+FC_TRA_DAVI_E!T67+FC_TRA_DNAVI_E!T67+FC_TRA_PIPE_E!T67</f>
        <v>2.8462449599999999</v>
      </c>
      <c r="U67" s="52">
        <f>FC_TRA_RAIL_E!U67+FC_TRA_ROAD_E!U67+FC_TRA_DAVI_E!U67+FC_TRA_DNAVI_E!U67+FC_TRA_PIPE_E!U67</f>
        <v>14.528159999999996</v>
      </c>
      <c r="V67" s="52">
        <f>FC_TRA_RAIL_E!V67+FC_TRA_ROAD_E!V67+FC_TRA_DAVI_E!V67+FC_TRA_DNAVI_E!V67+FC_TRA_PIPE_E!V67</f>
        <v>21.867939360000001</v>
      </c>
      <c r="W67" s="52">
        <f>FC_TRA_RAIL_E!W67+FC_TRA_ROAD_E!W67+FC_TRA_DAVI_E!W67+FC_TRA_DNAVI_E!W67+FC_TRA_PIPE_E!W67</f>
        <v>18.342694080000001</v>
      </c>
      <c r="X67" s="52">
        <f>FC_TRA_RAIL_E!X67+FC_TRA_ROAD_E!X67+FC_TRA_DAVI_E!X67+FC_TRA_DNAVI_E!X67+FC_TRA_PIPE_E!X67</f>
        <v>12.512823839999998</v>
      </c>
      <c r="Y67" s="52">
        <f>FC_TRA_RAIL_E!Y67+FC_TRA_ROAD_E!Y67+FC_TRA_DAVI_E!Y67+FC_TRA_DNAVI_E!Y67+FC_TRA_PIPE_E!Y67</f>
        <v>6.0172070400000006</v>
      </c>
      <c r="Z67" s="52">
        <f>FC_TRA_RAIL_E!Z67+FC_TRA_ROAD_E!Z67+FC_TRA_DAVI_E!Z67+FC_TRA_DNAVI_E!Z67+FC_TRA_PIPE_E!Z67</f>
        <v>6.7324003199999982</v>
      </c>
    </row>
    <row r="68" spans="1:26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  <c r="Y68" s="52">
        <f>FC_TRA_RAIL_E!Y68+FC_TRA_ROAD_E!Y68+FC_TRA_DAVI_E!Y68+FC_TRA_DNAVI_E!Y68+FC_TRA_PIPE_E!Y68</f>
        <v>0</v>
      </c>
      <c r="Z68" s="52">
        <f>FC_TRA_RAIL_E!Z68+FC_TRA_ROAD_E!Z68+FC_TRA_DAVI_E!Z68+FC_TRA_DNAVI_E!Z68+FC_TRA_PIPE_E!Z68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0.46031328000000005</v>
      </c>
      <c r="I69" s="52">
        <f>FC_TRA_RAIL_E!I69+FC_TRA_ROAD_E!I69+FC_TRA_DAVI_E!I69+FC_TRA_DNAVI_E!I69+FC_TRA_PIPE_E!I69</f>
        <v>3.3228705600000001</v>
      </c>
      <c r="J69" s="52">
        <f>FC_TRA_RAIL_E!J69+FC_TRA_ROAD_E!J69+FC_TRA_DAVI_E!J69+FC_TRA_DNAVI_E!J69+FC_TRA_PIPE_E!J69</f>
        <v>1.5300446400000001</v>
      </c>
      <c r="K69" s="52">
        <f>FC_TRA_RAIL_E!K69+FC_TRA_ROAD_E!K69+FC_TRA_DAVI_E!K69+FC_TRA_DNAVI_E!K69+FC_TRA_PIPE_E!K69</f>
        <v>8.5252262399999985</v>
      </c>
      <c r="L69" s="52">
        <f>FC_TRA_RAIL_E!L69+FC_TRA_ROAD_E!L69+FC_TRA_DAVI_E!L69+FC_TRA_DNAVI_E!L69+FC_TRA_PIPE_E!L69</f>
        <v>4.9367707200000002</v>
      </c>
      <c r="M69" s="52">
        <f>FC_TRA_RAIL_E!M69+FC_TRA_ROAD_E!M69+FC_TRA_DAVI_E!M69+FC_TRA_DNAVI_E!M69+FC_TRA_PIPE_E!M69</f>
        <v>9.657148320000001</v>
      </c>
      <c r="N69" s="52">
        <f>FC_TRA_RAIL_E!N69+FC_TRA_ROAD_E!N69+FC_TRA_DAVI_E!N69+FC_TRA_DNAVI_E!N69+FC_TRA_PIPE_E!N69</f>
        <v>1.9444795199999998</v>
      </c>
      <c r="O69" s="52">
        <f>FC_TRA_RAIL_E!O69+FC_TRA_ROAD_E!O69+FC_TRA_DAVI_E!O69+FC_TRA_DNAVI_E!O69+FC_TRA_PIPE_E!O69</f>
        <v>0</v>
      </c>
      <c r="P69" s="52">
        <f>FC_TRA_RAIL_E!P69+FC_TRA_ROAD_E!P69+FC_TRA_DAVI_E!P69+FC_TRA_DNAVI_E!P69+FC_TRA_PIPE_E!P69</f>
        <v>0</v>
      </c>
      <c r="Q69" s="52">
        <f>FC_TRA_RAIL_E!Q69+FC_TRA_ROAD_E!Q69+FC_TRA_DAVI_E!Q69+FC_TRA_DNAVI_E!Q69+FC_TRA_PIPE_E!Q69</f>
        <v>0</v>
      </c>
      <c r="R69" s="52">
        <f>FC_TRA_RAIL_E!R69+FC_TRA_ROAD_E!R69+FC_TRA_DAVI_E!R69+FC_TRA_DNAVI_E!R69+FC_TRA_PIPE_E!R69</f>
        <v>0</v>
      </c>
      <c r="S69" s="52">
        <f>FC_TRA_RAIL_E!S69+FC_TRA_ROAD_E!S69+FC_TRA_DAVI_E!S69+FC_TRA_DNAVI_E!S69+FC_TRA_PIPE_E!S69</f>
        <v>0</v>
      </c>
      <c r="T69" s="52">
        <f>FC_TRA_RAIL_E!T69+FC_TRA_ROAD_E!T69+FC_TRA_DAVI_E!T69+FC_TRA_DNAVI_E!T69+FC_TRA_PIPE_E!T69</f>
        <v>4.4795160000000012</v>
      </c>
      <c r="U69" s="52">
        <f>FC_TRA_RAIL_E!U69+FC_TRA_ROAD_E!U69+FC_TRA_DAVI_E!U69+FC_TRA_DNAVI_E!U69+FC_TRA_PIPE_E!U69</f>
        <v>37.272631680000003</v>
      </c>
      <c r="V69" s="52">
        <f>FC_TRA_RAIL_E!V69+FC_TRA_ROAD_E!V69+FC_TRA_DAVI_E!V69+FC_TRA_DNAVI_E!V69+FC_TRA_PIPE_E!V69</f>
        <v>59.352886080000005</v>
      </c>
      <c r="W69" s="52">
        <f>FC_TRA_RAIL_E!W69+FC_TRA_ROAD_E!W69+FC_TRA_DAVI_E!W69+FC_TRA_DNAVI_E!W69+FC_TRA_PIPE_E!W69</f>
        <v>97.047599039999994</v>
      </c>
      <c r="X69" s="52">
        <f>FC_TRA_RAIL_E!X69+FC_TRA_ROAD_E!X69+FC_TRA_DAVI_E!X69+FC_TRA_DNAVI_E!X69+FC_TRA_PIPE_E!X69</f>
        <v>122.85445392000001</v>
      </c>
      <c r="Y69" s="52">
        <f>FC_TRA_RAIL_E!Y69+FC_TRA_ROAD_E!Y69+FC_TRA_DAVI_E!Y69+FC_TRA_DNAVI_E!Y69+FC_TRA_PIPE_E!Y69</f>
        <v>77.05124352</v>
      </c>
      <c r="Z69" s="52">
        <f>FC_TRA_RAIL_E!Z69+FC_TRA_ROAD_E!Z69+FC_TRA_DAVI_E!Z69+FC_TRA_DNAVI_E!Z69+FC_TRA_PIPE_E!Z69</f>
        <v>59.581258559999995</v>
      </c>
    </row>
    <row r="70" spans="1:26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  <c r="Y70" s="52">
        <f>FC_TRA_RAIL_E!Y70+FC_TRA_ROAD_E!Y70+FC_TRA_DAVI_E!Y70+FC_TRA_DNAVI_E!Y70+FC_TRA_PIPE_E!Y70</f>
        <v>0</v>
      </c>
      <c r="Z70" s="52">
        <f>FC_TRA_RAIL_E!Z70+FC_TRA_ROAD_E!Z70+FC_TRA_DAVI_E!Z70+FC_TRA_DNAVI_E!Z70+FC_TRA_PIPE_E!Z70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  <c r="Y71" s="52">
        <f>FC_TRA_RAIL_E!Y71+FC_TRA_ROAD_E!Y71+FC_TRA_DAVI_E!Y71+FC_TRA_DNAVI_E!Y71+FC_TRA_PIPE_E!Y71</f>
        <v>0</v>
      </c>
      <c r="Z71" s="52">
        <f>FC_TRA_RAIL_E!Z71+FC_TRA_ROAD_E!Z71+FC_TRA_DAVI_E!Z71+FC_TRA_DNAVI_E!Z71+FC_TRA_PIPE_E!Z71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  <c r="Y72" s="55">
        <f>FC_TRA_RAIL_E!Y72+FC_TRA_ROAD_E!Y72+FC_TRA_DAVI_E!Y72+FC_TRA_DNAVI_E!Y72+FC_TRA_PIPE_E!Y72</f>
        <v>0</v>
      </c>
      <c r="Z72" s="55">
        <f>FC_TRA_RAIL_E!Z72+FC_TRA_ROAD_E!Z72+FC_TRA_DAVI_E!Z72+FC_TRA_DNAVI_E!Z72+FC_TRA_PIPE_E!Z72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134.78049000000004</v>
      </c>
      <c r="D2" s="21">
        <f t="shared" ref="D2:X2" si="0">SUM(D3,D17,D22,D25,D26,D51,D52)</f>
        <v>125.3772</v>
      </c>
      <c r="E2" s="21">
        <f t="shared" si="0"/>
        <v>159.85592999999997</v>
      </c>
      <c r="F2" s="21">
        <f t="shared" si="0"/>
        <v>141.04934999999998</v>
      </c>
      <c r="G2" s="21">
        <f t="shared" si="0"/>
        <v>122.24276999999998</v>
      </c>
      <c r="H2" s="21">
        <f t="shared" si="0"/>
        <v>131.64606000000001</v>
      </c>
      <c r="I2" s="21">
        <f t="shared" si="0"/>
        <v>137.91492000000002</v>
      </c>
      <c r="J2" s="21">
        <f t="shared" si="0"/>
        <v>115.97391000000003</v>
      </c>
      <c r="K2" s="21">
        <f t="shared" si="0"/>
        <v>81.495179999999991</v>
      </c>
      <c r="L2" s="21">
        <f t="shared" si="0"/>
        <v>109.70505</v>
      </c>
      <c r="M2" s="21">
        <f t="shared" si="0"/>
        <v>156.72150000000002</v>
      </c>
      <c r="N2" s="21">
        <f t="shared" si="0"/>
        <v>106.57062000000002</v>
      </c>
      <c r="O2" s="21">
        <f t="shared" si="0"/>
        <v>94.032899999999998</v>
      </c>
      <c r="P2" s="21">
        <f t="shared" si="0"/>
        <v>81.495180000000005</v>
      </c>
      <c r="Q2" s="21">
        <f t="shared" si="0"/>
        <v>62.688600000000008</v>
      </c>
      <c r="R2" s="21">
        <f t="shared" si="0"/>
        <v>59.554170000000006</v>
      </c>
      <c r="S2" s="21">
        <f t="shared" si="0"/>
        <v>47.016450000000013</v>
      </c>
      <c r="T2" s="21">
        <f t="shared" si="0"/>
        <v>48.90964572</v>
      </c>
      <c r="U2" s="21">
        <f t="shared" si="0"/>
        <v>45.891256320000011</v>
      </c>
      <c r="V2" s="21">
        <f t="shared" si="0"/>
        <v>50.285593799999987</v>
      </c>
      <c r="W2" s="21">
        <f t="shared" si="0"/>
        <v>44.991741600000005</v>
      </c>
      <c r="X2" s="21">
        <f t="shared" si="0"/>
        <v>43.509089519999996</v>
      </c>
      <c r="Y2" s="21">
        <f t="shared" ref="Y2:Z2" si="1">SUM(Y3,Y17,Y22,Y25,Y26,Y51,Y52)</f>
        <v>39.180375000000005</v>
      </c>
      <c r="Z2" s="21">
        <f t="shared" si="1"/>
        <v>43.073470439999994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  <c r="Y5" s="8">
        <f>FC_TRA_RAIL_MTU_E!Y5+FC_TRA_RAIL_CPT_E!Y5+FC_TRA_RAIL_HST_E!Y5+FC_TRA_RAIL_FRT_E!Y5</f>
        <v>0</v>
      </c>
      <c r="Z5" s="8">
        <f>FC_TRA_RAIL_MTU_E!Z5+FC_TRA_RAIL_CPT_E!Z5+FC_TRA_RAIL_HST_E!Z5+FC_TRA_RAIL_FRT_E!Z5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  <c r="Y6" s="8">
        <f>FC_TRA_RAIL_MTU_E!Y6+FC_TRA_RAIL_CPT_E!Y6+FC_TRA_RAIL_HST_E!Y6+FC_TRA_RAIL_FRT_E!Y6</f>
        <v>0</v>
      </c>
      <c r="Z6" s="8">
        <f>FC_TRA_RAIL_MTU_E!Z6+FC_TRA_RAIL_CPT_E!Z6+FC_TRA_RAIL_HST_E!Z6+FC_TRA_RAIL_FRT_E!Z6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  <c r="Y7" s="8">
        <f>FC_TRA_RAIL_MTU_E!Y7+FC_TRA_RAIL_CPT_E!Y7+FC_TRA_RAIL_HST_E!Y7+FC_TRA_RAIL_FRT_E!Y7</f>
        <v>0</v>
      </c>
      <c r="Z7" s="8">
        <f>FC_TRA_RAIL_MTU_E!Z7+FC_TRA_RAIL_CPT_E!Z7+FC_TRA_RAIL_HST_E!Z7+FC_TRA_RAIL_FRT_E!Z7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  <c r="Y9" s="8">
        <f>FC_TRA_RAIL_MTU_E!Y9+FC_TRA_RAIL_CPT_E!Y9+FC_TRA_RAIL_HST_E!Y9+FC_TRA_RAIL_FRT_E!Y9</f>
        <v>0</v>
      </c>
      <c r="Z9" s="8">
        <f>FC_TRA_RAIL_MTU_E!Z9+FC_TRA_RAIL_CPT_E!Z9+FC_TRA_RAIL_HST_E!Z9+FC_TRA_RAIL_FRT_E!Z9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  <c r="Y10" s="8">
        <f>FC_TRA_RAIL_MTU_E!Y10+FC_TRA_RAIL_CPT_E!Y10+FC_TRA_RAIL_HST_E!Y10+FC_TRA_RAIL_FRT_E!Y10</f>
        <v>0</v>
      </c>
      <c r="Z10" s="8">
        <f>FC_TRA_RAIL_MTU_E!Z10+FC_TRA_RAIL_CPT_E!Z10+FC_TRA_RAIL_HST_E!Z10+FC_TRA_RAIL_FRT_E!Z10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  <c r="Y12" s="8">
        <f>FC_TRA_RAIL_MTU_E!Y12+FC_TRA_RAIL_CPT_E!Y12+FC_TRA_RAIL_HST_E!Y12+FC_TRA_RAIL_FRT_E!Y12</f>
        <v>0</v>
      </c>
      <c r="Z12" s="8">
        <f>FC_TRA_RAIL_MTU_E!Z12+FC_TRA_RAIL_CPT_E!Z12+FC_TRA_RAIL_HST_E!Z12+FC_TRA_RAIL_FRT_E!Z12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  <c r="Y13" s="8">
        <f>FC_TRA_RAIL_MTU_E!Y13+FC_TRA_RAIL_CPT_E!Y13+FC_TRA_RAIL_HST_E!Y13+FC_TRA_RAIL_FRT_E!Y13</f>
        <v>0</v>
      </c>
      <c r="Z13" s="8">
        <f>FC_TRA_RAIL_MTU_E!Z13+FC_TRA_RAIL_CPT_E!Z13+FC_TRA_RAIL_HST_E!Z13+FC_TRA_RAIL_FRT_E!Z13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  <c r="Y14" s="8">
        <f>FC_TRA_RAIL_MTU_E!Y14+FC_TRA_RAIL_CPT_E!Y14+FC_TRA_RAIL_HST_E!Y14+FC_TRA_RAIL_FRT_E!Y14</f>
        <v>0</v>
      </c>
      <c r="Z14" s="8">
        <f>FC_TRA_RAIL_MTU_E!Z14+FC_TRA_RAIL_CPT_E!Z14+FC_TRA_RAIL_HST_E!Z14+FC_TRA_RAIL_FRT_E!Z14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  <c r="Y15" s="8">
        <f>FC_TRA_RAIL_MTU_E!Y15+FC_TRA_RAIL_CPT_E!Y15+FC_TRA_RAIL_HST_E!Y15+FC_TRA_RAIL_FRT_E!Y15</f>
        <v>0</v>
      </c>
      <c r="Z15" s="8">
        <f>FC_TRA_RAIL_MTU_E!Z15+FC_TRA_RAIL_CPT_E!Z15+FC_TRA_RAIL_HST_E!Z15+FC_TRA_RAIL_FRT_E!Z15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  <c r="Y16" s="8">
        <f>FC_TRA_RAIL_MTU_E!Y16+FC_TRA_RAIL_CPT_E!Y16+FC_TRA_RAIL_HST_E!Y16+FC_TRA_RAIL_FRT_E!Y16</f>
        <v>0</v>
      </c>
      <c r="Z16" s="8">
        <f>FC_TRA_RAIL_MTU_E!Z16+FC_TRA_RAIL_CPT_E!Z16+FC_TRA_RAIL_HST_E!Z16+FC_TRA_RAIL_FRT_E!Z16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  <c r="Y18" s="8">
        <f>FC_TRA_RAIL_MTU_E!Y18+FC_TRA_RAIL_CPT_E!Y18+FC_TRA_RAIL_HST_E!Y18+FC_TRA_RAIL_FRT_E!Y18</f>
        <v>0</v>
      </c>
      <c r="Z18" s="8">
        <f>FC_TRA_RAIL_MTU_E!Z18+FC_TRA_RAIL_CPT_E!Z18+FC_TRA_RAIL_HST_E!Z18+FC_TRA_RAIL_FRT_E!Z18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  <c r="Y19" s="8">
        <f>FC_TRA_RAIL_MTU_E!Y19+FC_TRA_RAIL_CPT_E!Y19+FC_TRA_RAIL_HST_E!Y19+FC_TRA_RAIL_FRT_E!Y19</f>
        <v>0</v>
      </c>
      <c r="Z19" s="8">
        <f>FC_TRA_RAIL_MTU_E!Z19+FC_TRA_RAIL_CPT_E!Z19+FC_TRA_RAIL_HST_E!Z19+FC_TRA_RAIL_FRT_E!Z19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  <c r="Y20" s="8">
        <f>FC_TRA_RAIL_MTU_E!Y20+FC_TRA_RAIL_CPT_E!Y20+FC_TRA_RAIL_HST_E!Y20+FC_TRA_RAIL_FRT_E!Y20</f>
        <v>0</v>
      </c>
      <c r="Z20" s="8">
        <f>FC_TRA_RAIL_MTU_E!Z20+FC_TRA_RAIL_CPT_E!Z20+FC_TRA_RAIL_HST_E!Z20+FC_TRA_RAIL_FRT_E!Z20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  <c r="Y21" s="8">
        <f>FC_TRA_RAIL_MTU_E!Y21+FC_TRA_RAIL_CPT_E!Y21+FC_TRA_RAIL_HST_E!Y21+FC_TRA_RAIL_FRT_E!Y21</f>
        <v>0</v>
      </c>
      <c r="Z21" s="8">
        <f>FC_TRA_RAIL_MTU_E!Z21+FC_TRA_RAIL_CPT_E!Z21+FC_TRA_RAIL_HST_E!Z21+FC_TRA_RAIL_FRT_E!Z21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  <c r="Y23" s="8">
        <f>FC_TRA_RAIL_MTU_E!Y23+FC_TRA_RAIL_CPT_E!Y23+FC_TRA_RAIL_HST_E!Y23+FC_TRA_RAIL_FRT_E!Y23</f>
        <v>0</v>
      </c>
      <c r="Z23" s="8">
        <f>FC_TRA_RAIL_MTU_E!Z23+FC_TRA_RAIL_CPT_E!Z23+FC_TRA_RAIL_HST_E!Z23+FC_TRA_RAIL_FRT_E!Z23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  <c r="Y24" s="8">
        <f>FC_TRA_RAIL_MTU_E!Y24+FC_TRA_RAIL_CPT_E!Y24+FC_TRA_RAIL_HST_E!Y24+FC_TRA_RAIL_FRT_E!Y24</f>
        <v>0</v>
      </c>
      <c r="Z24" s="8">
        <f>FC_TRA_RAIL_MTU_E!Z24+FC_TRA_RAIL_CPT_E!Z24+FC_TRA_RAIL_HST_E!Z24+FC_TRA_RAIL_FRT_E!Z24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  <c r="Y25" s="27">
        <f>FC_TRA_RAIL_MTU_E!Y25+FC_TRA_RAIL_CPT_E!Y25+FC_TRA_RAIL_HST_E!Y25+FC_TRA_RAIL_FRT_E!Y25</f>
        <v>0</v>
      </c>
      <c r="Z25" s="27">
        <f>FC_TRA_RAIL_MTU_E!Z25+FC_TRA_RAIL_CPT_E!Z25+FC_TRA_RAIL_HST_E!Z25+FC_TRA_RAIL_FRT_E!Z25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134.78049000000004</v>
      </c>
      <c r="D26" s="27">
        <f t="shared" ref="D26:W26" si="21">SUM(D27,D33)</f>
        <v>125.3772</v>
      </c>
      <c r="E26" s="27">
        <f t="shared" si="21"/>
        <v>159.85592999999997</v>
      </c>
      <c r="F26" s="27">
        <f t="shared" si="21"/>
        <v>141.04934999999998</v>
      </c>
      <c r="G26" s="27">
        <f t="shared" si="21"/>
        <v>122.24276999999998</v>
      </c>
      <c r="H26" s="27">
        <f t="shared" si="21"/>
        <v>131.64606000000001</v>
      </c>
      <c r="I26" s="27">
        <f t="shared" si="21"/>
        <v>137.91492000000002</v>
      </c>
      <c r="J26" s="27">
        <f t="shared" si="21"/>
        <v>115.97391000000003</v>
      </c>
      <c r="K26" s="27">
        <f t="shared" si="21"/>
        <v>81.495179999999991</v>
      </c>
      <c r="L26" s="27">
        <f t="shared" si="21"/>
        <v>109.70505</v>
      </c>
      <c r="M26" s="27">
        <f t="shared" si="21"/>
        <v>156.72150000000002</v>
      </c>
      <c r="N26" s="27">
        <f t="shared" si="21"/>
        <v>106.57062000000002</v>
      </c>
      <c r="O26" s="27">
        <f t="shared" si="21"/>
        <v>94.032899999999998</v>
      </c>
      <c r="P26" s="27">
        <f t="shared" si="21"/>
        <v>81.495180000000005</v>
      </c>
      <c r="Q26" s="27">
        <f t="shared" si="21"/>
        <v>62.688600000000008</v>
      </c>
      <c r="R26" s="27">
        <f t="shared" si="21"/>
        <v>59.554170000000006</v>
      </c>
      <c r="S26" s="27">
        <f t="shared" si="21"/>
        <v>47.016450000000013</v>
      </c>
      <c r="T26" s="27">
        <f t="shared" si="21"/>
        <v>48.90964572</v>
      </c>
      <c r="U26" s="27">
        <f t="shared" si="21"/>
        <v>45.891256320000011</v>
      </c>
      <c r="V26" s="27">
        <f t="shared" si="21"/>
        <v>50.285593799999987</v>
      </c>
      <c r="W26" s="27">
        <f t="shared" si="21"/>
        <v>44.991741600000005</v>
      </c>
      <c r="X26" s="27">
        <f t="shared" ref="X26:Z26" si="22">SUM(X27,X33)</f>
        <v>43.509089519999996</v>
      </c>
      <c r="Y26" s="27">
        <f t="shared" si="22"/>
        <v>39.180375000000005</v>
      </c>
      <c r="Z26" s="27">
        <f t="shared" si="22"/>
        <v>43.073470439999994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  <c r="Y28" s="8">
        <f>FC_TRA_RAIL_MTU_E!Y28+FC_TRA_RAIL_CPT_E!Y28+FC_TRA_RAIL_HST_E!Y28+FC_TRA_RAIL_FRT_E!Y28</f>
        <v>0</v>
      </c>
      <c r="Z28" s="8">
        <f>FC_TRA_RAIL_MTU_E!Z28+FC_TRA_RAIL_CPT_E!Z28+FC_TRA_RAIL_HST_E!Z28+FC_TRA_RAIL_FRT_E!Z28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  <c r="Y29" s="8">
        <f>FC_TRA_RAIL_MTU_E!Y29+FC_TRA_RAIL_CPT_E!Y29+FC_TRA_RAIL_HST_E!Y29+FC_TRA_RAIL_FRT_E!Y29</f>
        <v>0</v>
      </c>
      <c r="Z29" s="8">
        <f>FC_TRA_RAIL_MTU_E!Z29+FC_TRA_RAIL_CPT_E!Z29+FC_TRA_RAIL_HST_E!Z29+FC_TRA_RAIL_FRT_E!Z29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  <c r="Y30" s="8">
        <f>FC_TRA_RAIL_MTU_E!Y30+FC_TRA_RAIL_CPT_E!Y30+FC_TRA_RAIL_HST_E!Y30+FC_TRA_RAIL_FRT_E!Y30</f>
        <v>0</v>
      </c>
      <c r="Z30" s="8">
        <f>FC_TRA_RAIL_MTU_E!Z30+FC_TRA_RAIL_CPT_E!Z30+FC_TRA_RAIL_HST_E!Z30+FC_TRA_RAIL_FRT_E!Z30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  <c r="Y31" s="8">
        <f>FC_TRA_RAIL_MTU_E!Y31+FC_TRA_RAIL_CPT_E!Y31+FC_TRA_RAIL_HST_E!Y31+FC_TRA_RAIL_FRT_E!Y31</f>
        <v>0</v>
      </c>
      <c r="Z31" s="8">
        <f>FC_TRA_RAIL_MTU_E!Z31+FC_TRA_RAIL_CPT_E!Z31+FC_TRA_RAIL_HST_E!Z31+FC_TRA_RAIL_FRT_E!Z31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  <c r="Y32" s="8">
        <f>FC_TRA_RAIL_MTU_E!Y32+FC_TRA_RAIL_CPT_E!Y32+FC_TRA_RAIL_HST_E!Y32+FC_TRA_RAIL_FRT_E!Y32</f>
        <v>0</v>
      </c>
      <c r="Z32" s="8">
        <f>FC_TRA_RAIL_MTU_E!Z32+FC_TRA_RAIL_CPT_E!Z32+FC_TRA_RAIL_HST_E!Z32+FC_TRA_RAIL_FRT_E!Z32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134.78049000000004</v>
      </c>
      <c r="D33" s="19">
        <f t="shared" ref="D33:W33" si="27">SUM(D34:D50)</f>
        <v>125.3772</v>
      </c>
      <c r="E33" s="19">
        <f t="shared" si="27"/>
        <v>159.85592999999997</v>
      </c>
      <c r="F33" s="19">
        <f t="shared" si="27"/>
        <v>141.04934999999998</v>
      </c>
      <c r="G33" s="19">
        <f t="shared" si="27"/>
        <v>122.24276999999998</v>
      </c>
      <c r="H33" s="19">
        <f t="shared" si="27"/>
        <v>131.64606000000001</v>
      </c>
      <c r="I33" s="19">
        <f t="shared" si="27"/>
        <v>137.91492000000002</v>
      </c>
      <c r="J33" s="19">
        <f t="shared" si="27"/>
        <v>115.97391000000003</v>
      </c>
      <c r="K33" s="19">
        <f t="shared" si="27"/>
        <v>81.495179999999991</v>
      </c>
      <c r="L33" s="19">
        <f t="shared" si="27"/>
        <v>109.70505</v>
      </c>
      <c r="M33" s="19">
        <f t="shared" si="27"/>
        <v>156.72150000000002</v>
      </c>
      <c r="N33" s="19">
        <f t="shared" si="27"/>
        <v>106.57062000000002</v>
      </c>
      <c r="O33" s="19">
        <f t="shared" si="27"/>
        <v>94.032899999999998</v>
      </c>
      <c r="P33" s="19">
        <f t="shared" si="27"/>
        <v>81.495180000000005</v>
      </c>
      <c r="Q33" s="19">
        <f t="shared" si="27"/>
        <v>62.688600000000008</v>
      </c>
      <c r="R33" s="19">
        <f t="shared" si="27"/>
        <v>59.554170000000006</v>
      </c>
      <c r="S33" s="19">
        <f t="shared" si="27"/>
        <v>47.016450000000013</v>
      </c>
      <c r="T33" s="19">
        <f t="shared" si="27"/>
        <v>48.90964572</v>
      </c>
      <c r="U33" s="19">
        <f t="shared" si="27"/>
        <v>45.891256320000011</v>
      </c>
      <c r="V33" s="19">
        <f t="shared" si="27"/>
        <v>50.285593799999987</v>
      </c>
      <c r="W33" s="19">
        <f t="shared" si="27"/>
        <v>44.991741600000005</v>
      </c>
      <c r="X33" s="19">
        <f t="shared" ref="X33:Z33" si="28">SUM(X34:X50)</f>
        <v>43.509089519999996</v>
      </c>
      <c r="Y33" s="19">
        <f t="shared" si="28"/>
        <v>39.180375000000005</v>
      </c>
      <c r="Z33" s="19">
        <f t="shared" si="28"/>
        <v>43.073470439999994</v>
      </c>
    </row>
    <row r="34" spans="1:26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  <c r="Y34" s="8">
        <f>FC_TRA_RAIL_MTU_E!Y34+FC_TRA_RAIL_CPT_E!Y34+FC_TRA_RAIL_HST_E!Y34+FC_TRA_RAIL_FRT_E!Y34</f>
        <v>0</v>
      </c>
      <c r="Z34" s="8">
        <f>FC_TRA_RAIL_MTU_E!Z34+FC_TRA_RAIL_CPT_E!Z34+FC_TRA_RAIL_HST_E!Z34+FC_TRA_RAIL_FRT_E!Z34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  <c r="Y35" s="8">
        <f>FC_TRA_RAIL_MTU_E!Y35+FC_TRA_RAIL_CPT_E!Y35+FC_TRA_RAIL_HST_E!Y35+FC_TRA_RAIL_FRT_E!Y35</f>
        <v>0</v>
      </c>
      <c r="Z35" s="8">
        <f>FC_TRA_RAIL_MTU_E!Z35+FC_TRA_RAIL_CPT_E!Z35+FC_TRA_RAIL_HST_E!Z35+FC_TRA_RAIL_FRT_E!Z35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  <c r="Y36" s="8">
        <f>FC_TRA_RAIL_MTU_E!Y36+FC_TRA_RAIL_CPT_E!Y36+FC_TRA_RAIL_HST_E!Y36+FC_TRA_RAIL_FRT_E!Y36</f>
        <v>0</v>
      </c>
      <c r="Z36" s="8">
        <f>FC_TRA_RAIL_MTU_E!Z36+FC_TRA_RAIL_CPT_E!Z36+FC_TRA_RAIL_HST_E!Z36+FC_TRA_RAIL_FRT_E!Z36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  <c r="Y37" s="8">
        <f>FC_TRA_RAIL_MTU_E!Y37+FC_TRA_RAIL_CPT_E!Y37+FC_TRA_RAIL_HST_E!Y37+FC_TRA_RAIL_FRT_E!Y37</f>
        <v>0</v>
      </c>
      <c r="Z37" s="8">
        <f>FC_TRA_RAIL_MTU_E!Z37+FC_TRA_RAIL_CPT_E!Z37+FC_TRA_RAIL_HST_E!Z37+FC_TRA_RAIL_FRT_E!Z37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  <c r="Y38" s="8">
        <f>FC_TRA_RAIL_MTU_E!Y38+FC_TRA_RAIL_CPT_E!Y38+FC_TRA_RAIL_HST_E!Y38+FC_TRA_RAIL_FRT_E!Y38</f>
        <v>0</v>
      </c>
      <c r="Z38" s="8">
        <f>FC_TRA_RAIL_MTU_E!Z38+FC_TRA_RAIL_CPT_E!Z38+FC_TRA_RAIL_HST_E!Z38+FC_TRA_RAIL_FRT_E!Z38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  <c r="Y39" s="8">
        <f>FC_TRA_RAIL_MTU_E!Y39+FC_TRA_RAIL_CPT_E!Y39+FC_TRA_RAIL_HST_E!Y39+FC_TRA_RAIL_FRT_E!Y39</f>
        <v>0</v>
      </c>
      <c r="Z39" s="8">
        <f>FC_TRA_RAIL_MTU_E!Z39+FC_TRA_RAIL_CPT_E!Z39+FC_TRA_RAIL_HST_E!Z39+FC_TRA_RAIL_FRT_E!Z39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  <c r="Y40" s="8">
        <f>FC_TRA_RAIL_MTU_E!Y40+FC_TRA_RAIL_CPT_E!Y40+FC_TRA_RAIL_HST_E!Y40+FC_TRA_RAIL_FRT_E!Y40</f>
        <v>0</v>
      </c>
      <c r="Z40" s="8">
        <f>FC_TRA_RAIL_MTU_E!Z40+FC_TRA_RAIL_CPT_E!Z40+FC_TRA_RAIL_HST_E!Z40+FC_TRA_RAIL_FRT_E!Z40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  <c r="Y41" s="8">
        <f>FC_TRA_RAIL_MTU_E!Y41+FC_TRA_RAIL_CPT_E!Y41+FC_TRA_RAIL_HST_E!Y41+FC_TRA_RAIL_FRT_E!Y41</f>
        <v>0</v>
      </c>
      <c r="Z41" s="8">
        <f>FC_TRA_RAIL_MTU_E!Z41+FC_TRA_RAIL_CPT_E!Z41+FC_TRA_RAIL_HST_E!Z41+FC_TRA_RAIL_FRT_E!Z41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  <c r="Y42" s="8">
        <f>FC_TRA_RAIL_MTU_E!Y42+FC_TRA_RAIL_CPT_E!Y42+FC_TRA_RAIL_HST_E!Y42+FC_TRA_RAIL_FRT_E!Y42</f>
        <v>0</v>
      </c>
      <c r="Z42" s="8">
        <f>FC_TRA_RAIL_MTU_E!Z42+FC_TRA_RAIL_CPT_E!Z42+FC_TRA_RAIL_HST_E!Z42+FC_TRA_RAIL_FRT_E!Z42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134.78049000000004</v>
      </c>
      <c r="D43" s="8">
        <f>FC_TRA_RAIL_MTU_E!D43+FC_TRA_RAIL_CPT_E!D43+FC_TRA_RAIL_HST_E!D43+FC_TRA_RAIL_FRT_E!D43</f>
        <v>125.3772</v>
      </c>
      <c r="E43" s="8">
        <f>FC_TRA_RAIL_MTU_E!E43+FC_TRA_RAIL_CPT_E!E43+FC_TRA_RAIL_HST_E!E43+FC_TRA_RAIL_FRT_E!E43</f>
        <v>159.85592999999997</v>
      </c>
      <c r="F43" s="8">
        <f>FC_TRA_RAIL_MTU_E!F43+FC_TRA_RAIL_CPT_E!F43+FC_TRA_RAIL_HST_E!F43+FC_TRA_RAIL_FRT_E!F43</f>
        <v>141.04934999999998</v>
      </c>
      <c r="G43" s="8">
        <f>FC_TRA_RAIL_MTU_E!G43+FC_TRA_RAIL_CPT_E!G43+FC_TRA_RAIL_HST_E!G43+FC_TRA_RAIL_FRT_E!G43</f>
        <v>122.24276999999998</v>
      </c>
      <c r="H43" s="8">
        <f>FC_TRA_RAIL_MTU_E!H43+FC_TRA_RAIL_CPT_E!H43+FC_TRA_RAIL_HST_E!H43+FC_TRA_RAIL_FRT_E!H43</f>
        <v>131.64606000000001</v>
      </c>
      <c r="I43" s="8">
        <f>FC_TRA_RAIL_MTU_E!I43+FC_TRA_RAIL_CPT_E!I43+FC_TRA_RAIL_HST_E!I43+FC_TRA_RAIL_FRT_E!I43</f>
        <v>137.91492000000002</v>
      </c>
      <c r="J43" s="8">
        <f>FC_TRA_RAIL_MTU_E!J43+FC_TRA_RAIL_CPT_E!J43+FC_TRA_RAIL_HST_E!J43+FC_TRA_RAIL_FRT_E!J43</f>
        <v>115.97391000000003</v>
      </c>
      <c r="K43" s="8">
        <f>FC_TRA_RAIL_MTU_E!K43+FC_TRA_RAIL_CPT_E!K43+FC_TRA_RAIL_HST_E!K43+FC_TRA_RAIL_FRT_E!K43</f>
        <v>81.495179999999991</v>
      </c>
      <c r="L43" s="8">
        <f>FC_TRA_RAIL_MTU_E!L43+FC_TRA_RAIL_CPT_E!L43+FC_TRA_RAIL_HST_E!L43+FC_TRA_RAIL_FRT_E!L43</f>
        <v>109.70505</v>
      </c>
      <c r="M43" s="8">
        <f>FC_TRA_RAIL_MTU_E!M43+FC_TRA_RAIL_CPT_E!M43+FC_TRA_RAIL_HST_E!M43+FC_TRA_RAIL_FRT_E!M43</f>
        <v>156.72150000000002</v>
      </c>
      <c r="N43" s="8">
        <f>FC_TRA_RAIL_MTU_E!N43+FC_TRA_RAIL_CPT_E!N43+FC_TRA_RAIL_HST_E!N43+FC_TRA_RAIL_FRT_E!N43</f>
        <v>106.57062000000002</v>
      </c>
      <c r="O43" s="8">
        <f>FC_TRA_RAIL_MTU_E!O43+FC_TRA_RAIL_CPT_E!O43+FC_TRA_RAIL_HST_E!O43+FC_TRA_RAIL_FRT_E!O43</f>
        <v>94.032899999999998</v>
      </c>
      <c r="P43" s="8">
        <f>FC_TRA_RAIL_MTU_E!P43+FC_TRA_RAIL_CPT_E!P43+FC_TRA_RAIL_HST_E!P43+FC_TRA_RAIL_FRT_E!P43</f>
        <v>81.495180000000005</v>
      </c>
      <c r="Q43" s="8">
        <f>FC_TRA_RAIL_MTU_E!Q43+FC_TRA_RAIL_CPT_E!Q43+FC_TRA_RAIL_HST_E!Q43+FC_TRA_RAIL_FRT_E!Q43</f>
        <v>62.688600000000008</v>
      </c>
      <c r="R43" s="8">
        <f>FC_TRA_RAIL_MTU_E!R43+FC_TRA_RAIL_CPT_E!R43+FC_TRA_RAIL_HST_E!R43+FC_TRA_RAIL_FRT_E!R43</f>
        <v>59.554170000000006</v>
      </c>
      <c r="S43" s="8">
        <f>FC_TRA_RAIL_MTU_E!S43+FC_TRA_RAIL_CPT_E!S43+FC_TRA_RAIL_HST_E!S43+FC_TRA_RAIL_FRT_E!S43</f>
        <v>47.016450000000013</v>
      </c>
      <c r="T43" s="8">
        <f>FC_TRA_RAIL_MTU_E!T43+FC_TRA_RAIL_CPT_E!T43+FC_TRA_RAIL_HST_E!T43+FC_TRA_RAIL_FRT_E!T43</f>
        <v>48.90964572</v>
      </c>
      <c r="U43" s="8">
        <f>FC_TRA_RAIL_MTU_E!U43+FC_TRA_RAIL_CPT_E!U43+FC_TRA_RAIL_HST_E!U43+FC_TRA_RAIL_FRT_E!U43</f>
        <v>45.891256320000011</v>
      </c>
      <c r="V43" s="8">
        <f>FC_TRA_RAIL_MTU_E!V43+FC_TRA_RAIL_CPT_E!V43+FC_TRA_RAIL_HST_E!V43+FC_TRA_RAIL_FRT_E!V43</f>
        <v>50.285593799999987</v>
      </c>
      <c r="W43" s="8">
        <f>FC_TRA_RAIL_MTU_E!W43+FC_TRA_RAIL_CPT_E!W43+FC_TRA_RAIL_HST_E!W43+FC_TRA_RAIL_FRT_E!W43</f>
        <v>44.991741600000005</v>
      </c>
      <c r="X43" s="8">
        <f>FC_TRA_RAIL_MTU_E!X43+FC_TRA_RAIL_CPT_E!X43+FC_TRA_RAIL_HST_E!X43+FC_TRA_RAIL_FRT_E!X43</f>
        <v>43.509089519999996</v>
      </c>
      <c r="Y43" s="8">
        <f>FC_TRA_RAIL_MTU_E!Y43+FC_TRA_RAIL_CPT_E!Y43+FC_TRA_RAIL_HST_E!Y43+FC_TRA_RAIL_FRT_E!Y43</f>
        <v>39.180375000000005</v>
      </c>
      <c r="Z43" s="8">
        <f>FC_TRA_RAIL_MTU_E!Z43+FC_TRA_RAIL_CPT_E!Z43+FC_TRA_RAIL_HST_E!Z43+FC_TRA_RAIL_FRT_E!Z43</f>
        <v>43.073470439999994</v>
      </c>
    </row>
    <row r="44" spans="1:26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  <c r="Y44" s="8">
        <f>FC_TRA_RAIL_MTU_E!Y44+FC_TRA_RAIL_CPT_E!Y44+FC_TRA_RAIL_HST_E!Y44+FC_TRA_RAIL_FRT_E!Y44</f>
        <v>0</v>
      </c>
      <c r="Z44" s="8">
        <f>FC_TRA_RAIL_MTU_E!Z44+FC_TRA_RAIL_CPT_E!Z44+FC_TRA_RAIL_HST_E!Z44+FC_TRA_RAIL_FRT_E!Z44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  <c r="Y45" s="8">
        <f>FC_TRA_RAIL_MTU_E!Y45+FC_TRA_RAIL_CPT_E!Y45+FC_TRA_RAIL_HST_E!Y45+FC_TRA_RAIL_FRT_E!Y45</f>
        <v>0</v>
      </c>
      <c r="Z45" s="8">
        <f>FC_TRA_RAIL_MTU_E!Z45+FC_TRA_RAIL_CPT_E!Z45+FC_TRA_RAIL_HST_E!Z45+FC_TRA_RAIL_FRT_E!Z45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  <c r="Y46" s="8">
        <f>FC_TRA_RAIL_MTU_E!Y46+FC_TRA_RAIL_CPT_E!Y46+FC_TRA_RAIL_HST_E!Y46+FC_TRA_RAIL_FRT_E!Y46</f>
        <v>0</v>
      </c>
      <c r="Z46" s="8">
        <f>FC_TRA_RAIL_MTU_E!Z46+FC_TRA_RAIL_CPT_E!Z46+FC_TRA_RAIL_HST_E!Z46+FC_TRA_RAIL_FRT_E!Z46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  <c r="Y47" s="8">
        <f>FC_TRA_RAIL_MTU_E!Y47+FC_TRA_RAIL_CPT_E!Y47+FC_TRA_RAIL_HST_E!Y47+FC_TRA_RAIL_FRT_E!Y47</f>
        <v>0</v>
      </c>
      <c r="Z47" s="8">
        <f>FC_TRA_RAIL_MTU_E!Z47+FC_TRA_RAIL_CPT_E!Z47+FC_TRA_RAIL_HST_E!Z47+FC_TRA_RAIL_FRT_E!Z47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  <c r="Y48" s="8">
        <f>FC_TRA_RAIL_MTU_E!Y48+FC_TRA_RAIL_CPT_E!Y48+FC_TRA_RAIL_HST_E!Y48+FC_TRA_RAIL_FRT_E!Y48</f>
        <v>0</v>
      </c>
      <c r="Z48" s="8">
        <f>FC_TRA_RAIL_MTU_E!Z48+FC_TRA_RAIL_CPT_E!Z48+FC_TRA_RAIL_HST_E!Z48+FC_TRA_RAIL_FRT_E!Z48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  <c r="Y49" s="8">
        <f>FC_TRA_RAIL_MTU_E!Y49+FC_TRA_RAIL_CPT_E!Y49+FC_TRA_RAIL_HST_E!Y49+FC_TRA_RAIL_FRT_E!Y49</f>
        <v>0</v>
      </c>
      <c r="Z49" s="8">
        <f>FC_TRA_RAIL_MTU_E!Z49+FC_TRA_RAIL_CPT_E!Z49+FC_TRA_RAIL_HST_E!Z49+FC_TRA_RAIL_FRT_E!Z49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  <c r="Y50" s="8">
        <f>FC_TRA_RAIL_MTU_E!Y50+FC_TRA_RAIL_CPT_E!Y50+FC_TRA_RAIL_HST_E!Y50+FC_TRA_RAIL_FRT_E!Y50</f>
        <v>0</v>
      </c>
      <c r="Z50" s="8">
        <f>FC_TRA_RAIL_MTU_E!Z50+FC_TRA_RAIL_CPT_E!Z50+FC_TRA_RAIL_HST_E!Z50+FC_TRA_RAIL_FRT_E!Z50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  <c r="Y51" s="27">
        <f>FC_TRA_RAIL_MTU_E!Y51+FC_TRA_RAIL_CPT_E!Y51+FC_TRA_RAIL_HST_E!Y51+FC_TRA_RAIL_FRT_E!Y51</f>
        <v>0</v>
      </c>
      <c r="Z51" s="27">
        <f>FC_TRA_RAIL_MTU_E!Z51+FC_TRA_RAIL_CPT_E!Z51+FC_TRA_RAIL_HST_E!Z51+FC_TRA_RAIL_FRT_E!Z51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  <c r="Y53" s="8">
        <f>FC_TRA_RAIL_MTU_E!Y53+FC_TRA_RAIL_CPT_E!Y53+FC_TRA_RAIL_HST_E!Y53+FC_TRA_RAIL_FRT_E!Y53</f>
        <v>0</v>
      </c>
      <c r="Z53" s="8">
        <f>FC_TRA_RAIL_MTU_E!Z53+FC_TRA_RAIL_CPT_E!Z53+FC_TRA_RAIL_HST_E!Z53+FC_TRA_RAIL_FRT_E!Z53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  <c r="Y54" s="45">
        <f>FC_TRA_RAIL_MTU_E!Y54+FC_TRA_RAIL_CPT_E!Y54+FC_TRA_RAIL_HST_E!Y54+FC_TRA_RAIL_FRT_E!Y54</f>
        <v>0</v>
      </c>
      <c r="Z54" s="45">
        <f>FC_TRA_RAIL_MTU_E!Z54+FC_TRA_RAIL_CPT_E!Z54+FC_TRA_RAIL_HST_E!Z54+FC_TRA_RAIL_FRT_E!Z54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  <c r="Y62" s="52">
        <f>FC_TRA_RAIL_MTU_E!Y62+FC_TRA_RAIL_CPT_E!Y62+FC_TRA_RAIL_HST_E!Y62+FC_TRA_RAIL_FRT_E!Y62</f>
        <v>0</v>
      </c>
      <c r="Z62" s="52">
        <f>FC_TRA_RAIL_MTU_E!Z62+FC_TRA_RAIL_CPT_E!Z62+FC_TRA_RAIL_HST_E!Z62+FC_TRA_RAIL_FRT_E!Z62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  <c r="Y63" s="52">
        <f>FC_TRA_RAIL_MTU_E!Y63+FC_TRA_RAIL_CPT_E!Y63+FC_TRA_RAIL_HST_E!Y63+FC_TRA_RAIL_FRT_E!Y63</f>
        <v>0</v>
      </c>
      <c r="Z63" s="52">
        <f>FC_TRA_RAIL_MTU_E!Z63+FC_TRA_RAIL_CPT_E!Z63+FC_TRA_RAIL_HST_E!Z63+FC_TRA_RAIL_FRT_E!Z63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  <c r="Y64" s="52">
        <f>FC_TRA_RAIL_MTU_E!Y64+FC_TRA_RAIL_CPT_E!Y64+FC_TRA_RAIL_HST_E!Y64+FC_TRA_RAIL_FRT_E!Y64</f>
        <v>0</v>
      </c>
      <c r="Z64" s="52">
        <f>FC_TRA_RAIL_MTU_E!Z64+FC_TRA_RAIL_CPT_E!Z64+FC_TRA_RAIL_HST_E!Z64+FC_TRA_RAIL_FRT_E!Z64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  <c r="Y65" s="52">
        <f>FC_TRA_RAIL_MTU_E!Y65+FC_TRA_RAIL_CPT_E!Y65+FC_TRA_RAIL_HST_E!Y65+FC_TRA_RAIL_FRT_E!Y65</f>
        <v>0</v>
      </c>
      <c r="Z65" s="52">
        <f>FC_TRA_RAIL_MTU_E!Z65+FC_TRA_RAIL_CPT_E!Z65+FC_TRA_RAIL_HST_E!Z65+FC_TRA_RAIL_FRT_E!Z65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  <c r="Y66" s="52">
        <f>FC_TRA_RAIL_MTU_E!Y66+FC_TRA_RAIL_CPT_E!Y66+FC_TRA_RAIL_HST_E!Y66+FC_TRA_RAIL_FRT_E!Y66</f>
        <v>0</v>
      </c>
      <c r="Z66" s="52">
        <f>FC_TRA_RAIL_MTU_E!Z66+FC_TRA_RAIL_CPT_E!Z66+FC_TRA_RAIL_HST_E!Z66+FC_TRA_RAIL_FRT_E!Z66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  <c r="Y67" s="52">
        <f>FC_TRA_RAIL_MTU_E!Y67+FC_TRA_RAIL_CPT_E!Y67+FC_TRA_RAIL_HST_E!Y67+FC_TRA_RAIL_FRT_E!Y67</f>
        <v>0</v>
      </c>
      <c r="Z67" s="52">
        <f>FC_TRA_RAIL_MTU_E!Z67+FC_TRA_RAIL_CPT_E!Z67+FC_TRA_RAIL_HST_E!Z67+FC_TRA_RAIL_FRT_E!Z67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  <c r="Y68" s="52">
        <f>FC_TRA_RAIL_MTU_E!Y68+FC_TRA_RAIL_CPT_E!Y68+FC_TRA_RAIL_HST_E!Y68+FC_TRA_RAIL_FRT_E!Y68</f>
        <v>0</v>
      </c>
      <c r="Z68" s="52">
        <f>FC_TRA_RAIL_MTU_E!Z68+FC_TRA_RAIL_CPT_E!Z68+FC_TRA_RAIL_HST_E!Z68+FC_TRA_RAIL_FRT_E!Z68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  <c r="Y69" s="52">
        <f>FC_TRA_RAIL_MTU_E!Y69+FC_TRA_RAIL_CPT_E!Y69+FC_TRA_RAIL_HST_E!Y69+FC_TRA_RAIL_FRT_E!Y69</f>
        <v>0</v>
      </c>
      <c r="Z69" s="52">
        <f>FC_TRA_RAIL_MTU_E!Z69+FC_TRA_RAIL_CPT_E!Z69+FC_TRA_RAIL_HST_E!Z69+FC_TRA_RAIL_FRT_E!Z69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  <c r="Y70" s="52">
        <f>FC_TRA_RAIL_MTU_E!Y70+FC_TRA_RAIL_CPT_E!Y70+FC_TRA_RAIL_HST_E!Y70+FC_TRA_RAIL_FRT_E!Y70</f>
        <v>0</v>
      </c>
      <c r="Z70" s="52">
        <f>FC_TRA_RAIL_MTU_E!Z70+FC_TRA_RAIL_CPT_E!Z70+FC_TRA_RAIL_HST_E!Z70+FC_TRA_RAIL_FRT_E!Z70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  <c r="Y71" s="52">
        <f>FC_TRA_RAIL_MTU_E!Y71+FC_TRA_RAIL_CPT_E!Y71+FC_TRA_RAIL_HST_E!Y71+FC_TRA_RAIL_FRT_E!Y71</f>
        <v>0</v>
      </c>
      <c r="Z71" s="52">
        <f>FC_TRA_RAIL_MTU_E!Z71+FC_TRA_RAIL_CPT_E!Z71+FC_TRA_RAIL_HST_E!Z71+FC_TRA_RAIL_FRT_E!Z71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  <c r="Y72" s="55">
        <f>FC_TRA_RAIL_MTU_E!Y72+FC_TRA_RAIL_CPT_E!Y72+FC_TRA_RAIL_HST_E!Y72+FC_TRA_RAIL_FRT_E!Y72</f>
        <v>0</v>
      </c>
      <c r="Z72" s="55">
        <f>FC_TRA_RAIL_MTU_E!Z72+FC_TRA_RAIL_CPT_E!Z72+FC_TRA_RAIL_HST_E!Z72+FC_TRA_RAIL_FRT_E!Z72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9.4103796922999692</v>
      </c>
      <c r="D2" s="21">
        <f t="shared" ref="D2:X2" si="0">SUM(D3,D17,D22,D25,D26,D51,D52)</f>
        <v>5.1871615091904966</v>
      </c>
      <c r="E2" s="21">
        <f t="shared" si="0"/>
        <v>5.0882244063061099</v>
      </c>
      <c r="F2" s="21">
        <f t="shared" si="0"/>
        <v>4.6967004478853038</v>
      </c>
      <c r="G2" s="21">
        <f t="shared" si="0"/>
        <v>4.9975329739285543</v>
      </c>
      <c r="H2" s="21">
        <f t="shared" si="0"/>
        <v>5.7777592617757145</v>
      </c>
      <c r="I2" s="21">
        <f t="shared" si="0"/>
        <v>6.6199534180948838</v>
      </c>
      <c r="J2" s="21">
        <f t="shared" si="0"/>
        <v>8.3358610794884491</v>
      </c>
      <c r="K2" s="21">
        <f t="shared" si="0"/>
        <v>5.8642036288713646</v>
      </c>
      <c r="L2" s="21">
        <f t="shared" si="0"/>
        <v>5.618696319056431</v>
      </c>
      <c r="M2" s="21">
        <f t="shared" si="0"/>
        <v>6.4708212170685542</v>
      </c>
      <c r="N2" s="21">
        <f t="shared" si="0"/>
        <v>6.5026294895720653</v>
      </c>
      <c r="O2" s="21">
        <f t="shared" si="0"/>
        <v>5.0739391358907495</v>
      </c>
      <c r="P2" s="21">
        <f t="shared" si="0"/>
        <v>6.5522061575726021</v>
      </c>
      <c r="Q2" s="21">
        <f t="shared" si="0"/>
        <v>7.5126563697310322</v>
      </c>
      <c r="R2" s="21">
        <f t="shared" si="0"/>
        <v>7.523431974787866</v>
      </c>
      <c r="S2" s="21">
        <f t="shared" si="0"/>
        <v>7.514925358888954</v>
      </c>
      <c r="T2" s="21">
        <f t="shared" si="0"/>
        <v>9.0706568632885283</v>
      </c>
      <c r="U2" s="21">
        <f t="shared" si="0"/>
        <v>11.469779453090977</v>
      </c>
      <c r="V2" s="21">
        <f t="shared" si="0"/>
        <v>14.511272970242054</v>
      </c>
      <c r="W2" s="21">
        <f t="shared" si="0"/>
        <v>15.177076012879379</v>
      </c>
      <c r="X2" s="21">
        <f t="shared" si="0"/>
        <v>8.6438138080854525</v>
      </c>
      <c r="Y2" s="21">
        <f t="shared" ref="Y2:Z2" si="1">SUM(Y3,Y17,Y22,Y25,Y26,Y51,Y52)</f>
        <v>12.609596417489819</v>
      </c>
      <c r="Z2" s="21">
        <f t="shared" si="1"/>
        <v>14.727793573983693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9.4103796922999692</v>
      </c>
      <c r="D26" s="27">
        <f t="shared" si="14"/>
        <v>5.1871615091904966</v>
      </c>
      <c r="E26" s="27">
        <f t="shared" si="14"/>
        <v>5.0882244063061099</v>
      </c>
      <c r="F26" s="27">
        <f t="shared" si="14"/>
        <v>4.6967004478853038</v>
      </c>
      <c r="G26" s="27">
        <f t="shared" si="14"/>
        <v>4.9975329739285543</v>
      </c>
      <c r="H26" s="27">
        <f t="shared" si="14"/>
        <v>5.7777592617757145</v>
      </c>
      <c r="I26" s="27">
        <f t="shared" si="14"/>
        <v>6.6199534180948838</v>
      </c>
      <c r="J26" s="27">
        <f t="shared" si="14"/>
        <v>8.3358610794884491</v>
      </c>
      <c r="K26" s="27">
        <f t="shared" si="14"/>
        <v>5.8642036288713646</v>
      </c>
      <c r="L26" s="27">
        <f t="shared" si="14"/>
        <v>5.618696319056431</v>
      </c>
      <c r="M26" s="27">
        <f t="shared" si="14"/>
        <v>6.4708212170685542</v>
      </c>
      <c r="N26" s="27">
        <f t="shared" si="14"/>
        <v>6.5026294895720653</v>
      </c>
      <c r="O26" s="27">
        <f t="shared" si="14"/>
        <v>5.0739391358907495</v>
      </c>
      <c r="P26" s="27">
        <f t="shared" si="14"/>
        <v>6.5522061575726021</v>
      </c>
      <c r="Q26" s="27">
        <f t="shared" si="14"/>
        <v>7.5126563697310322</v>
      </c>
      <c r="R26" s="27">
        <f t="shared" si="14"/>
        <v>7.523431974787866</v>
      </c>
      <c r="S26" s="27">
        <f t="shared" si="14"/>
        <v>7.514925358888954</v>
      </c>
      <c r="T26" s="27">
        <f t="shared" si="14"/>
        <v>9.0706568632885283</v>
      </c>
      <c r="U26" s="27">
        <f t="shared" si="14"/>
        <v>11.469779453090977</v>
      </c>
      <c r="V26" s="27">
        <f t="shared" si="14"/>
        <v>14.511272970242054</v>
      </c>
      <c r="W26" s="27">
        <f t="shared" si="14"/>
        <v>15.177076012879379</v>
      </c>
      <c r="X26" s="27">
        <f t="shared" si="14"/>
        <v>8.6438138080854525</v>
      </c>
      <c r="Y26" s="27">
        <f t="shared" ref="Y26:Z26" si="15">SUM(Y27,Y33)</f>
        <v>12.609596417489819</v>
      </c>
      <c r="Z26" s="27">
        <f t="shared" si="15"/>
        <v>14.727793573983693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9.4103796922999692</v>
      </c>
      <c r="D33" s="19">
        <f t="shared" si="18"/>
        <v>5.1871615091904966</v>
      </c>
      <c r="E33" s="19">
        <f t="shared" si="18"/>
        <v>5.0882244063061099</v>
      </c>
      <c r="F33" s="19">
        <f t="shared" si="18"/>
        <v>4.6967004478853038</v>
      </c>
      <c r="G33" s="19">
        <f t="shared" si="18"/>
        <v>4.9975329739285543</v>
      </c>
      <c r="H33" s="19">
        <f t="shared" si="18"/>
        <v>5.7777592617757145</v>
      </c>
      <c r="I33" s="19">
        <f t="shared" si="18"/>
        <v>6.6199534180948838</v>
      </c>
      <c r="J33" s="19">
        <f t="shared" si="18"/>
        <v>8.3358610794884491</v>
      </c>
      <c r="K33" s="19">
        <f t="shared" si="18"/>
        <v>5.8642036288713646</v>
      </c>
      <c r="L33" s="19">
        <f t="shared" si="18"/>
        <v>5.618696319056431</v>
      </c>
      <c r="M33" s="19">
        <f t="shared" si="18"/>
        <v>6.4708212170685542</v>
      </c>
      <c r="N33" s="19">
        <f t="shared" si="18"/>
        <v>6.5026294895720653</v>
      </c>
      <c r="O33" s="19">
        <f t="shared" si="18"/>
        <v>5.0739391358907495</v>
      </c>
      <c r="P33" s="19">
        <f t="shared" si="18"/>
        <v>6.5522061575726021</v>
      </c>
      <c r="Q33" s="19">
        <f t="shared" si="18"/>
        <v>7.5126563697310322</v>
      </c>
      <c r="R33" s="19">
        <f t="shared" si="18"/>
        <v>7.523431974787866</v>
      </c>
      <c r="S33" s="19">
        <f t="shared" si="18"/>
        <v>7.514925358888954</v>
      </c>
      <c r="T33" s="19">
        <f t="shared" si="18"/>
        <v>9.0706568632885283</v>
      </c>
      <c r="U33" s="19">
        <f t="shared" si="18"/>
        <v>11.469779453090977</v>
      </c>
      <c r="V33" s="19">
        <f t="shared" si="18"/>
        <v>14.511272970242054</v>
      </c>
      <c r="W33" s="19">
        <f t="shared" si="18"/>
        <v>15.177076012879379</v>
      </c>
      <c r="X33" s="19">
        <f t="shared" si="18"/>
        <v>8.6438138080854525</v>
      </c>
      <c r="Y33" s="19">
        <f t="shared" ref="Y33:Z33" si="19">SUM(Y34:Y50)</f>
        <v>12.609596417489819</v>
      </c>
      <c r="Z33" s="19">
        <f t="shared" si="19"/>
        <v>14.727793573983693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9.4103796922999692</v>
      </c>
      <c r="D43" s="8">
        <v>5.1871615091904966</v>
      </c>
      <c r="E43" s="8">
        <v>5.0882244063061099</v>
      </c>
      <c r="F43" s="8">
        <v>4.6967004478853038</v>
      </c>
      <c r="G43" s="8">
        <v>4.9975329739285543</v>
      </c>
      <c r="H43" s="8">
        <v>5.7777592617757145</v>
      </c>
      <c r="I43" s="8">
        <v>6.6199534180948838</v>
      </c>
      <c r="J43" s="8">
        <v>8.3358610794884491</v>
      </c>
      <c r="K43" s="8">
        <v>5.8642036288713646</v>
      </c>
      <c r="L43" s="8">
        <v>5.618696319056431</v>
      </c>
      <c r="M43" s="8">
        <v>6.4708212170685542</v>
      </c>
      <c r="N43" s="8">
        <v>6.5026294895720653</v>
      </c>
      <c r="O43" s="8">
        <v>5.0739391358907495</v>
      </c>
      <c r="P43" s="8">
        <v>6.5522061575726021</v>
      </c>
      <c r="Q43" s="8">
        <v>7.5126563697310322</v>
      </c>
      <c r="R43" s="8">
        <v>7.523431974787866</v>
      </c>
      <c r="S43" s="8">
        <v>7.514925358888954</v>
      </c>
      <c r="T43" s="8">
        <v>9.0706568632885283</v>
      </c>
      <c r="U43" s="8">
        <v>11.469779453090977</v>
      </c>
      <c r="V43" s="8">
        <v>14.511272970242054</v>
      </c>
      <c r="W43" s="8">
        <v>15.177076012879379</v>
      </c>
      <c r="X43" s="8">
        <v>8.6438138080854525</v>
      </c>
      <c r="Y43" s="8">
        <v>12.609596417489819</v>
      </c>
      <c r="Z43" s="8">
        <v>14.727793573983693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:Z22 X33:Z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125.37011030770006</v>
      </c>
      <c r="D2" s="21">
        <f t="shared" ref="D2:X2" si="0">SUM(D3,D17,D22,D25,D26,D51,D52)</f>
        <v>120.1900384908095</v>
      </c>
      <c r="E2" s="21">
        <f t="shared" si="0"/>
        <v>154.76770559369388</v>
      </c>
      <c r="F2" s="21">
        <f t="shared" si="0"/>
        <v>136.35264955211468</v>
      </c>
      <c r="G2" s="21">
        <f t="shared" si="0"/>
        <v>117.24523702607142</v>
      </c>
      <c r="H2" s="21">
        <f t="shared" si="0"/>
        <v>125.86830073822429</v>
      </c>
      <c r="I2" s="21">
        <f t="shared" si="0"/>
        <v>131.29496658190513</v>
      </c>
      <c r="J2" s="21">
        <f t="shared" si="0"/>
        <v>107.63804892051158</v>
      </c>
      <c r="K2" s="21">
        <f t="shared" si="0"/>
        <v>75.630976371128625</v>
      </c>
      <c r="L2" s="21">
        <f t="shared" si="0"/>
        <v>104.08635368094357</v>
      </c>
      <c r="M2" s="21">
        <f t="shared" si="0"/>
        <v>150.25067878293146</v>
      </c>
      <c r="N2" s="21">
        <f t="shared" si="0"/>
        <v>100.06799051042795</v>
      </c>
      <c r="O2" s="21">
        <f t="shared" si="0"/>
        <v>88.958960864109244</v>
      </c>
      <c r="P2" s="21">
        <f t="shared" si="0"/>
        <v>74.942973842427406</v>
      </c>
      <c r="Q2" s="21">
        <f t="shared" si="0"/>
        <v>55.175943630268975</v>
      </c>
      <c r="R2" s="21">
        <f t="shared" si="0"/>
        <v>52.030738025212138</v>
      </c>
      <c r="S2" s="21">
        <f t="shared" si="0"/>
        <v>39.501524641111061</v>
      </c>
      <c r="T2" s="21">
        <f t="shared" si="0"/>
        <v>39.838988856711474</v>
      </c>
      <c r="U2" s="21">
        <f t="shared" si="0"/>
        <v>34.421476866909032</v>
      </c>
      <c r="V2" s="21">
        <f t="shared" si="0"/>
        <v>35.774320829757933</v>
      </c>
      <c r="W2" s="21">
        <f t="shared" si="0"/>
        <v>29.814665587120626</v>
      </c>
      <c r="X2" s="21">
        <f t="shared" si="0"/>
        <v>34.865275711914542</v>
      </c>
      <c r="Y2" s="21">
        <f t="shared" ref="Y2:Z2" si="1">SUM(Y3,Y17,Y22,Y25,Y26,Y51,Y52)</f>
        <v>26.570778582510187</v>
      </c>
      <c r="Z2" s="21">
        <f t="shared" si="1"/>
        <v>28.345676866016301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125.37011030770006</v>
      </c>
      <c r="D26" s="27">
        <f t="shared" si="14"/>
        <v>120.1900384908095</v>
      </c>
      <c r="E26" s="27">
        <f t="shared" si="14"/>
        <v>154.76770559369388</v>
      </c>
      <c r="F26" s="27">
        <f t="shared" si="14"/>
        <v>136.35264955211468</v>
      </c>
      <c r="G26" s="27">
        <f t="shared" si="14"/>
        <v>117.24523702607142</v>
      </c>
      <c r="H26" s="27">
        <f t="shared" si="14"/>
        <v>125.86830073822429</v>
      </c>
      <c r="I26" s="27">
        <f t="shared" si="14"/>
        <v>131.29496658190513</v>
      </c>
      <c r="J26" s="27">
        <f t="shared" si="14"/>
        <v>107.63804892051158</v>
      </c>
      <c r="K26" s="27">
        <f t="shared" si="14"/>
        <v>75.630976371128625</v>
      </c>
      <c r="L26" s="27">
        <f t="shared" si="14"/>
        <v>104.08635368094357</v>
      </c>
      <c r="M26" s="27">
        <f t="shared" si="14"/>
        <v>150.25067878293146</v>
      </c>
      <c r="N26" s="27">
        <f t="shared" si="14"/>
        <v>100.06799051042795</v>
      </c>
      <c r="O26" s="27">
        <f t="shared" si="14"/>
        <v>88.958960864109244</v>
      </c>
      <c r="P26" s="27">
        <f t="shared" si="14"/>
        <v>74.942973842427406</v>
      </c>
      <c r="Q26" s="27">
        <f t="shared" si="14"/>
        <v>55.175943630268975</v>
      </c>
      <c r="R26" s="27">
        <f t="shared" si="14"/>
        <v>52.030738025212138</v>
      </c>
      <c r="S26" s="27">
        <f t="shared" si="14"/>
        <v>39.501524641111061</v>
      </c>
      <c r="T26" s="27">
        <f t="shared" si="14"/>
        <v>39.838988856711474</v>
      </c>
      <c r="U26" s="27">
        <f t="shared" si="14"/>
        <v>34.421476866909032</v>
      </c>
      <c r="V26" s="27">
        <f t="shared" si="14"/>
        <v>35.774320829757933</v>
      </c>
      <c r="W26" s="27">
        <f t="shared" si="14"/>
        <v>29.814665587120626</v>
      </c>
      <c r="X26" s="27">
        <f t="shared" si="14"/>
        <v>34.865275711914542</v>
      </c>
      <c r="Y26" s="27">
        <f t="shared" ref="Y26:Z26" si="15">SUM(Y27,Y33)</f>
        <v>26.570778582510187</v>
      </c>
      <c r="Z26" s="27">
        <f t="shared" si="15"/>
        <v>28.345676866016301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125.37011030770006</v>
      </c>
      <c r="D33" s="19">
        <f t="shared" si="18"/>
        <v>120.1900384908095</v>
      </c>
      <c r="E33" s="19">
        <f t="shared" si="18"/>
        <v>154.76770559369388</v>
      </c>
      <c r="F33" s="19">
        <f t="shared" si="18"/>
        <v>136.35264955211468</v>
      </c>
      <c r="G33" s="19">
        <f t="shared" si="18"/>
        <v>117.24523702607142</v>
      </c>
      <c r="H33" s="19">
        <f t="shared" si="18"/>
        <v>125.86830073822429</v>
      </c>
      <c r="I33" s="19">
        <f t="shared" si="18"/>
        <v>131.29496658190513</v>
      </c>
      <c r="J33" s="19">
        <f t="shared" si="18"/>
        <v>107.63804892051158</v>
      </c>
      <c r="K33" s="19">
        <f t="shared" si="18"/>
        <v>75.630976371128625</v>
      </c>
      <c r="L33" s="19">
        <f t="shared" si="18"/>
        <v>104.08635368094357</v>
      </c>
      <c r="M33" s="19">
        <f t="shared" si="18"/>
        <v>150.25067878293146</v>
      </c>
      <c r="N33" s="19">
        <f t="shared" si="18"/>
        <v>100.06799051042795</v>
      </c>
      <c r="O33" s="19">
        <f t="shared" si="18"/>
        <v>88.958960864109244</v>
      </c>
      <c r="P33" s="19">
        <f t="shared" si="18"/>
        <v>74.942973842427406</v>
      </c>
      <c r="Q33" s="19">
        <f t="shared" si="18"/>
        <v>55.175943630268975</v>
      </c>
      <c r="R33" s="19">
        <f t="shared" si="18"/>
        <v>52.030738025212138</v>
      </c>
      <c r="S33" s="19">
        <f t="shared" si="18"/>
        <v>39.501524641111061</v>
      </c>
      <c r="T33" s="19">
        <f t="shared" si="18"/>
        <v>39.838988856711474</v>
      </c>
      <c r="U33" s="19">
        <f t="shared" si="18"/>
        <v>34.421476866909032</v>
      </c>
      <c r="V33" s="19">
        <f t="shared" si="18"/>
        <v>35.774320829757933</v>
      </c>
      <c r="W33" s="19">
        <f t="shared" si="18"/>
        <v>29.814665587120626</v>
      </c>
      <c r="X33" s="19">
        <f t="shared" si="18"/>
        <v>34.865275711914542</v>
      </c>
      <c r="Y33" s="19">
        <f t="shared" ref="Y33:Z33" si="19">SUM(Y34:Y50)</f>
        <v>26.570778582510187</v>
      </c>
      <c r="Z33" s="19">
        <f t="shared" si="19"/>
        <v>28.345676866016301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125.37011030770006</v>
      </c>
      <c r="D43" s="8">
        <v>120.1900384908095</v>
      </c>
      <c r="E43" s="8">
        <v>154.76770559369388</v>
      </c>
      <c r="F43" s="8">
        <v>136.35264955211468</v>
      </c>
      <c r="G43" s="8">
        <v>117.24523702607142</v>
      </c>
      <c r="H43" s="8">
        <v>125.86830073822429</v>
      </c>
      <c r="I43" s="8">
        <v>131.29496658190513</v>
      </c>
      <c r="J43" s="8">
        <v>107.63804892051158</v>
      </c>
      <c r="K43" s="8">
        <v>75.630976371128625</v>
      </c>
      <c r="L43" s="8">
        <v>104.08635368094357</v>
      </c>
      <c r="M43" s="8">
        <v>150.25067878293146</v>
      </c>
      <c r="N43" s="8">
        <v>100.06799051042795</v>
      </c>
      <c r="O43" s="8">
        <v>88.958960864109244</v>
      </c>
      <c r="P43" s="8">
        <v>74.942973842427406</v>
      </c>
      <c r="Q43" s="8">
        <v>55.175943630268975</v>
      </c>
      <c r="R43" s="8">
        <v>52.030738025212138</v>
      </c>
      <c r="S43" s="8">
        <v>39.501524641111061</v>
      </c>
      <c r="T43" s="8">
        <v>39.838988856711474</v>
      </c>
      <c r="U43" s="8">
        <v>34.421476866909032</v>
      </c>
      <c r="V43" s="8">
        <v>35.774320829757933</v>
      </c>
      <c r="W43" s="8">
        <v>29.814665587120626</v>
      </c>
      <c r="X43" s="8">
        <v>34.865275711914542</v>
      </c>
      <c r="Y43" s="8">
        <v>26.570778582510187</v>
      </c>
      <c r="Z43" s="8">
        <v>28.345676866016301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1482.75691452</v>
      </c>
      <c r="D2" s="21">
        <f t="shared" ref="D2:X2" si="0">SUM(D3,D17,D22,D25,D26,D51,D52)</f>
        <v>1807.5567747599998</v>
      </c>
      <c r="E2" s="21">
        <f t="shared" si="0"/>
        <v>1875.9681449999998</v>
      </c>
      <c r="F2" s="21">
        <f t="shared" si="0"/>
        <v>1820.9434975200002</v>
      </c>
      <c r="G2" s="21">
        <f t="shared" si="0"/>
        <v>1881.8660037600007</v>
      </c>
      <c r="H2" s="21">
        <f t="shared" si="0"/>
        <v>1972.87588332</v>
      </c>
      <c r="I2" s="21">
        <f t="shared" si="0"/>
        <v>2126.1269818800001</v>
      </c>
      <c r="J2" s="21">
        <f t="shared" si="0"/>
        <v>2255.7426314399995</v>
      </c>
      <c r="K2" s="21">
        <f t="shared" si="0"/>
        <v>2197.7207992800004</v>
      </c>
      <c r="L2" s="21">
        <f t="shared" si="0"/>
        <v>1982.4472349999994</v>
      </c>
      <c r="M2" s="21">
        <f t="shared" si="0"/>
        <v>2049.5230243200003</v>
      </c>
      <c r="N2" s="21">
        <f t="shared" si="0"/>
        <v>2108.2899553200004</v>
      </c>
      <c r="O2" s="21">
        <f t="shared" si="0"/>
        <v>2154.9329488799999</v>
      </c>
      <c r="P2" s="21">
        <f t="shared" si="0"/>
        <v>2117.7229968000001</v>
      </c>
      <c r="Q2" s="21">
        <f t="shared" si="0"/>
        <v>2133.81675756</v>
      </c>
      <c r="R2" s="21">
        <f t="shared" si="0"/>
        <v>2201.7407940000003</v>
      </c>
      <c r="S2" s="21">
        <f t="shared" si="0"/>
        <v>2268.2623374000004</v>
      </c>
      <c r="T2" s="21">
        <f t="shared" si="0"/>
        <v>2340.3994531200001</v>
      </c>
      <c r="U2" s="21">
        <f t="shared" si="0"/>
        <v>2384.9825293125637</v>
      </c>
      <c r="V2" s="21">
        <f t="shared" si="0"/>
        <v>2358.0483101113514</v>
      </c>
      <c r="W2" s="21">
        <f t="shared" si="0"/>
        <v>2188.2720955129976</v>
      </c>
      <c r="X2" s="21">
        <f t="shared" si="0"/>
        <v>2311.3074131795688</v>
      </c>
      <c r="Y2" s="21">
        <f t="shared" ref="Y2:Z2" si="1">SUM(Y3,Y17,Y22,Y25,Y26,Y51,Y52)</f>
        <v>2389.4013793983449</v>
      </c>
      <c r="Z2" s="21">
        <f t="shared" si="1"/>
        <v>2383.7915249982452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  <c r="Y5" s="8">
        <f>FC_TRA_ROAD_P2W_E!Y5+FC_TRA_ROAD_CAR_E!Y5+FC_TRA_ROAD_BUS_E!Y5+FC_TRA_ROAD_LCV_E!Y5+FC_TRA_ROAD_HGV_E!Y5</f>
        <v>0</v>
      </c>
      <c r="Z5" s="8">
        <f>FC_TRA_ROAD_P2W_E!Z5+FC_TRA_ROAD_CAR_E!Z5+FC_TRA_ROAD_BUS_E!Z5+FC_TRA_ROAD_LCV_E!Z5+FC_TRA_ROAD_HGV_E!Z5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  <c r="Y6" s="8">
        <f>FC_TRA_ROAD_P2W_E!Y6+FC_TRA_ROAD_CAR_E!Y6+FC_TRA_ROAD_BUS_E!Y6+FC_TRA_ROAD_LCV_E!Y6+FC_TRA_ROAD_HGV_E!Y6</f>
        <v>0</v>
      </c>
      <c r="Z6" s="8">
        <f>FC_TRA_ROAD_P2W_E!Z6+FC_TRA_ROAD_CAR_E!Z6+FC_TRA_ROAD_BUS_E!Z6+FC_TRA_ROAD_LCV_E!Z6+FC_TRA_ROAD_HGV_E!Z6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  <c r="Y7" s="8">
        <f>FC_TRA_ROAD_P2W_E!Y7+FC_TRA_ROAD_CAR_E!Y7+FC_TRA_ROAD_BUS_E!Y7+FC_TRA_ROAD_LCV_E!Y7+FC_TRA_ROAD_HGV_E!Y7</f>
        <v>0</v>
      </c>
      <c r="Z7" s="8">
        <f>FC_TRA_ROAD_P2W_E!Z7+FC_TRA_ROAD_CAR_E!Z7+FC_TRA_ROAD_BUS_E!Z7+FC_TRA_ROAD_LCV_E!Z7+FC_TRA_ROAD_HGV_E!Z7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  <c r="Y9" s="8">
        <f>FC_TRA_ROAD_P2W_E!Y9+FC_TRA_ROAD_CAR_E!Y9+FC_TRA_ROAD_BUS_E!Y9+FC_TRA_ROAD_LCV_E!Y9+FC_TRA_ROAD_HGV_E!Y9</f>
        <v>0</v>
      </c>
      <c r="Z9" s="8">
        <f>FC_TRA_ROAD_P2W_E!Z9+FC_TRA_ROAD_CAR_E!Z9+FC_TRA_ROAD_BUS_E!Z9+FC_TRA_ROAD_LCV_E!Z9+FC_TRA_ROAD_HGV_E!Z9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  <c r="Y10" s="8">
        <f>FC_TRA_ROAD_P2W_E!Y10+FC_TRA_ROAD_CAR_E!Y10+FC_TRA_ROAD_BUS_E!Y10+FC_TRA_ROAD_LCV_E!Y10+FC_TRA_ROAD_HGV_E!Y10</f>
        <v>0</v>
      </c>
      <c r="Z10" s="8">
        <f>FC_TRA_ROAD_P2W_E!Z10+FC_TRA_ROAD_CAR_E!Z10+FC_TRA_ROAD_BUS_E!Z10+FC_TRA_ROAD_LCV_E!Z10+FC_TRA_ROAD_HGV_E!Z10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  <c r="Y12" s="8">
        <f>FC_TRA_ROAD_P2W_E!Y12+FC_TRA_ROAD_CAR_E!Y12+FC_TRA_ROAD_BUS_E!Y12+FC_TRA_ROAD_LCV_E!Y12+FC_TRA_ROAD_HGV_E!Y12</f>
        <v>0</v>
      </c>
      <c r="Z12" s="8">
        <f>FC_TRA_ROAD_P2W_E!Z12+FC_TRA_ROAD_CAR_E!Z12+FC_TRA_ROAD_BUS_E!Z12+FC_TRA_ROAD_LCV_E!Z12+FC_TRA_ROAD_HGV_E!Z12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  <c r="Y13" s="8">
        <f>FC_TRA_ROAD_P2W_E!Y13+FC_TRA_ROAD_CAR_E!Y13+FC_TRA_ROAD_BUS_E!Y13+FC_TRA_ROAD_LCV_E!Y13+FC_TRA_ROAD_HGV_E!Y13</f>
        <v>0</v>
      </c>
      <c r="Z13" s="8">
        <f>FC_TRA_ROAD_P2W_E!Z13+FC_TRA_ROAD_CAR_E!Z13+FC_TRA_ROAD_BUS_E!Z13+FC_TRA_ROAD_LCV_E!Z13+FC_TRA_ROAD_HGV_E!Z13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  <c r="Y14" s="8">
        <f>FC_TRA_ROAD_P2W_E!Y14+FC_TRA_ROAD_CAR_E!Y14+FC_TRA_ROAD_BUS_E!Y14+FC_TRA_ROAD_LCV_E!Y14+FC_TRA_ROAD_HGV_E!Y14</f>
        <v>0</v>
      </c>
      <c r="Z14" s="8">
        <f>FC_TRA_ROAD_P2W_E!Z14+FC_TRA_ROAD_CAR_E!Z14+FC_TRA_ROAD_BUS_E!Z14+FC_TRA_ROAD_LCV_E!Z14+FC_TRA_ROAD_HGV_E!Z14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  <c r="Y15" s="8">
        <f>FC_TRA_ROAD_P2W_E!Y15+FC_TRA_ROAD_CAR_E!Y15+FC_TRA_ROAD_BUS_E!Y15+FC_TRA_ROAD_LCV_E!Y15+FC_TRA_ROAD_HGV_E!Y15</f>
        <v>0</v>
      </c>
      <c r="Z15" s="8">
        <f>FC_TRA_ROAD_P2W_E!Z15+FC_TRA_ROAD_CAR_E!Z15+FC_TRA_ROAD_BUS_E!Z15+FC_TRA_ROAD_LCV_E!Z15+FC_TRA_ROAD_HGV_E!Z15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  <c r="Y16" s="8">
        <f>FC_TRA_ROAD_P2W_E!Y16+FC_TRA_ROAD_CAR_E!Y16+FC_TRA_ROAD_BUS_E!Y16+FC_TRA_ROAD_LCV_E!Y16+FC_TRA_ROAD_HGV_E!Y16</f>
        <v>0</v>
      </c>
      <c r="Z16" s="8">
        <f>FC_TRA_ROAD_P2W_E!Z16+FC_TRA_ROAD_CAR_E!Z16+FC_TRA_ROAD_BUS_E!Z16+FC_TRA_ROAD_LCV_E!Z16+FC_TRA_ROAD_HGV_E!Z16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  <c r="Y18" s="8">
        <f>FC_TRA_ROAD_P2W_E!Y18+FC_TRA_ROAD_CAR_E!Y18+FC_TRA_ROAD_BUS_E!Y18+FC_TRA_ROAD_LCV_E!Y18+FC_TRA_ROAD_HGV_E!Y18</f>
        <v>0</v>
      </c>
      <c r="Z18" s="8">
        <f>FC_TRA_ROAD_P2W_E!Z18+FC_TRA_ROAD_CAR_E!Z18+FC_TRA_ROAD_BUS_E!Z18+FC_TRA_ROAD_LCV_E!Z18+FC_TRA_ROAD_HGV_E!Z18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  <c r="Y19" s="8">
        <f>FC_TRA_ROAD_P2W_E!Y19+FC_TRA_ROAD_CAR_E!Y19+FC_TRA_ROAD_BUS_E!Y19+FC_TRA_ROAD_LCV_E!Y19+FC_TRA_ROAD_HGV_E!Y19</f>
        <v>0</v>
      </c>
      <c r="Z19" s="8">
        <f>FC_TRA_ROAD_P2W_E!Z19+FC_TRA_ROAD_CAR_E!Z19+FC_TRA_ROAD_BUS_E!Z19+FC_TRA_ROAD_LCV_E!Z19+FC_TRA_ROAD_HGV_E!Z19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  <c r="Y20" s="8">
        <f>FC_TRA_ROAD_P2W_E!Y20+FC_TRA_ROAD_CAR_E!Y20+FC_TRA_ROAD_BUS_E!Y20+FC_TRA_ROAD_LCV_E!Y20+FC_TRA_ROAD_HGV_E!Y20</f>
        <v>0</v>
      </c>
      <c r="Z20" s="8">
        <f>FC_TRA_ROAD_P2W_E!Z20+FC_TRA_ROAD_CAR_E!Z20+FC_TRA_ROAD_BUS_E!Z20+FC_TRA_ROAD_LCV_E!Z20+FC_TRA_ROAD_HGV_E!Z20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  <c r="Y21" s="8">
        <f>FC_TRA_ROAD_P2W_E!Y21+FC_TRA_ROAD_CAR_E!Y21+FC_TRA_ROAD_BUS_E!Y21+FC_TRA_ROAD_LCV_E!Y21+FC_TRA_ROAD_HGV_E!Y21</f>
        <v>0</v>
      </c>
      <c r="Z21" s="8">
        <f>FC_TRA_ROAD_P2W_E!Z21+FC_TRA_ROAD_CAR_E!Z21+FC_TRA_ROAD_BUS_E!Z21+FC_TRA_ROAD_LCV_E!Z21+FC_TRA_ROAD_HGV_E!Z21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:Z22" si="18">SUM(X23:X24)</f>
        <v>0</v>
      </c>
      <c r="Y22" s="27">
        <f t="shared" si="18"/>
        <v>0</v>
      </c>
      <c r="Z22" s="27">
        <f t="shared" si="18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  <c r="Y23" s="8">
        <f>FC_TRA_ROAD_P2W_E!Y23+FC_TRA_ROAD_CAR_E!Y23+FC_TRA_ROAD_BUS_E!Y23+FC_TRA_ROAD_LCV_E!Y23+FC_TRA_ROAD_HGV_E!Y23</f>
        <v>0</v>
      </c>
      <c r="Z23" s="8">
        <f>FC_TRA_ROAD_P2W_E!Z23+FC_TRA_ROAD_CAR_E!Z23+FC_TRA_ROAD_BUS_E!Z23+FC_TRA_ROAD_LCV_E!Z23+FC_TRA_ROAD_HGV_E!Z23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  <c r="Y24" s="8">
        <f>FC_TRA_ROAD_P2W_E!Y24+FC_TRA_ROAD_CAR_E!Y24+FC_TRA_ROAD_BUS_E!Y24+FC_TRA_ROAD_LCV_E!Y24+FC_TRA_ROAD_HGV_E!Y24</f>
        <v>0</v>
      </c>
      <c r="Z24" s="8">
        <f>FC_TRA_ROAD_P2W_E!Z24+FC_TRA_ROAD_CAR_E!Z24+FC_TRA_ROAD_BUS_E!Z24+FC_TRA_ROAD_LCV_E!Z24+FC_TRA_ROAD_HGV_E!Z24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  <c r="Y25" s="27">
        <f>FC_TRA_ROAD_P2W_E!Y25+FC_TRA_ROAD_CAR_E!Y25+FC_TRA_ROAD_BUS_E!Y25+FC_TRA_ROAD_LCV_E!Y25+FC_TRA_ROAD_HGV_E!Y25</f>
        <v>0</v>
      </c>
      <c r="Z25" s="27">
        <f>FC_TRA_ROAD_P2W_E!Z25+FC_TRA_ROAD_CAR_E!Z25+FC_TRA_ROAD_BUS_E!Z25+FC_TRA_ROAD_LCV_E!Z25+FC_TRA_ROAD_HGV_E!Z25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9">SUM(C27,C33)</f>
        <v>1482.75691452</v>
      </c>
      <c r="D26" s="27">
        <f t="shared" ref="D26:W26" si="20">SUM(D27,D33)</f>
        <v>1807.5567747599998</v>
      </c>
      <c r="E26" s="27">
        <f t="shared" si="20"/>
        <v>1875.9681449999998</v>
      </c>
      <c r="F26" s="27">
        <f t="shared" si="20"/>
        <v>1820.9434975200002</v>
      </c>
      <c r="G26" s="27">
        <f t="shared" si="20"/>
        <v>1881.8660037600007</v>
      </c>
      <c r="H26" s="27">
        <f t="shared" si="20"/>
        <v>1972.87588332</v>
      </c>
      <c r="I26" s="27">
        <f t="shared" si="20"/>
        <v>2126.1269818800001</v>
      </c>
      <c r="J26" s="27">
        <f t="shared" si="20"/>
        <v>2255.7426314399995</v>
      </c>
      <c r="K26" s="27">
        <f t="shared" si="20"/>
        <v>2197.7207992800004</v>
      </c>
      <c r="L26" s="27">
        <f t="shared" si="20"/>
        <v>1982.4472349999994</v>
      </c>
      <c r="M26" s="27">
        <f t="shared" si="20"/>
        <v>2049.4220443200002</v>
      </c>
      <c r="N26" s="27">
        <f t="shared" si="20"/>
        <v>2107.6840753200004</v>
      </c>
      <c r="O26" s="27">
        <f t="shared" si="20"/>
        <v>2153.6706988799997</v>
      </c>
      <c r="P26" s="27">
        <f t="shared" si="20"/>
        <v>2115.7033968000001</v>
      </c>
      <c r="Q26" s="27">
        <f t="shared" si="20"/>
        <v>2130.13098756</v>
      </c>
      <c r="R26" s="27">
        <f t="shared" si="20"/>
        <v>2195.2275840000002</v>
      </c>
      <c r="S26" s="27">
        <f t="shared" si="20"/>
        <v>2258.5682574000002</v>
      </c>
      <c r="T26" s="27">
        <f t="shared" si="20"/>
        <v>2329.7068828800002</v>
      </c>
      <c r="U26" s="27">
        <f t="shared" si="20"/>
        <v>2364.9092272799999</v>
      </c>
      <c r="V26" s="27">
        <f t="shared" si="20"/>
        <v>2330.6607817199997</v>
      </c>
      <c r="W26" s="27">
        <f t="shared" si="20"/>
        <v>2143.3591587600004</v>
      </c>
      <c r="X26" s="27">
        <f t="shared" ref="X26:Z26" si="21">SUM(X27,X33)</f>
        <v>2257.9209338399996</v>
      </c>
      <c r="Y26" s="27">
        <f t="shared" si="21"/>
        <v>2351.4448435200006</v>
      </c>
      <c r="Z26" s="27">
        <f t="shared" si="21"/>
        <v>2340.9492242400001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:Z27" si="24">SUM(X28:X32)</f>
        <v>0</v>
      </c>
      <c r="Y27" s="19">
        <f t="shared" si="24"/>
        <v>0</v>
      </c>
      <c r="Z27" s="19">
        <f t="shared" si="24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  <c r="Y28" s="8">
        <f>FC_TRA_ROAD_P2W_E!Y28+FC_TRA_ROAD_CAR_E!Y28+FC_TRA_ROAD_BUS_E!Y28+FC_TRA_ROAD_LCV_E!Y28+FC_TRA_ROAD_HGV_E!Y28</f>
        <v>0</v>
      </c>
      <c r="Z28" s="8">
        <f>FC_TRA_ROAD_P2W_E!Z28+FC_TRA_ROAD_CAR_E!Z28+FC_TRA_ROAD_BUS_E!Z28+FC_TRA_ROAD_LCV_E!Z28+FC_TRA_ROAD_HGV_E!Z28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  <c r="Y29" s="8">
        <f>FC_TRA_ROAD_P2W_E!Y29+FC_TRA_ROAD_CAR_E!Y29+FC_TRA_ROAD_BUS_E!Y29+FC_TRA_ROAD_LCV_E!Y29+FC_TRA_ROAD_HGV_E!Y29</f>
        <v>0</v>
      </c>
      <c r="Z29" s="8">
        <f>FC_TRA_ROAD_P2W_E!Z29+FC_TRA_ROAD_CAR_E!Z29+FC_TRA_ROAD_BUS_E!Z29+FC_TRA_ROAD_LCV_E!Z29+FC_TRA_ROAD_HGV_E!Z29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  <c r="Y30" s="8">
        <f>FC_TRA_ROAD_P2W_E!Y30+FC_TRA_ROAD_CAR_E!Y30+FC_TRA_ROAD_BUS_E!Y30+FC_TRA_ROAD_LCV_E!Y30+FC_TRA_ROAD_HGV_E!Y30</f>
        <v>0</v>
      </c>
      <c r="Z30" s="8">
        <f>FC_TRA_ROAD_P2W_E!Z30+FC_TRA_ROAD_CAR_E!Z30+FC_TRA_ROAD_BUS_E!Z30+FC_TRA_ROAD_LCV_E!Z30+FC_TRA_ROAD_HGV_E!Z30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  <c r="Y31" s="8">
        <f>FC_TRA_ROAD_P2W_E!Y31+FC_TRA_ROAD_CAR_E!Y31+FC_TRA_ROAD_BUS_E!Y31+FC_TRA_ROAD_LCV_E!Y31+FC_TRA_ROAD_HGV_E!Y31</f>
        <v>0</v>
      </c>
      <c r="Z31" s="8">
        <f>FC_TRA_ROAD_P2W_E!Z31+FC_TRA_ROAD_CAR_E!Z31+FC_TRA_ROAD_BUS_E!Z31+FC_TRA_ROAD_LCV_E!Z31+FC_TRA_ROAD_HGV_E!Z31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  <c r="Y32" s="8">
        <f>FC_TRA_ROAD_P2W_E!Y32+FC_TRA_ROAD_CAR_E!Y32+FC_TRA_ROAD_BUS_E!Y32+FC_TRA_ROAD_LCV_E!Y32+FC_TRA_ROAD_HGV_E!Y32</f>
        <v>0</v>
      </c>
      <c r="Z32" s="8">
        <f>FC_TRA_ROAD_P2W_E!Z32+FC_TRA_ROAD_CAR_E!Z32+FC_TRA_ROAD_BUS_E!Z32+FC_TRA_ROAD_LCV_E!Z32+FC_TRA_ROAD_HGV_E!Z32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5">SUM(C34:C50)</f>
        <v>1482.75691452</v>
      </c>
      <c r="D33" s="19">
        <f t="shared" ref="D33:W33" si="26">SUM(D34:D50)</f>
        <v>1807.5567747599998</v>
      </c>
      <c r="E33" s="19">
        <f t="shared" si="26"/>
        <v>1875.9681449999998</v>
      </c>
      <c r="F33" s="19">
        <f t="shared" si="26"/>
        <v>1820.9434975200002</v>
      </c>
      <c r="G33" s="19">
        <f t="shared" si="26"/>
        <v>1881.8660037600007</v>
      </c>
      <c r="H33" s="19">
        <f t="shared" si="26"/>
        <v>1972.87588332</v>
      </c>
      <c r="I33" s="19">
        <f t="shared" si="26"/>
        <v>2126.1269818800001</v>
      </c>
      <c r="J33" s="19">
        <f t="shared" si="26"/>
        <v>2255.7426314399995</v>
      </c>
      <c r="K33" s="19">
        <f t="shared" si="26"/>
        <v>2197.7207992800004</v>
      </c>
      <c r="L33" s="19">
        <f t="shared" si="26"/>
        <v>1982.4472349999994</v>
      </c>
      <c r="M33" s="19">
        <f t="shared" si="26"/>
        <v>2049.4220443200002</v>
      </c>
      <c r="N33" s="19">
        <f t="shared" si="26"/>
        <v>2107.6840753200004</v>
      </c>
      <c r="O33" s="19">
        <f t="shared" si="26"/>
        <v>2153.6706988799997</v>
      </c>
      <c r="P33" s="19">
        <f t="shared" si="26"/>
        <v>2115.7033968000001</v>
      </c>
      <c r="Q33" s="19">
        <f t="shared" si="26"/>
        <v>2130.13098756</v>
      </c>
      <c r="R33" s="19">
        <f t="shared" si="26"/>
        <v>2195.2275840000002</v>
      </c>
      <c r="S33" s="19">
        <f t="shared" si="26"/>
        <v>2258.5682574000002</v>
      </c>
      <c r="T33" s="19">
        <f t="shared" si="26"/>
        <v>2329.7068828800002</v>
      </c>
      <c r="U33" s="19">
        <f t="shared" si="26"/>
        <v>2364.9092272799999</v>
      </c>
      <c r="V33" s="19">
        <f t="shared" si="26"/>
        <v>2330.6607817199997</v>
      </c>
      <c r="W33" s="19">
        <f t="shared" si="26"/>
        <v>2143.3591587600004</v>
      </c>
      <c r="X33" s="19">
        <f t="shared" ref="X33:Z33" si="27">SUM(X34:X50)</f>
        <v>2257.9209338399996</v>
      </c>
      <c r="Y33" s="19">
        <f t="shared" si="27"/>
        <v>2351.4448435200006</v>
      </c>
      <c r="Z33" s="19">
        <f t="shared" si="27"/>
        <v>2340.9492242400001</v>
      </c>
    </row>
    <row r="34" spans="1:26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  <c r="Y34" s="8">
        <f>FC_TRA_ROAD_P2W_E!Y34+FC_TRA_ROAD_CAR_E!Y34+FC_TRA_ROAD_BUS_E!Y34+FC_TRA_ROAD_LCV_E!Y34+FC_TRA_ROAD_HGV_E!Y34</f>
        <v>0</v>
      </c>
      <c r="Z34" s="8">
        <f>FC_TRA_ROAD_P2W_E!Z34+FC_TRA_ROAD_CAR_E!Z34+FC_TRA_ROAD_BUS_E!Z34+FC_TRA_ROAD_LCV_E!Z34+FC_TRA_ROAD_HGV_E!Z34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  <c r="Y35" s="8">
        <f>FC_TRA_ROAD_P2W_E!Y35+FC_TRA_ROAD_CAR_E!Y35+FC_TRA_ROAD_BUS_E!Y35+FC_TRA_ROAD_LCV_E!Y35+FC_TRA_ROAD_HGV_E!Y35</f>
        <v>0</v>
      </c>
      <c r="Z35" s="8">
        <f>FC_TRA_ROAD_P2W_E!Z35+FC_TRA_ROAD_CAR_E!Z35+FC_TRA_ROAD_BUS_E!Z35+FC_TRA_ROAD_LCV_E!Z35+FC_TRA_ROAD_HGV_E!Z35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2.00968452</v>
      </c>
      <c r="D36" s="8">
        <f>FC_TRA_ROAD_P2W_E!D36+FC_TRA_ROAD_CAR_E!D36+FC_TRA_ROAD_BUS_E!D36+FC_TRA_ROAD_LCV_E!D36+FC_TRA_ROAD_HGV_E!D36</f>
        <v>2.2968147600000006</v>
      </c>
      <c r="E36" s="8">
        <f>FC_TRA_ROAD_P2W_E!E36+FC_TRA_ROAD_CAR_E!E36+FC_TRA_ROAD_BUS_E!E36+FC_TRA_ROAD_LCV_E!E36+FC_TRA_ROAD_HGV_E!E36</f>
        <v>2.5839450000000004</v>
      </c>
      <c r="F36" s="8">
        <f>FC_TRA_ROAD_P2W_E!F36+FC_TRA_ROAD_CAR_E!F36+FC_TRA_ROAD_BUS_E!F36+FC_TRA_ROAD_LCV_E!F36+FC_TRA_ROAD_HGV_E!F36</f>
        <v>2.8710752400000015</v>
      </c>
      <c r="G36" s="8">
        <f>FC_TRA_ROAD_P2W_E!G36+FC_TRA_ROAD_CAR_E!G36+FC_TRA_ROAD_BUS_E!G36+FC_TRA_ROAD_LCV_E!G36+FC_TRA_ROAD_HGV_E!G36</f>
        <v>3.3017705999999998</v>
      </c>
      <c r="H36" s="8">
        <f>FC_TRA_ROAD_P2W_E!H36+FC_TRA_ROAD_CAR_E!H36+FC_TRA_ROAD_BUS_E!H36+FC_TRA_ROAD_LCV_E!H36+FC_TRA_ROAD_HGV_E!H36</f>
        <v>3.9246433200000008</v>
      </c>
      <c r="I36" s="8">
        <f>FC_TRA_ROAD_P2W_E!I36+FC_TRA_ROAD_CAR_E!I36+FC_TRA_ROAD_BUS_E!I36+FC_TRA_ROAD_LCV_E!I36+FC_TRA_ROAD_HGV_E!I36</f>
        <v>5.208097320000002</v>
      </c>
      <c r="J36" s="8">
        <f>FC_TRA_ROAD_P2W_E!J36+FC_TRA_ROAD_CAR_E!J36+FC_TRA_ROAD_BUS_E!J36+FC_TRA_ROAD_LCV_E!J36+FC_TRA_ROAD_HGV_E!J36</f>
        <v>4.4559705600000017</v>
      </c>
      <c r="K36" s="8">
        <f>FC_TRA_ROAD_P2W_E!K36+FC_TRA_ROAD_CAR_E!K36+FC_TRA_ROAD_BUS_E!K36+FC_TRA_ROAD_LCV_E!K36+FC_TRA_ROAD_HGV_E!K36</f>
        <v>6.281882640000001</v>
      </c>
      <c r="L36" s="8">
        <f>FC_TRA_ROAD_P2W_E!L36+FC_TRA_ROAD_CAR_E!L36+FC_TRA_ROAD_BUS_E!L36+FC_TRA_ROAD_LCV_E!L36+FC_TRA_ROAD_HGV_E!L36</f>
        <v>6.5460697200000002</v>
      </c>
      <c r="M36" s="8">
        <f>FC_TRA_ROAD_P2W_E!M36+FC_TRA_ROAD_CAR_E!M36+FC_TRA_ROAD_BUS_E!M36+FC_TRA_ROAD_LCV_E!M36+FC_TRA_ROAD_HGV_E!M36</f>
        <v>5.9104760400000007</v>
      </c>
      <c r="N36" s="8">
        <f>FC_TRA_ROAD_P2W_E!N36+FC_TRA_ROAD_CAR_E!N36+FC_TRA_ROAD_BUS_E!N36+FC_TRA_ROAD_LCV_E!N36+FC_TRA_ROAD_HGV_E!N36</f>
        <v>6.5244895200000022</v>
      </c>
      <c r="O36" s="8">
        <f>FC_TRA_ROAD_P2W_E!O36+FC_TRA_ROAD_CAR_E!O36+FC_TRA_ROAD_BUS_E!O36+FC_TRA_ROAD_LCV_E!O36+FC_TRA_ROAD_HGV_E!O36</f>
        <v>8.5757443200000019</v>
      </c>
      <c r="P36" s="8">
        <f>FC_TRA_ROAD_P2W_E!P36+FC_TRA_ROAD_CAR_E!P36+FC_TRA_ROAD_BUS_E!P36+FC_TRA_ROAD_LCV_E!P36+FC_TRA_ROAD_HGV_E!P36</f>
        <v>10.077499080000003</v>
      </c>
      <c r="Q36" s="8">
        <f>FC_TRA_ROAD_P2W_E!Q36+FC_TRA_ROAD_CAR_E!Q36+FC_TRA_ROAD_BUS_E!Q36+FC_TRA_ROAD_LCV_E!Q36+FC_TRA_ROAD_HGV_E!Q36</f>
        <v>12.052655280000003</v>
      </c>
      <c r="R36" s="8">
        <f>FC_TRA_ROAD_P2W_E!R36+FC_TRA_ROAD_CAR_E!R36+FC_TRA_ROAD_BUS_E!R36+FC_TRA_ROAD_LCV_E!R36+FC_TRA_ROAD_HGV_E!R36</f>
        <v>14.375366280000001</v>
      </c>
      <c r="S36" s="8">
        <f>FC_TRA_ROAD_P2W_E!S36+FC_TRA_ROAD_CAR_E!S36+FC_TRA_ROAD_BUS_E!S36+FC_TRA_ROAD_LCV_E!S36+FC_TRA_ROAD_HGV_E!S36</f>
        <v>16.135401960000003</v>
      </c>
      <c r="T36" s="8">
        <f>FC_TRA_ROAD_P2W_E!T36+FC_TRA_ROAD_CAR_E!T36+FC_TRA_ROAD_BUS_E!T36+FC_TRA_ROAD_LCV_E!T36+FC_TRA_ROAD_HGV_E!T36</f>
        <v>19.33949376</v>
      </c>
      <c r="U36" s="8">
        <f>FC_TRA_ROAD_P2W_E!U36+FC_TRA_ROAD_CAR_E!U36+FC_TRA_ROAD_BUS_E!U36+FC_TRA_ROAD_LCV_E!U36+FC_TRA_ROAD_HGV_E!U36</f>
        <v>23.310023400000002</v>
      </c>
      <c r="V36" s="8">
        <f>FC_TRA_ROAD_P2W_E!V36+FC_TRA_ROAD_CAR_E!V36+FC_TRA_ROAD_BUS_E!V36+FC_TRA_ROAD_LCV_E!V36+FC_TRA_ROAD_HGV_E!V36</f>
        <v>27.763040880000016</v>
      </c>
      <c r="W36" s="8">
        <f>FC_TRA_ROAD_P2W_E!W36+FC_TRA_ROAD_CAR_E!W36+FC_TRA_ROAD_BUS_E!W36+FC_TRA_ROAD_LCV_E!W36+FC_TRA_ROAD_HGV_E!W36</f>
        <v>26.700840720000006</v>
      </c>
      <c r="X36" s="8">
        <f>FC_TRA_ROAD_P2W_E!X36+FC_TRA_ROAD_CAR_E!X36+FC_TRA_ROAD_BUS_E!X36+FC_TRA_ROAD_LCV_E!X36+FC_TRA_ROAD_HGV_E!X36</f>
        <v>27.562004280000011</v>
      </c>
      <c r="Y36" s="8">
        <f>FC_TRA_ROAD_P2W_E!Y36+FC_TRA_ROAD_CAR_E!Y36+FC_TRA_ROAD_BUS_E!Y36+FC_TRA_ROAD_LCV_E!Y36+FC_TRA_ROAD_HGV_E!Y36</f>
        <v>29.485595159999988</v>
      </c>
      <c r="Z36" s="8">
        <f>FC_TRA_ROAD_P2W_E!Z36+FC_TRA_ROAD_CAR_E!Z36+FC_TRA_ROAD_BUS_E!Z36+FC_TRA_ROAD_LCV_E!Z36+FC_TRA_ROAD_HGV_E!Z36</f>
        <v>21.934796760000001</v>
      </c>
    </row>
    <row r="37" spans="1:26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850.72680000000003</v>
      </c>
      <c r="D37" s="8">
        <f>FC_TRA_ROAD_P2W_E!D37+FC_TRA_ROAD_CAR_E!D37+FC_TRA_ROAD_BUS_E!D37+FC_TRA_ROAD_LCV_E!D37+FC_TRA_ROAD_HGV_E!D37</f>
        <v>1015.3835999999999</v>
      </c>
      <c r="E37" s="8">
        <f>FC_TRA_ROAD_P2W_E!E37+FC_TRA_ROAD_CAR_E!E37+FC_TRA_ROAD_BUS_E!E37+FC_TRA_ROAD_LCV_E!E37+FC_TRA_ROAD_HGV_E!E37</f>
        <v>933.05520000000013</v>
      </c>
      <c r="F37" s="8">
        <f>FC_TRA_ROAD_P2W_E!F37+FC_TRA_ROAD_CAR_E!F37+FC_TRA_ROAD_BUS_E!F37+FC_TRA_ROAD_LCV_E!F37+FC_TRA_ROAD_HGV_E!F37</f>
        <v>893.41557228000011</v>
      </c>
      <c r="G37" s="8">
        <f>FC_TRA_ROAD_P2W_E!G37+FC_TRA_ROAD_CAR_E!G37+FC_TRA_ROAD_BUS_E!G37+FC_TRA_ROAD_LCV_E!G37+FC_TRA_ROAD_HGV_E!G37</f>
        <v>859.87448316000041</v>
      </c>
      <c r="H37" s="8">
        <f>FC_TRA_ROAD_P2W_E!H37+FC_TRA_ROAD_CAR_E!H37+FC_TRA_ROAD_BUS_E!H37+FC_TRA_ROAD_LCV_E!H37+FC_TRA_ROAD_HGV_E!H37</f>
        <v>878.16960000000006</v>
      </c>
      <c r="I37" s="8">
        <f>FC_TRA_ROAD_P2W_E!I37+FC_TRA_ROAD_CAR_E!I37+FC_TRA_ROAD_BUS_E!I37+FC_TRA_ROAD_LCV_E!I37+FC_TRA_ROAD_HGV_E!I37</f>
        <v>936.10434456000007</v>
      </c>
      <c r="J37" s="8">
        <f>FC_TRA_ROAD_P2W_E!J37+FC_TRA_ROAD_CAR_E!J37+FC_TRA_ROAD_BUS_E!J37+FC_TRA_ROAD_LCV_E!J37+FC_TRA_ROAD_HGV_E!J37</f>
        <v>981.84251087999985</v>
      </c>
      <c r="K37" s="8">
        <f>FC_TRA_ROAD_P2W_E!K37+FC_TRA_ROAD_CAR_E!K37+FC_TRA_ROAD_BUS_E!K37+FC_TRA_ROAD_LCV_E!K37+FC_TRA_ROAD_HGV_E!K37</f>
        <v>975.74397227999998</v>
      </c>
      <c r="L37" s="8">
        <f>FC_TRA_ROAD_P2W_E!L37+FC_TRA_ROAD_CAR_E!L37+FC_TRA_ROAD_BUS_E!L37+FC_TRA_ROAD_LCV_E!L37+FC_TRA_ROAD_HGV_E!L37</f>
        <v>890.36642771999971</v>
      </c>
      <c r="M37" s="8">
        <f>FC_TRA_ROAD_P2W_E!M37+FC_TRA_ROAD_CAR_E!M37+FC_TRA_ROAD_BUS_E!M37+FC_TRA_ROAD_LCV_E!M37+FC_TRA_ROAD_HGV_E!M37</f>
        <v>838.52997227999981</v>
      </c>
      <c r="N37" s="8">
        <f>FC_TRA_ROAD_P2W_E!N37+FC_TRA_ROAD_CAR_E!N37+FC_TRA_ROAD_BUS_E!N37+FC_TRA_ROAD_LCV_E!N37+FC_TRA_ROAD_HGV_E!N37</f>
        <v>777.54608315999997</v>
      </c>
      <c r="O37" s="8">
        <f>FC_TRA_ROAD_P2W_E!O37+FC_TRA_ROAD_CAR_E!O37+FC_TRA_ROAD_BUS_E!O37+FC_TRA_ROAD_LCV_E!O37+FC_TRA_ROAD_HGV_E!O37</f>
        <v>744.00474455999995</v>
      </c>
      <c r="P37" s="8">
        <f>FC_TRA_ROAD_P2W_E!P37+FC_TRA_ROAD_CAR_E!P37+FC_TRA_ROAD_BUS_E!P37+FC_TRA_ROAD_LCV_E!P37+FC_TRA_ROAD_HGV_E!P37</f>
        <v>698.26682771999992</v>
      </c>
      <c r="Q37" s="8">
        <f>FC_TRA_ROAD_P2W_E!Q37+FC_TRA_ROAD_CAR_E!Q37+FC_TRA_ROAD_BUS_E!Q37+FC_TRA_ROAD_LCV_E!Q37+FC_TRA_ROAD_HGV_E!Q37</f>
        <v>701.31597227999998</v>
      </c>
      <c r="R37" s="8">
        <f>FC_TRA_ROAD_P2W_E!R37+FC_TRA_ROAD_CAR_E!R37+FC_TRA_ROAD_BUS_E!R37+FC_TRA_ROAD_LCV_E!R37+FC_TRA_ROAD_HGV_E!R37</f>
        <v>698.26682772000015</v>
      </c>
      <c r="S37" s="8">
        <f>FC_TRA_ROAD_P2W_E!S37+FC_TRA_ROAD_CAR_E!S37+FC_TRA_ROAD_BUS_E!S37+FC_TRA_ROAD_LCV_E!S37+FC_TRA_ROAD_HGV_E!S37</f>
        <v>737.90645544000006</v>
      </c>
      <c r="T37" s="8">
        <f>FC_TRA_ROAD_P2W_E!T37+FC_TRA_ROAD_CAR_E!T37+FC_TRA_ROAD_BUS_E!T37+FC_TRA_ROAD_LCV_E!T37+FC_TRA_ROAD_HGV_E!T37</f>
        <v>774.49668912000004</v>
      </c>
      <c r="U37" s="8">
        <f>FC_TRA_ROAD_P2W_E!U37+FC_TRA_ROAD_CAR_E!U37+FC_TRA_ROAD_BUS_E!U37+FC_TRA_ROAD_LCV_E!U37+FC_TRA_ROAD_HGV_E!U37</f>
        <v>789.74291087999984</v>
      </c>
      <c r="V37" s="8">
        <f>FC_TRA_ROAD_P2W_E!V37+FC_TRA_ROAD_CAR_E!V37+FC_TRA_ROAD_BUS_E!V37+FC_TRA_ROAD_LCV_E!V37+FC_TRA_ROAD_HGV_E!V37</f>
        <v>792.79205543999979</v>
      </c>
      <c r="W37" s="8">
        <f>FC_TRA_ROAD_P2W_E!W37+FC_TRA_ROAD_CAR_E!W37+FC_TRA_ROAD_BUS_E!W37+FC_TRA_ROAD_LCV_E!W37+FC_TRA_ROAD_HGV_E!W37</f>
        <v>622.03671684000017</v>
      </c>
      <c r="X37" s="8">
        <f>FC_TRA_ROAD_P2W_E!X37+FC_TRA_ROAD_CAR_E!X37+FC_TRA_ROAD_BUS_E!X37+FC_TRA_ROAD_LCV_E!X37+FC_TRA_ROAD_HGV_E!X37</f>
        <v>579.3479445600002</v>
      </c>
      <c r="Y37" s="8">
        <f>FC_TRA_ROAD_P2W_E!Y37+FC_TRA_ROAD_CAR_E!Y37+FC_TRA_ROAD_BUS_E!Y37+FC_TRA_ROAD_LCV_E!Y37+FC_TRA_ROAD_HGV_E!Y37</f>
        <v>612.8892831600001</v>
      </c>
      <c r="Z37" s="8">
        <f>FC_TRA_ROAD_P2W_E!Z37+FC_TRA_ROAD_CAR_E!Z37+FC_TRA_ROAD_BUS_E!Z37+FC_TRA_ROAD_LCV_E!Z37+FC_TRA_ROAD_HGV_E!Z37</f>
        <v>608.01045227999998</v>
      </c>
    </row>
    <row r="38" spans="1:26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  <c r="Y38" s="8">
        <f>FC_TRA_ROAD_P2W_E!Y38+FC_TRA_ROAD_CAR_E!Y38+FC_TRA_ROAD_BUS_E!Y38+FC_TRA_ROAD_LCV_E!Y38+FC_TRA_ROAD_HGV_E!Y38</f>
        <v>0</v>
      </c>
      <c r="Z38" s="8">
        <f>FC_TRA_ROAD_P2W_E!Z38+FC_TRA_ROAD_CAR_E!Z38+FC_TRA_ROAD_BUS_E!Z38+FC_TRA_ROAD_LCV_E!Z38+FC_TRA_ROAD_HGV_E!Z38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  <c r="Y39" s="8">
        <f>FC_TRA_ROAD_P2W_E!Y39+FC_TRA_ROAD_CAR_E!Y39+FC_TRA_ROAD_BUS_E!Y39+FC_TRA_ROAD_LCV_E!Y39+FC_TRA_ROAD_HGV_E!Y39</f>
        <v>0</v>
      </c>
      <c r="Z39" s="8">
        <f>FC_TRA_ROAD_P2W_E!Z39+FC_TRA_ROAD_CAR_E!Z39+FC_TRA_ROAD_BUS_E!Z39+FC_TRA_ROAD_LCV_E!Z39+FC_TRA_ROAD_HGV_E!Z39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  <c r="Y40" s="8">
        <f>FC_TRA_ROAD_P2W_E!Y40+FC_TRA_ROAD_CAR_E!Y40+FC_TRA_ROAD_BUS_E!Y40+FC_TRA_ROAD_LCV_E!Y40+FC_TRA_ROAD_HGV_E!Y40</f>
        <v>0</v>
      </c>
      <c r="Z40" s="8">
        <f>FC_TRA_ROAD_P2W_E!Z40+FC_TRA_ROAD_CAR_E!Z40+FC_TRA_ROAD_BUS_E!Z40+FC_TRA_ROAD_LCV_E!Z40+FC_TRA_ROAD_HGV_E!Z40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  <c r="Y41" s="8">
        <f>FC_TRA_ROAD_P2W_E!Y41+FC_TRA_ROAD_CAR_E!Y41+FC_TRA_ROAD_BUS_E!Y41+FC_TRA_ROAD_LCV_E!Y41+FC_TRA_ROAD_HGV_E!Y41</f>
        <v>0</v>
      </c>
      <c r="Z41" s="8">
        <f>FC_TRA_ROAD_P2W_E!Z41+FC_TRA_ROAD_CAR_E!Z41+FC_TRA_ROAD_BUS_E!Z41+FC_TRA_ROAD_LCV_E!Z41+FC_TRA_ROAD_HGV_E!Z41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  <c r="Y42" s="8">
        <f>FC_TRA_ROAD_P2W_E!Y42+FC_TRA_ROAD_CAR_E!Y42+FC_TRA_ROAD_BUS_E!Y42+FC_TRA_ROAD_LCV_E!Y42+FC_TRA_ROAD_HGV_E!Y42</f>
        <v>0</v>
      </c>
      <c r="Z42" s="8">
        <f>FC_TRA_ROAD_P2W_E!Z42+FC_TRA_ROAD_CAR_E!Z42+FC_TRA_ROAD_BUS_E!Z42+FC_TRA_ROAD_LCV_E!Z42+FC_TRA_ROAD_HGV_E!Z42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630.02043000000015</v>
      </c>
      <c r="D43" s="8">
        <f>FC_TRA_ROAD_P2W_E!D43+FC_TRA_ROAD_CAR_E!D43+FC_TRA_ROAD_BUS_E!D43+FC_TRA_ROAD_LCV_E!D43+FC_TRA_ROAD_HGV_E!D43</f>
        <v>789.87635999999998</v>
      </c>
      <c r="E43" s="8">
        <f>FC_TRA_ROAD_P2W_E!E43+FC_TRA_ROAD_CAR_E!E43+FC_TRA_ROAD_BUS_E!E43+FC_TRA_ROAD_LCV_E!E43+FC_TRA_ROAD_HGV_E!E43</f>
        <v>940.32899999999972</v>
      </c>
      <c r="F43" s="8">
        <f>FC_TRA_ROAD_P2W_E!F43+FC_TRA_ROAD_CAR_E!F43+FC_TRA_ROAD_BUS_E!F43+FC_TRA_ROAD_LCV_E!F43+FC_TRA_ROAD_HGV_E!F43</f>
        <v>924.65685000000019</v>
      </c>
      <c r="G43" s="8">
        <f>FC_TRA_ROAD_P2W_E!G43+FC_TRA_ROAD_CAR_E!G43+FC_TRA_ROAD_BUS_E!G43+FC_TRA_ROAD_LCV_E!G43+FC_TRA_ROAD_HGV_E!G43</f>
        <v>1018.6897500000002</v>
      </c>
      <c r="H43" s="8">
        <f>FC_TRA_ROAD_P2W_E!H43+FC_TRA_ROAD_CAR_E!H43+FC_TRA_ROAD_BUS_E!H43+FC_TRA_ROAD_LCV_E!H43+FC_TRA_ROAD_HGV_E!H43</f>
        <v>1090.7816399999999</v>
      </c>
      <c r="I43" s="8">
        <f>FC_TRA_ROAD_P2W_E!I43+FC_TRA_ROAD_CAR_E!I43+FC_TRA_ROAD_BUS_E!I43+FC_TRA_ROAD_LCV_E!I43+FC_TRA_ROAD_HGV_E!I43</f>
        <v>1184.8145399999999</v>
      </c>
      <c r="J43" s="8">
        <f>FC_TRA_ROAD_P2W_E!J43+FC_TRA_ROAD_CAR_E!J43+FC_TRA_ROAD_BUS_E!J43+FC_TRA_ROAD_LCV_E!J43+FC_TRA_ROAD_HGV_E!J43</f>
        <v>1269.4441499999998</v>
      </c>
      <c r="K43" s="8">
        <f>FC_TRA_ROAD_P2W_E!K43+FC_TRA_ROAD_CAR_E!K43+FC_TRA_ROAD_BUS_E!K43+FC_TRA_ROAD_LCV_E!K43+FC_TRA_ROAD_HGV_E!K43</f>
        <v>1215.6949443600004</v>
      </c>
      <c r="L43" s="8">
        <f>FC_TRA_ROAD_P2W_E!L43+FC_TRA_ROAD_CAR_E!L43+FC_TRA_ROAD_BUS_E!L43+FC_TRA_ROAD_LCV_E!L43+FC_TRA_ROAD_HGV_E!L43</f>
        <v>1085.5347375599997</v>
      </c>
      <c r="M43" s="8">
        <f>FC_TRA_ROAD_P2W_E!M43+FC_TRA_ROAD_CAR_E!M43+FC_TRA_ROAD_BUS_E!M43+FC_TRA_ROAD_LCV_E!M43+FC_TRA_ROAD_HGV_E!M43</f>
        <v>1204.9815960000001</v>
      </c>
      <c r="N43" s="8">
        <f>FC_TRA_ROAD_P2W_E!N43+FC_TRA_ROAD_CAR_E!N43+FC_TRA_ROAD_BUS_E!N43+FC_TRA_ROAD_LCV_E!N43+FC_TRA_ROAD_HGV_E!N43</f>
        <v>1323.6135026400002</v>
      </c>
      <c r="O43" s="8">
        <f>FC_TRA_ROAD_P2W_E!O43+FC_TRA_ROAD_CAR_E!O43+FC_TRA_ROAD_BUS_E!O43+FC_TRA_ROAD_LCV_E!O43+FC_TRA_ROAD_HGV_E!O43</f>
        <v>1401.0902099999998</v>
      </c>
      <c r="P43" s="8">
        <f>FC_TRA_ROAD_P2W_E!P43+FC_TRA_ROAD_CAR_E!P43+FC_TRA_ROAD_BUS_E!P43+FC_TRA_ROAD_LCV_E!P43+FC_TRA_ROAD_HGV_E!P43</f>
        <v>1407.35907</v>
      </c>
      <c r="Q43" s="8">
        <f>FC_TRA_ROAD_P2W_E!Q43+FC_TRA_ROAD_CAR_E!Q43+FC_TRA_ROAD_BUS_E!Q43+FC_TRA_ROAD_LCV_E!Q43+FC_TRA_ROAD_HGV_E!Q43</f>
        <v>1416.7623599999999</v>
      </c>
      <c r="R43" s="8">
        <f>FC_TRA_ROAD_P2W_E!R43+FC_TRA_ROAD_CAR_E!R43+FC_TRA_ROAD_BUS_E!R43+FC_TRA_ROAD_LCV_E!R43+FC_TRA_ROAD_HGV_E!R43</f>
        <v>1482.58539</v>
      </c>
      <c r="S43" s="8">
        <f>FC_TRA_ROAD_P2W_E!S43+FC_TRA_ROAD_CAR_E!S43+FC_TRA_ROAD_BUS_E!S43+FC_TRA_ROAD_LCV_E!S43+FC_TRA_ROAD_HGV_E!S43</f>
        <v>1504.5264</v>
      </c>
      <c r="T43" s="8">
        <f>FC_TRA_ROAD_P2W_E!T43+FC_TRA_ROAD_CAR_E!T43+FC_TRA_ROAD_BUS_E!T43+FC_TRA_ROAD_LCV_E!T43+FC_TRA_ROAD_HGV_E!T43</f>
        <v>1535.8706999999999</v>
      </c>
      <c r="U43" s="8">
        <f>FC_TRA_ROAD_P2W_E!U43+FC_TRA_ROAD_CAR_E!U43+FC_TRA_ROAD_BUS_E!U43+FC_TRA_ROAD_LCV_E!U43+FC_TRA_ROAD_HGV_E!U43</f>
        <v>1551.8562930000001</v>
      </c>
      <c r="V43" s="8">
        <f>FC_TRA_ROAD_P2W_E!V43+FC_TRA_ROAD_CAR_E!V43+FC_TRA_ROAD_BUS_E!V43+FC_TRA_ROAD_LCV_E!V43+FC_TRA_ROAD_HGV_E!V43</f>
        <v>1510.1056853999999</v>
      </c>
      <c r="W43" s="8">
        <f>FC_TRA_ROAD_P2W_E!W43+FC_TRA_ROAD_CAR_E!W43+FC_TRA_ROAD_BUS_E!W43+FC_TRA_ROAD_LCV_E!W43+FC_TRA_ROAD_HGV_E!W43</f>
        <v>1494.6216012000002</v>
      </c>
      <c r="X43" s="8">
        <f>FC_TRA_ROAD_P2W_E!X43+FC_TRA_ROAD_CAR_E!X43+FC_TRA_ROAD_BUS_E!X43+FC_TRA_ROAD_LCV_E!X43+FC_TRA_ROAD_HGV_E!X43</f>
        <v>1651.0109849999997</v>
      </c>
      <c r="Y43" s="8">
        <f>FC_TRA_ROAD_P2W_E!Y43+FC_TRA_ROAD_CAR_E!Y43+FC_TRA_ROAD_BUS_E!Y43+FC_TRA_ROAD_LCV_E!Y43+FC_TRA_ROAD_HGV_E!Y43</f>
        <v>1709.0699652000005</v>
      </c>
      <c r="Z43" s="8">
        <f>FC_TRA_ROAD_P2W_E!Z43+FC_TRA_ROAD_CAR_E!Z43+FC_TRA_ROAD_BUS_E!Z43+FC_TRA_ROAD_LCV_E!Z43+FC_TRA_ROAD_HGV_E!Z43</f>
        <v>1711.0039752000002</v>
      </c>
    </row>
    <row r="44" spans="1:26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  <c r="Y44" s="8">
        <f>FC_TRA_ROAD_P2W_E!Y44+FC_TRA_ROAD_CAR_E!Y44+FC_TRA_ROAD_BUS_E!Y44+FC_TRA_ROAD_LCV_E!Y44+FC_TRA_ROAD_HGV_E!Y44</f>
        <v>0</v>
      </c>
      <c r="Z44" s="8">
        <f>FC_TRA_ROAD_P2W_E!Z44+FC_TRA_ROAD_CAR_E!Z44+FC_TRA_ROAD_BUS_E!Z44+FC_TRA_ROAD_LCV_E!Z44+FC_TRA_ROAD_HGV_E!Z44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  <c r="Y45" s="8">
        <f>FC_TRA_ROAD_P2W_E!Y45+FC_TRA_ROAD_CAR_E!Y45+FC_TRA_ROAD_BUS_E!Y45+FC_TRA_ROAD_LCV_E!Y45+FC_TRA_ROAD_HGV_E!Y45</f>
        <v>0</v>
      </c>
      <c r="Z45" s="8">
        <f>FC_TRA_ROAD_P2W_E!Z45+FC_TRA_ROAD_CAR_E!Z45+FC_TRA_ROAD_BUS_E!Z45+FC_TRA_ROAD_LCV_E!Z45+FC_TRA_ROAD_HGV_E!Z45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  <c r="Y46" s="8">
        <f>FC_TRA_ROAD_P2W_E!Y46+FC_TRA_ROAD_CAR_E!Y46+FC_TRA_ROAD_BUS_E!Y46+FC_TRA_ROAD_LCV_E!Y46+FC_TRA_ROAD_HGV_E!Y46</f>
        <v>0</v>
      </c>
      <c r="Z46" s="8">
        <f>FC_TRA_ROAD_P2W_E!Z46+FC_TRA_ROAD_CAR_E!Z46+FC_TRA_ROAD_BUS_E!Z46+FC_TRA_ROAD_LCV_E!Z46+FC_TRA_ROAD_HGV_E!Z46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  <c r="Y47" s="8">
        <f>FC_TRA_ROAD_P2W_E!Y47+FC_TRA_ROAD_CAR_E!Y47+FC_TRA_ROAD_BUS_E!Y47+FC_TRA_ROAD_LCV_E!Y47+FC_TRA_ROAD_HGV_E!Y47</f>
        <v>0</v>
      </c>
      <c r="Z47" s="8">
        <f>FC_TRA_ROAD_P2W_E!Z47+FC_TRA_ROAD_CAR_E!Z47+FC_TRA_ROAD_BUS_E!Z47+FC_TRA_ROAD_LCV_E!Z47+FC_TRA_ROAD_HGV_E!Z47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  <c r="Y48" s="8">
        <f>FC_TRA_ROAD_P2W_E!Y48+FC_TRA_ROAD_CAR_E!Y48+FC_TRA_ROAD_BUS_E!Y48+FC_TRA_ROAD_LCV_E!Y48+FC_TRA_ROAD_HGV_E!Y48</f>
        <v>0</v>
      </c>
      <c r="Z48" s="8">
        <f>FC_TRA_ROAD_P2W_E!Z48+FC_TRA_ROAD_CAR_E!Z48+FC_TRA_ROAD_BUS_E!Z48+FC_TRA_ROAD_LCV_E!Z48+FC_TRA_ROAD_HGV_E!Z48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  <c r="Y49" s="8">
        <f>FC_TRA_ROAD_P2W_E!Y49+FC_TRA_ROAD_CAR_E!Y49+FC_TRA_ROAD_BUS_E!Y49+FC_TRA_ROAD_LCV_E!Y49+FC_TRA_ROAD_HGV_E!Y49</f>
        <v>0</v>
      </c>
      <c r="Z49" s="8">
        <f>FC_TRA_ROAD_P2W_E!Z49+FC_TRA_ROAD_CAR_E!Z49+FC_TRA_ROAD_BUS_E!Z49+FC_TRA_ROAD_LCV_E!Z49+FC_TRA_ROAD_HGV_E!Z49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  <c r="Y50" s="8">
        <f>FC_TRA_ROAD_P2W_E!Y50+FC_TRA_ROAD_CAR_E!Y50+FC_TRA_ROAD_BUS_E!Y50+FC_TRA_ROAD_LCV_E!Y50+FC_TRA_ROAD_HGV_E!Y50</f>
        <v>0</v>
      </c>
      <c r="Z50" s="8">
        <f>FC_TRA_ROAD_P2W_E!Z50+FC_TRA_ROAD_CAR_E!Z50+FC_TRA_ROAD_BUS_E!Z50+FC_TRA_ROAD_LCV_E!Z50+FC_TRA_ROAD_HGV_E!Z50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0</v>
      </c>
      <c r="M51" s="27">
        <f>FC_TRA_ROAD_P2W_E!M51+FC_TRA_ROAD_CAR_E!M51+FC_TRA_ROAD_BUS_E!M51+FC_TRA_ROAD_LCV_E!M51+FC_TRA_ROAD_HGV_E!M51</f>
        <v>0.10098000000000001</v>
      </c>
      <c r="N51" s="27">
        <f>FC_TRA_ROAD_P2W_E!N51+FC_TRA_ROAD_CAR_E!N51+FC_TRA_ROAD_BUS_E!N51+FC_TRA_ROAD_LCV_E!N51+FC_TRA_ROAD_HGV_E!N51</f>
        <v>0.60588000000000009</v>
      </c>
      <c r="O51" s="27">
        <f>FC_TRA_ROAD_P2W_E!O51+FC_TRA_ROAD_CAR_E!O51+FC_TRA_ROAD_BUS_E!O51+FC_TRA_ROAD_LCV_E!O51+FC_TRA_ROAD_HGV_E!O51</f>
        <v>1.2622500000000001</v>
      </c>
      <c r="P51" s="27">
        <f>FC_TRA_ROAD_P2W_E!P51+FC_TRA_ROAD_CAR_E!P51+FC_TRA_ROAD_BUS_E!P51+FC_TRA_ROAD_LCV_E!P51+FC_TRA_ROAD_HGV_E!P51</f>
        <v>2.0196000000000005</v>
      </c>
      <c r="Q51" s="27">
        <f>FC_TRA_ROAD_P2W_E!Q51+FC_TRA_ROAD_CAR_E!Q51+FC_TRA_ROAD_BUS_E!Q51+FC_TRA_ROAD_LCV_E!Q51+FC_TRA_ROAD_HGV_E!Q51</f>
        <v>3.6857700000000002</v>
      </c>
      <c r="R51" s="27">
        <f>FC_TRA_ROAD_P2W_E!R51+FC_TRA_ROAD_CAR_E!R51+FC_TRA_ROAD_BUS_E!R51+FC_TRA_ROAD_LCV_E!R51+FC_TRA_ROAD_HGV_E!R51</f>
        <v>6.5132100000000017</v>
      </c>
      <c r="S51" s="27">
        <f>FC_TRA_ROAD_P2W_E!S51+FC_TRA_ROAD_CAR_E!S51+FC_TRA_ROAD_BUS_E!S51+FC_TRA_ROAD_LCV_E!S51+FC_TRA_ROAD_HGV_E!S51</f>
        <v>9.6940800000000014</v>
      </c>
      <c r="T51" s="27">
        <f>FC_TRA_ROAD_P2W_E!T51+FC_TRA_ROAD_CAR_E!T51+FC_TRA_ROAD_BUS_E!T51+FC_TRA_ROAD_LCV_E!T51+FC_TRA_ROAD_HGV_E!T51</f>
        <v>10.692570240000002</v>
      </c>
      <c r="U51" s="27">
        <f>FC_TRA_ROAD_P2W_E!U51+FC_TRA_ROAD_CAR_E!U51+FC_TRA_ROAD_BUS_E!U51+FC_TRA_ROAD_LCV_E!U51+FC_TRA_ROAD_HGV_E!U51</f>
        <v>20.073302032563625</v>
      </c>
      <c r="V51" s="27">
        <f>FC_TRA_ROAD_P2W_E!V51+FC_TRA_ROAD_CAR_E!V51+FC_TRA_ROAD_BUS_E!V51+FC_TRA_ROAD_LCV_E!V51+FC_TRA_ROAD_HGV_E!V51</f>
        <v>27.387528391351761</v>
      </c>
      <c r="W51" s="27">
        <f>FC_TRA_ROAD_P2W_E!W51+FC_TRA_ROAD_CAR_E!W51+FC_TRA_ROAD_BUS_E!W51+FC_TRA_ROAD_LCV_E!W51+FC_TRA_ROAD_HGV_E!W51</f>
        <v>44.912936752997105</v>
      </c>
      <c r="X51" s="27">
        <f>FC_TRA_ROAD_P2W_E!X51+FC_TRA_ROAD_CAR_E!X51+FC_TRA_ROAD_BUS_E!X51+FC_TRA_ROAD_LCV_E!X51+FC_TRA_ROAD_HGV_E!X51</f>
        <v>53.386479339568965</v>
      </c>
      <c r="Y51" s="27">
        <f>FC_TRA_ROAD_P2W_E!Y51+FC_TRA_ROAD_CAR_E!Y51+FC_TRA_ROAD_BUS_E!Y51+FC_TRA_ROAD_LCV_E!Y51+FC_TRA_ROAD_HGV_E!Y51</f>
        <v>37.956535878344425</v>
      </c>
      <c r="Z51" s="27">
        <f>FC_TRA_ROAD_P2W_E!Z51+FC_TRA_ROAD_CAR_E!Z51+FC_TRA_ROAD_BUS_E!Z51+FC_TRA_ROAD_LCV_E!Z51+FC_TRA_ROAD_HGV_E!Z51</f>
        <v>42.842300758244868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8">SUM(C53:C54)</f>
        <v>0</v>
      </c>
      <c r="D52" s="27">
        <f t="shared" si="28"/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ref="X52:Z52" si="29">SUM(X53:X54)</f>
        <v>0</v>
      </c>
      <c r="Y52" s="27">
        <f t="shared" si="29"/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  <c r="Y53" s="8">
        <f>FC_TRA_ROAD_P2W_E!Y53+FC_TRA_ROAD_CAR_E!Y53+FC_TRA_ROAD_BUS_E!Y53+FC_TRA_ROAD_LCV_E!Y53+FC_TRA_ROAD_HGV_E!Y53</f>
        <v>0</v>
      </c>
      <c r="Z53" s="8">
        <f>FC_TRA_ROAD_P2W_E!Z53+FC_TRA_ROAD_CAR_E!Z53+FC_TRA_ROAD_BUS_E!Z53+FC_TRA_ROAD_LCV_E!Z53+FC_TRA_ROAD_HGV_E!Z53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  <c r="Y54" s="45">
        <f>FC_TRA_ROAD_P2W_E!Y54+FC_TRA_ROAD_CAR_E!Y54+FC_TRA_ROAD_BUS_E!Y54+FC_TRA_ROAD_LCV_E!Y54+FC_TRA_ROAD_HGV_E!Y54</f>
        <v>0</v>
      </c>
      <c r="Z54" s="45">
        <f>FC_TRA_ROAD_P2W_E!Z54+FC_TRA_ROAD_CAR_E!Z54+FC_TRA_ROAD_BUS_E!Z54+FC_TRA_ROAD_LCV_E!Z54+FC_TRA_ROAD_HGV_E!Z54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0</v>
      </c>
      <c r="D61" s="49">
        <f t="shared" si="30"/>
        <v>0</v>
      </c>
      <c r="E61" s="49">
        <f t="shared" si="30"/>
        <v>0</v>
      </c>
      <c r="F61" s="49">
        <f t="shared" si="30"/>
        <v>0</v>
      </c>
      <c r="G61" s="49">
        <f t="shared" si="30"/>
        <v>0</v>
      </c>
      <c r="H61" s="49">
        <f t="shared" si="30"/>
        <v>0.46031328000000005</v>
      </c>
      <c r="I61" s="49">
        <f t="shared" si="30"/>
        <v>3.3228705600000001</v>
      </c>
      <c r="J61" s="49">
        <f t="shared" si="30"/>
        <v>1.5300446400000001</v>
      </c>
      <c r="K61" s="49">
        <f t="shared" si="30"/>
        <v>12.320134559999998</v>
      </c>
      <c r="L61" s="49">
        <f t="shared" si="30"/>
        <v>5.21943264</v>
      </c>
      <c r="M61" s="49">
        <f t="shared" si="30"/>
        <v>22.9392</v>
      </c>
      <c r="N61" s="49">
        <f t="shared" si="30"/>
        <v>13.32920448</v>
      </c>
      <c r="O61" s="49">
        <f t="shared" si="30"/>
        <v>11.384724960000002</v>
      </c>
      <c r="P61" s="49">
        <f t="shared" si="30"/>
        <v>9.4871433599999992</v>
      </c>
      <c r="Q61" s="49">
        <f t="shared" si="30"/>
        <v>15.179633279999999</v>
      </c>
      <c r="R61" s="49">
        <f t="shared" si="30"/>
        <v>7.5898166400000013</v>
      </c>
      <c r="S61" s="49">
        <f t="shared" si="30"/>
        <v>5.6922350400000008</v>
      </c>
      <c r="T61" s="49">
        <f t="shared" si="30"/>
        <v>7.3257609600000011</v>
      </c>
      <c r="U61" s="49">
        <f t="shared" si="30"/>
        <v>54.640206233119898</v>
      </c>
      <c r="V61" s="49">
        <f t="shared" si="30"/>
        <v>87.121030464031975</v>
      </c>
      <c r="W61" s="49">
        <f t="shared" si="30"/>
        <v>122.95425454884774</v>
      </c>
      <c r="X61" s="49">
        <f t="shared" si="30"/>
        <v>147.1239546320773</v>
      </c>
      <c r="Y61" s="49">
        <f t="shared" ref="Y61:Z61" si="31">SUM(Y62:Y72)</f>
        <v>95.505222600113981</v>
      </c>
      <c r="Z61" s="49">
        <f t="shared" si="31"/>
        <v>85.580547864809802</v>
      </c>
    </row>
    <row r="62" spans="1:26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  <c r="Y62" s="52">
        <f>FC_TRA_ROAD_P2W_E!Y62+FC_TRA_ROAD_CAR_E!Y62+FC_TRA_ROAD_BUS_E!Y62+FC_TRA_ROAD_LCV_E!Y62+FC_TRA_ROAD_HGV_E!Y62</f>
        <v>0</v>
      </c>
      <c r="Z62" s="52">
        <f>FC_TRA_ROAD_P2W_E!Z62+FC_TRA_ROAD_CAR_E!Z62+FC_TRA_ROAD_BUS_E!Z62+FC_TRA_ROAD_LCV_E!Z62+FC_TRA_ROAD_HGV_E!Z62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  <c r="Y63" s="52">
        <f>FC_TRA_ROAD_P2W_E!Y63+FC_TRA_ROAD_CAR_E!Y63+FC_TRA_ROAD_BUS_E!Y63+FC_TRA_ROAD_LCV_E!Y63+FC_TRA_ROAD_HGV_E!Y63</f>
        <v>0</v>
      </c>
      <c r="Z63" s="52">
        <f>FC_TRA_ROAD_P2W_E!Z63+FC_TRA_ROAD_CAR_E!Z63+FC_TRA_ROAD_BUS_E!Z63+FC_TRA_ROAD_LCV_E!Z63+FC_TRA_ROAD_HGV_E!Z63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2.839414553119894</v>
      </c>
      <c r="V64" s="52">
        <f>FC_TRA_ROAD_P2W_E!V64+FC_TRA_ROAD_CAR_E!V64+FC_TRA_ROAD_BUS_E!V64+FC_TRA_ROAD_LCV_E!V64+FC_TRA_ROAD_HGV_E!V64</f>
        <v>5.900205024031977</v>
      </c>
      <c r="W64" s="52">
        <f>FC_TRA_ROAD_P2W_E!W64+FC_TRA_ROAD_CAR_E!W64+FC_TRA_ROAD_BUS_E!W64+FC_TRA_ROAD_LCV_E!W64+FC_TRA_ROAD_HGV_E!W64</f>
        <v>7.5639614288477439</v>
      </c>
      <c r="X64" s="52">
        <f>FC_TRA_ROAD_P2W_E!X64+FC_TRA_ROAD_CAR_E!X64+FC_TRA_ROAD_BUS_E!X64+FC_TRA_ROAD_LCV_E!X64+FC_TRA_ROAD_HGV_E!X64</f>
        <v>11.756676872077277</v>
      </c>
      <c r="Y64" s="52">
        <f>FC_TRA_ROAD_P2W_E!Y64+FC_TRA_ROAD_CAR_E!Y64+FC_TRA_ROAD_BUS_E!Y64+FC_TRA_ROAD_LCV_E!Y64+FC_TRA_ROAD_HGV_E!Y64</f>
        <v>12.436772040113983</v>
      </c>
      <c r="Z64" s="52">
        <f>FC_TRA_ROAD_P2W_E!Z64+FC_TRA_ROAD_CAR_E!Z64+FC_TRA_ROAD_BUS_E!Z64+FC_TRA_ROAD_LCV_E!Z64+FC_TRA_ROAD_HGV_E!Z64</f>
        <v>19.2668889848098</v>
      </c>
    </row>
    <row r="65" spans="1:26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  <c r="Y65" s="52">
        <f>FC_TRA_ROAD_P2W_E!Y65+FC_TRA_ROAD_CAR_E!Y65+FC_TRA_ROAD_BUS_E!Y65+FC_TRA_ROAD_LCV_E!Y65+FC_TRA_ROAD_HGV_E!Y65</f>
        <v>0</v>
      </c>
      <c r="Z65" s="52">
        <f>FC_TRA_ROAD_P2W_E!Z65+FC_TRA_ROAD_CAR_E!Z65+FC_TRA_ROAD_BUS_E!Z65+FC_TRA_ROAD_LCV_E!Z65+FC_TRA_ROAD_HGV_E!Z65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  <c r="Y66" s="52">
        <f>FC_TRA_ROAD_P2W_E!Y66+FC_TRA_ROAD_CAR_E!Y66+FC_TRA_ROAD_BUS_E!Y66+FC_TRA_ROAD_LCV_E!Y66+FC_TRA_ROAD_HGV_E!Y66</f>
        <v>0</v>
      </c>
      <c r="Z66" s="52">
        <f>FC_TRA_ROAD_P2W_E!Z66+FC_TRA_ROAD_CAR_E!Z66+FC_TRA_ROAD_BUS_E!Z66+FC_TRA_ROAD_LCV_E!Z66+FC_TRA_ROAD_HGV_E!Z66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3.7949083199999993</v>
      </c>
      <c r="L67" s="52">
        <f>FC_TRA_ROAD_P2W_E!L67+FC_TRA_ROAD_CAR_E!L67+FC_TRA_ROAD_BUS_E!L67+FC_TRA_ROAD_LCV_E!L67+FC_TRA_ROAD_HGV_E!L67</f>
        <v>0.28266191999999996</v>
      </c>
      <c r="M67" s="52">
        <f>FC_TRA_ROAD_P2W_E!M67+FC_TRA_ROAD_CAR_E!M67+FC_TRA_ROAD_BUS_E!M67+FC_TRA_ROAD_LCV_E!M67+FC_TRA_ROAD_HGV_E!M67</f>
        <v>13.282051679999999</v>
      </c>
      <c r="N67" s="52">
        <f>FC_TRA_ROAD_P2W_E!N67+FC_TRA_ROAD_CAR_E!N67+FC_TRA_ROAD_BUS_E!N67+FC_TRA_ROAD_LCV_E!N67+FC_TRA_ROAD_HGV_E!N67</f>
        <v>11.38472496</v>
      </c>
      <c r="O67" s="52">
        <f>FC_TRA_ROAD_P2W_E!O67+FC_TRA_ROAD_CAR_E!O67+FC_TRA_ROAD_BUS_E!O67+FC_TRA_ROAD_LCV_E!O67+FC_TRA_ROAD_HGV_E!O67</f>
        <v>11.384724960000002</v>
      </c>
      <c r="P67" s="52">
        <f>FC_TRA_ROAD_P2W_E!P67+FC_TRA_ROAD_CAR_E!P67+FC_TRA_ROAD_BUS_E!P67+FC_TRA_ROAD_LCV_E!P67+FC_TRA_ROAD_HGV_E!P67</f>
        <v>9.4871433599999992</v>
      </c>
      <c r="Q67" s="52">
        <f>FC_TRA_ROAD_P2W_E!Q67+FC_TRA_ROAD_CAR_E!Q67+FC_TRA_ROAD_BUS_E!Q67+FC_TRA_ROAD_LCV_E!Q67+FC_TRA_ROAD_HGV_E!Q67</f>
        <v>15.179633279999999</v>
      </c>
      <c r="R67" s="52">
        <f>FC_TRA_ROAD_P2W_E!R67+FC_TRA_ROAD_CAR_E!R67+FC_TRA_ROAD_BUS_E!R67+FC_TRA_ROAD_LCV_E!R67+FC_TRA_ROAD_HGV_E!R67</f>
        <v>7.5898166400000013</v>
      </c>
      <c r="S67" s="52">
        <f>FC_TRA_ROAD_P2W_E!S67+FC_TRA_ROAD_CAR_E!S67+FC_TRA_ROAD_BUS_E!S67+FC_TRA_ROAD_LCV_E!S67+FC_TRA_ROAD_HGV_E!S67</f>
        <v>5.6922350400000008</v>
      </c>
      <c r="T67" s="52">
        <f>FC_TRA_ROAD_P2W_E!T67+FC_TRA_ROAD_CAR_E!T67+FC_TRA_ROAD_BUS_E!T67+FC_TRA_ROAD_LCV_E!T67+FC_TRA_ROAD_HGV_E!T67</f>
        <v>2.8462449599999999</v>
      </c>
      <c r="U67" s="52">
        <f>FC_TRA_ROAD_P2W_E!U67+FC_TRA_ROAD_CAR_E!U67+FC_TRA_ROAD_BUS_E!U67+FC_TRA_ROAD_LCV_E!U67+FC_TRA_ROAD_HGV_E!U67</f>
        <v>14.528159999999996</v>
      </c>
      <c r="V67" s="52">
        <f>FC_TRA_ROAD_P2W_E!V67+FC_TRA_ROAD_CAR_E!V67+FC_TRA_ROAD_BUS_E!V67+FC_TRA_ROAD_LCV_E!V67+FC_TRA_ROAD_HGV_E!V67</f>
        <v>21.867939360000001</v>
      </c>
      <c r="W67" s="52">
        <f>FC_TRA_ROAD_P2W_E!W67+FC_TRA_ROAD_CAR_E!W67+FC_TRA_ROAD_BUS_E!W67+FC_TRA_ROAD_LCV_E!W67+FC_TRA_ROAD_HGV_E!W67</f>
        <v>18.342694080000001</v>
      </c>
      <c r="X67" s="52">
        <f>FC_TRA_ROAD_P2W_E!X67+FC_TRA_ROAD_CAR_E!X67+FC_TRA_ROAD_BUS_E!X67+FC_TRA_ROAD_LCV_E!X67+FC_TRA_ROAD_HGV_E!X67</f>
        <v>12.512823839999998</v>
      </c>
      <c r="Y67" s="52">
        <f>FC_TRA_ROAD_P2W_E!Y67+FC_TRA_ROAD_CAR_E!Y67+FC_TRA_ROAD_BUS_E!Y67+FC_TRA_ROAD_LCV_E!Y67+FC_TRA_ROAD_HGV_E!Y67</f>
        <v>6.0172070400000006</v>
      </c>
      <c r="Z67" s="52">
        <f>FC_TRA_ROAD_P2W_E!Z67+FC_TRA_ROAD_CAR_E!Z67+FC_TRA_ROAD_BUS_E!Z67+FC_TRA_ROAD_LCV_E!Z67+FC_TRA_ROAD_HGV_E!Z67</f>
        <v>6.7324003199999982</v>
      </c>
    </row>
    <row r="68" spans="1:26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  <c r="Y68" s="52">
        <f>FC_TRA_ROAD_P2W_E!Y68+FC_TRA_ROAD_CAR_E!Y68+FC_TRA_ROAD_BUS_E!Y68+FC_TRA_ROAD_LCV_E!Y68+FC_TRA_ROAD_HGV_E!Y68</f>
        <v>0</v>
      </c>
      <c r="Z68" s="52">
        <f>FC_TRA_ROAD_P2W_E!Z68+FC_TRA_ROAD_CAR_E!Z68+FC_TRA_ROAD_BUS_E!Z68+FC_TRA_ROAD_LCV_E!Z68+FC_TRA_ROAD_HGV_E!Z68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0.46031328000000005</v>
      </c>
      <c r="I69" s="52">
        <f>FC_TRA_ROAD_P2W_E!I69+FC_TRA_ROAD_CAR_E!I69+FC_TRA_ROAD_BUS_E!I69+FC_TRA_ROAD_LCV_E!I69+FC_TRA_ROAD_HGV_E!I69</f>
        <v>3.3228705600000001</v>
      </c>
      <c r="J69" s="52">
        <f>FC_TRA_ROAD_P2W_E!J69+FC_TRA_ROAD_CAR_E!J69+FC_TRA_ROAD_BUS_E!J69+FC_TRA_ROAD_LCV_E!J69+FC_TRA_ROAD_HGV_E!J69</f>
        <v>1.5300446400000001</v>
      </c>
      <c r="K69" s="52">
        <f>FC_TRA_ROAD_P2W_E!K69+FC_TRA_ROAD_CAR_E!K69+FC_TRA_ROAD_BUS_E!K69+FC_TRA_ROAD_LCV_E!K69+FC_TRA_ROAD_HGV_E!K69</f>
        <v>8.5252262399999985</v>
      </c>
      <c r="L69" s="52">
        <f>FC_TRA_ROAD_P2W_E!L69+FC_TRA_ROAD_CAR_E!L69+FC_TRA_ROAD_BUS_E!L69+FC_TRA_ROAD_LCV_E!L69+FC_TRA_ROAD_HGV_E!L69</f>
        <v>4.9367707200000002</v>
      </c>
      <c r="M69" s="52">
        <f>FC_TRA_ROAD_P2W_E!M69+FC_TRA_ROAD_CAR_E!M69+FC_TRA_ROAD_BUS_E!M69+FC_TRA_ROAD_LCV_E!M69+FC_TRA_ROAD_HGV_E!M69</f>
        <v>9.657148320000001</v>
      </c>
      <c r="N69" s="52">
        <f>FC_TRA_ROAD_P2W_E!N69+FC_TRA_ROAD_CAR_E!N69+FC_TRA_ROAD_BUS_E!N69+FC_TRA_ROAD_LCV_E!N69+FC_TRA_ROAD_HGV_E!N69</f>
        <v>1.9444795199999998</v>
      </c>
      <c r="O69" s="52">
        <f>FC_TRA_ROAD_P2W_E!O69+FC_TRA_ROAD_CAR_E!O69+FC_TRA_ROAD_BUS_E!O69+FC_TRA_ROAD_LCV_E!O69+FC_TRA_ROAD_HGV_E!O69</f>
        <v>0</v>
      </c>
      <c r="P69" s="52">
        <f>FC_TRA_ROAD_P2W_E!P69+FC_TRA_ROAD_CAR_E!P69+FC_TRA_ROAD_BUS_E!P69+FC_TRA_ROAD_LCV_E!P69+FC_TRA_ROAD_HGV_E!P69</f>
        <v>0</v>
      </c>
      <c r="Q69" s="52">
        <f>FC_TRA_ROAD_P2W_E!Q69+FC_TRA_ROAD_CAR_E!Q69+FC_TRA_ROAD_BUS_E!Q69+FC_TRA_ROAD_LCV_E!Q69+FC_TRA_ROAD_HGV_E!Q69</f>
        <v>0</v>
      </c>
      <c r="R69" s="52">
        <f>FC_TRA_ROAD_P2W_E!R69+FC_TRA_ROAD_CAR_E!R69+FC_TRA_ROAD_BUS_E!R69+FC_TRA_ROAD_LCV_E!R69+FC_TRA_ROAD_HGV_E!R69</f>
        <v>0</v>
      </c>
      <c r="S69" s="52">
        <f>FC_TRA_ROAD_P2W_E!S69+FC_TRA_ROAD_CAR_E!S69+FC_TRA_ROAD_BUS_E!S69+FC_TRA_ROAD_LCV_E!S69+FC_TRA_ROAD_HGV_E!S69</f>
        <v>0</v>
      </c>
      <c r="T69" s="52">
        <f>FC_TRA_ROAD_P2W_E!T69+FC_TRA_ROAD_CAR_E!T69+FC_TRA_ROAD_BUS_E!T69+FC_TRA_ROAD_LCV_E!T69+FC_TRA_ROAD_HGV_E!T69</f>
        <v>4.4795160000000012</v>
      </c>
      <c r="U69" s="52">
        <f>FC_TRA_ROAD_P2W_E!U69+FC_TRA_ROAD_CAR_E!U69+FC_TRA_ROAD_BUS_E!U69+FC_TRA_ROAD_LCV_E!U69+FC_TRA_ROAD_HGV_E!U69</f>
        <v>37.272631680000003</v>
      </c>
      <c r="V69" s="52">
        <f>FC_TRA_ROAD_P2W_E!V69+FC_TRA_ROAD_CAR_E!V69+FC_TRA_ROAD_BUS_E!V69+FC_TRA_ROAD_LCV_E!V69+FC_TRA_ROAD_HGV_E!V69</f>
        <v>59.352886080000005</v>
      </c>
      <c r="W69" s="52">
        <f>FC_TRA_ROAD_P2W_E!W69+FC_TRA_ROAD_CAR_E!W69+FC_TRA_ROAD_BUS_E!W69+FC_TRA_ROAD_LCV_E!W69+FC_TRA_ROAD_HGV_E!W69</f>
        <v>97.047599039999994</v>
      </c>
      <c r="X69" s="52">
        <f>FC_TRA_ROAD_P2W_E!X69+FC_TRA_ROAD_CAR_E!X69+FC_TRA_ROAD_BUS_E!X69+FC_TRA_ROAD_LCV_E!X69+FC_TRA_ROAD_HGV_E!X69</f>
        <v>122.85445392000001</v>
      </c>
      <c r="Y69" s="52">
        <f>FC_TRA_ROAD_P2W_E!Y69+FC_TRA_ROAD_CAR_E!Y69+FC_TRA_ROAD_BUS_E!Y69+FC_TRA_ROAD_LCV_E!Y69+FC_TRA_ROAD_HGV_E!Y69</f>
        <v>77.05124352</v>
      </c>
      <c r="Z69" s="52">
        <f>FC_TRA_ROAD_P2W_E!Z69+FC_TRA_ROAD_CAR_E!Z69+FC_TRA_ROAD_BUS_E!Z69+FC_TRA_ROAD_LCV_E!Z69+FC_TRA_ROAD_HGV_E!Z69</f>
        <v>59.581258559999995</v>
      </c>
    </row>
    <row r="70" spans="1:26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  <c r="Y70" s="52">
        <f>FC_TRA_ROAD_P2W_E!Y70+FC_TRA_ROAD_CAR_E!Y70+FC_TRA_ROAD_BUS_E!Y70+FC_TRA_ROAD_LCV_E!Y70+FC_TRA_ROAD_HGV_E!Y70</f>
        <v>0</v>
      </c>
      <c r="Z70" s="52">
        <f>FC_TRA_ROAD_P2W_E!Z70+FC_TRA_ROAD_CAR_E!Z70+FC_TRA_ROAD_BUS_E!Z70+FC_TRA_ROAD_LCV_E!Z70+FC_TRA_ROAD_HGV_E!Z70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  <c r="Y71" s="52">
        <f>FC_TRA_ROAD_P2W_E!Y71+FC_TRA_ROAD_CAR_E!Y71+FC_TRA_ROAD_BUS_E!Y71+FC_TRA_ROAD_LCV_E!Y71+FC_TRA_ROAD_HGV_E!Y71</f>
        <v>0</v>
      </c>
      <c r="Z71" s="52">
        <f>FC_TRA_ROAD_P2W_E!Z71+FC_TRA_ROAD_CAR_E!Z71+FC_TRA_ROAD_BUS_E!Z71+FC_TRA_ROAD_LCV_E!Z71+FC_TRA_ROAD_HGV_E!Z71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  <c r="Y72" s="55">
        <f>FC_TRA_ROAD_P2W_E!Y72+FC_TRA_ROAD_CAR_E!Y72+FC_TRA_ROAD_BUS_E!Y72+FC_TRA_ROAD_LCV_E!Y72+FC_TRA_ROAD_HGV_E!Y72</f>
        <v>0</v>
      </c>
      <c r="Z72" s="55">
        <f>FC_TRA_ROAD_P2W_E!Z72+FC_TRA_ROAD_CAR_E!Z72+FC_TRA_ROAD_BUS_E!Z72+FC_TRA_ROAD_LCV_E!Z72+FC_TRA_ROAD_HGV_E!Z72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324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1.2556606354924043</v>
      </c>
      <c r="D2" s="21">
        <f t="shared" ref="D2:X2" si="0">SUM(D3,D17,D22,D25,D26,D51,D52)</f>
        <v>1.2690024028415774</v>
      </c>
      <c r="E2" s="21">
        <f t="shared" si="0"/>
        <v>1.3434904883616807</v>
      </c>
      <c r="F2" s="21">
        <f t="shared" si="0"/>
        <v>1.4641461729053287</v>
      </c>
      <c r="G2" s="21">
        <f t="shared" si="0"/>
        <v>1.6218182312005096</v>
      </c>
      <c r="H2" s="21">
        <f t="shared" si="0"/>
        <v>1.7947247609113572</v>
      </c>
      <c r="I2" s="21">
        <f t="shared" si="0"/>
        <v>2.16696199961665</v>
      </c>
      <c r="J2" s="21">
        <f t="shared" si="0"/>
        <v>2.508850287726633</v>
      </c>
      <c r="K2" s="21">
        <f t="shared" si="0"/>
        <v>2.9222254762961088</v>
      </c>
      <c r="L2" s="21">
        <f t="shared" si="0"/>
        <v>3.0448158640670333</v>
      </c>
      <c r="M2" s="21">
        <f t="shared" si="0"/>
        <v>3.1311916939677538</v>
      </c>
      <c r="N2" s="21">
        <f t="shared" si="0"/>
        <v>3.5919020050912733</v>
      </c>
      <c r="O2" s="21">
        <f t="shared" si="0"/>
        <v>5.1823098388886448</v>
      </c>
      <c r="P2" s="21">
        <f t="shared" si="0"/>
        <v>5.6004643404754058</v>
      </c>
      <c r="Q2" s="21">
        <f t="shared" si="0"/>
        <v>5.9620303054187458</v>
      </c>
      <c r="R2" s="21">
        <f t="shared" si="0"/>
        <v>6.3844266020239919</v>
      </c>
      <c r="S2" s="21">
        <f t="shared" si="0"/>
        <v>6.8673735553728656</v>
      </c>
      <c r="T2" s="21">
        <f t="shared" si="0"/>
        <v>6.4989846563631657</v>
      </c>
      <c r="U2" s="21">
        <f t="shared" si="0"/>
        <v>6.1232068207549499</v>
      </c>
      <c r="V2" s="21">
        <f t="shared" si="0"/>
        <v>6.455103773000527</v>
      </c>
      <c r="W2" s="21">
        <f t="shared" si="0"/>
        <v>5.7726329167527473</v>
      </c>
      <c r="X2" s="21">
        <f t="shared" si="0"/>
        <v>6.0432864941993234</v>
      </c>
      <c r="Y2" s="21">
        <f t="shared" ref="Y2:Z2" si="1">SUM(Y3,Y17,Y22,Y25,Y26,Y51,Y52)</f>
        <v>6.2045119574646215</v>
      </c>
      <c r="Z2" s="21">
        <f t="shared" si="1"/>
        <v>6.7154761574173305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1.2556606354924043</v>
      </c>
      <c r="D26" s="27">
        <f t="shared" si="16"/>
        <v>1.2690024028415774</v>
      </c>
      <c r="E26" s="27">
        <f t="shared" si="16"/>
        <v>1.3434904883616807</v>
      </c>
      <c r="F26" s="27">
        <f t="shared" si="16"/>
        <v>1.4641461729053287</v>
      </c>
      <c r="G26" s="27">
        <f t="shared" si="16"/>
        <v>1.6218182312005096</v>
      </c>
      <c r="H26" s="27">
        <f t="shared" si="16"/>
        <v>1.7947247609113572</v>
      </c>
      <c r="I26" s="27">
        <f t="shared" si="16"/>
        <v>2.16696199961665</v>
      </c>
      <c r="J26" s="27">
        <f t="shared" si="16"/>
        <v>2.508850287726633</v>
      </c>
      <c r="K26" s="27">
        <f t="shared" si="16"/>
        <v>2.9222254762961088</v>
      </c>
      <c r="L26" s="27">
        <f t="shared" si="16"/>
        <v>3.0448158640670333</v>
      </c>
      <c r="M26" s="27">
        <f t="shared" si="16"/>
        <v>3.1311916939677538</v>
      </c>
      <c r="N26" s="27">
        <f t="shared" si="16"/>
        <v>3.5919020050912733</v>
      </c>
      <c r="O26" s="27">
        <f t="shared" si="16"/>
        <v>5.1823098388886448</v>
      </c>
      <c r="P26" s="27">
        <f t="shared" si="16"/>
        <v>5.6004643404754058</v>
      </c>
      <c r="Q26" s="27">
        <f t="shared" si="16"/>
        <v>5.9620303054187458</v>
      </c>
      <c r="R26" s="27">
        <f t="shared" si="16"/>
        <v>6.3844266020239919</v>
      </c>
      <c r="S26" s="27">
        <f t="shared" si="16"/>
        <v>6.8673735553728656</v>
      </c>
      <c r="T26" s="27">
        <f t="shared" si="16"/>
        <v>6.4989846563631657</v>
      </c>
      <c r="U26" s="27">
        <f t="shared" si="16"/>
        <v>6.1232068207549499</v>
      </c>
      <c r="V26" s="27">
        <f t="shared" si="16"/>
        <v>6.455103773000527</v>
      </c>
      <c r="W26" s="27">
        <f t="shared" si="16"/>
        <v>5.7726329167527473</v>
      </c>
      <c r="X26" s="27">
        <f t="shared" si="16"/>
        <v>6.0432864941993234</v>
      </c>
      <c r="Y26" s="27">
        <f t="shared" ref="Y26:Z26" si="17">SUM(Y27,Y33)</f>
        <v>6.2045119574646215</v>
      </c>
      <c r="Z26" s="27">
        <f t="shared" si="17"/>
        <v>6.7154761574173305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1.2556606354924043</v>
      </c>
      <c r="D33" s="19">
        <f t="shared" si="20"/>
        <v>1.2690024028415774</v>
      </c>
      <c r="E33" s="19">
        <f t="shared" si="20"/>
        <v>1.3434904883616807</v>
      </c>
      <c r="F33" s="19">
        <f t="shared" si="20"/>
        <v>1.4641461729053287</v>
      </c>
      <c r="G33" s="19">
        <f t="shared" si="20"/>
        <v>1.6218182312005096</v>
      </c>
      <c r="H33" s="19">
        <f t="shared" si="20"/>
        <v>1.7947247609113572</v>
      </c>
      <c r="I33" s="19">
        <f t="shared" si="20"/>
        <v>2.16696199961665</v>
      </c>
      <c r="J33" s="19">
        <f t="shared" si="20"/>
        <v>2.508850287726633</v>
      </c>
      <c r="K33" s="19">
        <f t="shared" si="20"/>
        <v>2.9222254762961088</v>
      </c>
      <c r="L33" s="19">
        <f t="shared" si="20"/>
        <v>3.0448158640670333</v>
      </c>
      <c r="M33" s="19">
        <f t="shared" si="20"/>
        <v>3.1311916939677538</v>
      </c>
      <c r="N33" s="19">
        <f t="shared" si="20"/>
        <v>3.5919020050912733</v>
      </c>
      <c r="O33" s="19">
        <f t="shared" si="20"/>
        <v>5.1823098388886448</v>
      </c>
      <c r="P33" s="19">
        <f t="shared" si="20"/>
        <v>5.6004643404754058</v>
      </c>
      <c r="Q33" s="19">
        <f t="shared" si="20"/>
        <v>5.9620303054187458</v>
      </c>
      <c r="R33" s="19">
        <f t="shared" si="20"/>
        <v>6.3844266020239919</v>
      </c>
      <c r="S33" s="19">
        <f t="shared" si="20"/>
        <v>6.8673735553728656</v>
      </c>
      <c r="T33" s="19">
        <f t="shared" si="20"/>
        <v>6.4989846563631657</v>
      </c>
      <c r="U33" s="19">
        <f t="shared" si="20"/>
        <v>6.1232068207549499</v>
      </c>
      <c r="V33" s="19">
        <f t="shared" si="20"/>
        <v>6.455103773000527</v>
      </c>
      <c r="W33" s="19">
        <f t="shared" si="20"/>
        <v>5.7726329167527473</v>
      </c>
      <c r="X33" s="19">
        <f t="shared" si="20"/>
        <v>6.0432864941993234</v>
      </c>
      <c r="Y33" s="19">
        <f t="shared" ref="Y33:Z33" si="21">SUM(Y34:Y50)</f>
        <v>6.2045119574646215</v>
      </c>
      <c r="Z33" s="19">
        <f t="shared" si="21"/>
        <v>6.7154761574173305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1.2556606354924043</v>
      </c>
      <c r="D37" s="8">
        <v>1.2690024028415774</v>
      </c>
      <c r="E37" s="8">
        <v>1.3434904883616807</v>
      </c>
      <c r="F37" s="8">
        <v>1.4641461729053287</v>
      </c>
      <c r="G37" s="8">
        <v>1.6218182312005096</v>
      </c>
      <c r="H37" s="8">
        <v>1.7947247609113572</v>
      </c>
      <c r="I37" s="8">
        <v>2.16696199961665</v>
      </c>
      <c r="J37" s="8">
        <v>2.508850287726633</v>
      </c>
      <c r="K37" s="8">
        <v>2.9222254762961088</v>
      </c>
      <c r="L37" s="8">
        <v>3.0448158640670333</v>
      </c>
      <c r="M37" s="8">
        <v>3.1311916939677538</v>
      </c>
      <c r="N37" s="8">
        <v>3.5919020050912733</v>
      </c>
      <c r="O37" s="8">
        <v>5.1823098388886448</v>
      </c>
      <c r="P37" s="8">
        <v>5.6004643404754058</v>
      </c>
      <c r="Q37" s="8">
        <v>5.9620303054187458</v>
      </c>
      <c r="R37" s="8">
        <v>6.3844266020239919</v>
      </c>
      <c r="S37" s="8">
        <v>6.8673735553728656</v>
      </c>
      <c r="T37" s="8">
        <v>6.4989846563631657</v>
      </c>
      <c r="U37" s="8">
        <v>6.1232068207549499</v>
      </c>
      <c r="V37" s="8">
        <v>6.455103773000527</v>
      </c>
      <c r="W37" s="8">
        <v>5.7726329167527473</v>
      </c>
      <c r="X37" s="8">
        <v>6.0432864941993234</v>
      </c>
      <c r="Y37" s="8">
        <v>6.2045119574646215</v>
      </c>
      <c r="Z37" s="8">
        <v>6.7154761574173305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1.1365253681249278E-2</v>
      </c>
      <c r="L61" s="49">
        <f t="shared" si="24"/>
        <v>9.6662842554335693E-4</v>
      </c>
      <c r="M61" s="49">
        <f t="shared" si="24"/>
        <v>4.9597094050419059E-2</v>
      </c>
      <c r="N61" s="49">
        <f t="shared" si="24"/>
        <v>5.259214507909999E-2</v>
      </c>
      <c r="O61" s="49">
        <f t="shared" si="24"/>
        <v>7.929945689814237E-2</v>
      </c>
      <c r="P61" s="49">
        <f t="shared" si="24"/>
        <v>7.609184049906452E-2</v>
      </c>
      <c r="Q61" s="49">
        <f t="shared" si="24"/>
        <v>0.12904516254817353</v>
      </c>
      <c r="R61" s="49">
        <f t="shared" si="24"/>
        <v>6.9395573922825832E-2</v>
      </c>
      <c r="S61" s="49">
        <f t="shared" si="24"/>
        <v>5.2975148945341236E-2</v>
      </c>
      <c r="T61" s="49">
        <f t="shared" si="24"/>
        <v>2.3883513749178818E-2</v>
      </c>
      <c r="U61" s="49">
        <f t="shared" si="24"/>
        <v>0.11264289578224068</v>
      </c>
      <c r="V61" s="49">
        <f t="shared" si="24"/>
        <v>0.17805402678024945</v>
      </c>
      <c r="W61" s="49">
        <f t="shared" si="24"/>
        <v>0.170224098934291</v>
      </c>
      <c r="X61" s="49">
        <f t="shared" si="24"/>
        <v>0.13052359989642787</v>
      </c>
      <c r="Y61" s="49">
        <f t="shared" ref="Y61:Z61" si="25">SUM(Y62:Y72)</f>
        <v>6.091448171149369E-2</v>
      </c>
      <c r="Z61" s="49">
        <f t="shared" si="25"/>
        <v>7.4359369418090529E-2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1.1365253681249278E-2</v>
      </c>
      <c r="L67" s="52">
        <v>9.6662842554335693E-4</v>
      </c>
      <c r="M67" s="52">
        <v>4.9597094050419059E-2</v>
      </c>
      <c r="N67" s="52">
        <v>5.259214507909999E-2</v>
      </c>
      <c r="O67" s="52">
        <v>7.929945689814237E-2</v>
      </c>
      <c r="P67" s="52">
        <v>7.609184049906452E-2</v>
      </c>
      <c r="Q67" s="52">
        <v>0.12904516254817353</v>
      </c>
      <c r="R67" s="52">
        <v>6.9395573922825832E-2</v>
      </c>
      <c r="S67" s="52">
        <v>5.2975148945341236E-2</v>
      </c>
      <c r="T67" s="52">
        <v>2.3883513749178818E-2</v>
      </c>
      <c r="U67" s="52">
        <v>0.11264289578224068</v>
      </c>
      <c r="V67" s="52">
        <v>0.17805402678024945</v>
      </c>
      <c r="W67" s="52">
        <v>0.170224098934291</v>
      </c>
      <c r="X67" s="52">
        <v>0.13052359989642787</v>
      </c>
      <c r="Y67" s="52">
        <v>6.091448171149369E-2</v>
      </c>
      <c r="Z67" s="52">
        <v>7.4359369418090529E-2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812.69629037888444</v>
      </c>
      <c r="D2" s="21">
        <f t="shared" ref="D2:X2" si="0">SUM(D3,D17,D22,D25,D26,D51,D52)</f>
        <v>1023.73742112169</v>
      </c>
      <c r="E2" s="21">
        <f t="shared" si="0"/>
        <v>979.99208627243934</v>
      </c>
      <c r="F2" s="21">
        <f t="shared" si="0"/>
        <v>978.9203013343772</v>
      </c>
      <c r="G2" s="21">
        <f t="shared" si="0"/>
        <v>1002.5239230513434</v>
      </c>
      <c r="H2" s="21">
        <f t="shared" si="0"/>
        <v>1082.3305333995168</v>
      </c>
      <c r="I2" s="21">
        <f t="shared" si="0"/>
        <v>1224.0251484784724</v>
      </c>
      <c r="J2" s="21">
        <f t="shared" si="0"/>
        <v>1363.4408621257364</v>
      </c>
      <c r="K2" s="21">
        <f t="shared" si="0"/>
        <v>1339.9914885030826</v>
      </c>
      <c r="L2" s="21">
        <f t="shared" si="0"/>
        <v>1292.0565861052605</v>
      </c>
      <c r="M2" s="21">
        <f t="shared" si="0"/>
        <v>1290.7078896625212</v>
      </c>
      <c r="N2" s="21">
        <f t="shared" si="0"/>
        <v>1295.3255804633475</v>
      </c>
      <c r="O2" s="21">
        <f t="shared" si="0"/>
        <v>1335.3471346558258</v>
      </c>
      <c r="P2" s="21">
        <f t="shared" si="0"/>
        <v>1319.2116183167286</v>
      </c>
      <c r="Q2" s="21">
        <f t="shared" si="0"/>
        <v>1340.6531199837448</v>
      </c>
      <c r="R2" s="21">
        <f t="shared" si="0"/>
        <v>1415.5063494681626</v>
      </c>
      <c r="S2" s="21">
        <f t="shared" si="0"/>
        <v>1457.5898651697637</v>
      </c>
      <c r="T2" s="21">
        <f t="shared" si="0"/>
        <v>1511.0632961409506</v>
      </c>
      <c r="U2" s="21">
        <f t="shared" si="0"/>
        <v>1545.0667022795367</v>
      </c>
      <c r="V2" s="21">
        <f t="shared" si="0"/>
        <v>1539.9988969132808</v>
      </c>
      <c r="W2" s="21">
        <f t="shared" si="0"/>
        <v>1423.9833360455241</v>
      </c>
      <c r="X2" s="21">
        <f t="shared" si="0"/>
        <v>1437.7254496156977</v>
      </c>
      <c r="Y2" s="21">
        <f t="shared" ref="Y2:Z2" si="1">SUM(Y3,Y17,Y22,Y25,Y26,Y51,Y52)</f>
        <v>1465.454544762265</v>
      </c>
      <c r="Z2" s="21">
        <f t="shared" si="1"/>
        <v>1504.4948191756105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812.69629037888444</v>
      </c>
      <c r="D26" s="27">
        <f t="shared" si="16"/>
        <v>1023.73742112169</v>
      </c>
      <c r="E26" s="27">
        <f t="shared" si="16"/>
        <v>979.99208627243934</v>
      </c>
      <c r="F26" s="27">
        <f t="shared" si="16"/>
        <v>978.9203013343772</v>
      </c>
      <c r="G26" s="27">
        <f t="shared" si="16"/>
        <v>1002.5239230513434</v>
      </c>
      <c r="H26" s="27">
        <f t="shared" si="16"/>
        <v>1082.3305333995168</v>
      </c>
      <c r="I26" s="27">
        <f t="shared" si="16"/>
        <v>1224.0251484784724</v>
      </c>
      <c r="J26" s="27">
        <f t="shared" si="16"/>
        <v>1363.4408621257364</v>
      </c>
      <c r="K26" s="27">
        <f t="shared" si="16"/>
        <v>1339.9914885030826</v>
      </c>
      <c r="L26" s="27">
        <f t="shared" si="16"/>
        <v>1292.0565861052605</v>
      </c>
      <c r="M26" s="27">
        <f t="shared" si="16"/>
        <v>1290.7003982391202</v>
      </c>
      <c r="N26" s="27">
        <f t="shared" si="16"/>
        <v>1295.2996988593254</v>
      </c>
      <c r="O26" s="27">
        <f t="shared" si="16"/>
        <v>1335.2963018540677</v>
      </c>
      <c r="P26" s="27">
        <f t="shared" si="16"/>
        <v>1318.8093445422544</v>
      </c>
      <c r="Q26" s="27">
        <f t="shared" si="16"/>
        <v>1339.878051648453</v>
      </c>
      <c r="R26" s="27">
        <f t="shared" si="16"/>
        <v>1414.3163133148055</v>
      </c>
      <c r="S26" s="27">
        <f t="shared" si="16"/>
        <v>1455.1841673078909</v>
      </c>
      <c r="T26" s="27">
        <f t="shared" si="16"/>
        <v>1507.3184395186031</v>
      </c>
      <c r="U26" s="27">
        <f t="shared" si="16"/>
        <v>1538.7249953720295</v>
      </c>
      <c r="V26" s="27">
        <f t="shared" si="16"/>
        <v>1523.4631899129963</v>
      </c>
      <c r="W26" s="27">
        <f t="shared" si="16"/>
        <v>1396.1441151778452</v>
      </c>
      <c r="X26" s="27">
        <f t="shared" si="16"/>
        <v>1402.8447839381142</v>
      </c>
      <c r="Y26" s="27">
        <f t="shared" ref="Y26:Z26" si="17">SUM(Y27,Y33)</f>
        <v>1436.6725984747236</v>
      </c>
      <c r="Z26" s="27">
        <f t="shared" si="17"/>
        <v>1477.6091099452228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812.69629037888444</v>
      </c>
      <c r="D33" s="19">
        <f t="shared" si="20"/>
        <v>1023.73742112169</v>
      </c>
      <c r="E33" s="19">
        <f t="shared" si="20"/>
        <v>979.99208627243934</v>
      </c>
      <c r="F33" s="19">
        <f t="shared" si="20"/>
        <v>978.9203013343772</v>
      </c>
      <c r="G33" s="19">
        <f t="shared" si="20"/>
        <v>1002.5239230513434</v>
      </c>
      <c r="H33" s="19">
        <f t="shared" si="20"/>
        <v>1082.3305333995168</v>
      </c>
      <c r="I33" s="19">
        <f t="shared" si="20"/>
        <v>1224.0251484784724</v>
      </c>
      <c r="J33" s="19">
        <f t="shared" si="20"/>
        <v>1363.4408621257364</v>
      </c>
      <c r="K33" s="19">
        <f t="shared" si="20"/>
        <v>1339.9914885030826</v>
      </c>
      <c r="L33" s="19">
        <f t="shared" si="20"/>
        <v>1292.0565861052605</v>
      </c>
      <c r="M33" s="19">
        <f t="shared" si="20"/>
        <v>1290.7003982391202</v>
      </c>
      <c r="N33" s="19">
        <f t="shared" si="20"/>
        <v>1295.2996988593254</v>
      </c>
      <c r="O33" s="19">
        <f t="shared" si="20"/>
        <v>1335.2963018540677</v>
      </c>
      <c r="P33" s="19">
        <f t="shared" si="20"/>
        <v>1318.8093445422544</v>
      </c>
      <c r="Q33" s="19">
        <f t="shared" si="20"/>
        <v>1339.878051648453</v>
      </c>
      <c r="R33" s="19">
        <f t="shared" si="20"/>
        <v>1414.3163133148055</v>
      </c>
      <c r="S33" s="19">
        <f t="shared" si="20"/>
        <v>1455.1841673078909</v>
      </c>
      <c r="T33" s="19">
        <f t="shared" si="20"/>
        <v>1507.3184395186031</v>
      </c>
      <c r="U33" s="19">
        <f t="shared" si="20"/>
        <v>1538.7249953720295</v>
      </c>
      <c r="V33" s="19">
        <f t="shared" si="20"/>
        <v>1523.4631899129963</v>
      </c>
      <c r="W33" s="19">
        <f t="shared" si="20"/>
        <v>1396.1441151778452</v>
      </c>
      <c r="X33" s="19">
        <f t="shared" si="20"/>
        <v>1402.8447839381142</v>
      </c>
      <c r="Y33" s="19">
        <f t="shared" ref="Y33:Z33" si="21">SUM(Y34:Y50)</f>
        <v>1436.6725984747236</v>
      </c>
      <c r="Z33" s="19">
        <f t="shared" si="21"/>
        <v>1477.6091099452228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2.00968452</v>
      </c>
      <c r="D36" s="8">
        <v>2.2968147600000006</v>
      </c>
      <c r="E36" s="8">
        <v>2.5839450000000004</v>
      </c>
      <c r="F36" s="8">
        <v>2.8710752400000015</v>
      </c>
      <c r="G36" s="8">
        <v>3.3017705999999998</v>
      </c>
      <c r="H36" s="8">
        <v>3.9246433200000008</v>
      </c>
      <c r="I36" s="8">
        <v>5.208097320000002</v>
      </c>
      <c r="J36" s="8">
        <v>4.4559705600000017</v>
      </c>
      <c r="K36" s="8">
        <v>6.281882640000001</v>
      </c>
      <c r="L36" s="8">
        <v>6.5460697200000002</v>
      </c>
      <c r="M36" s="8">
        <v>5.9104760400000007</v>
      </c>
      <c r="N36" s="8">
        <v>6.5244895200000022</v>
      </c>
      <c r="O36" s="8">
        <v>8.5757443200000019</v>
      </c>
      <c r="P36" s="8">
        <v>10.077499080000003</v>
      </c>
      <c r="Q36" s="8">
        <v>12.052655280000003</v>
      </c>
      <c r="R36" s="8">
        <v>14.375366280000001</v>
      </c>
      <c r="S36" s="8">
        <v>16.133719210982875</v>
      </c>
      <c r="T36" s="8">
        <v>19.319456362003645</v>
      </c>
      <c r="U36" s="8">
        <v>23.254384963845009</v>
      </c>
      <c r="V36" s="8">
        <v>27.701160484487854</v>
      </c>
      <c r="W36" s="8">
        <v>26.64235837811195</v>
      </c>
      <c r="X36" s="8">
        <v>27.501923682448801</v>
      </c>
      <c r="Y36" s="8">
        <v>29.426117545051234</v>
      </c>
      <c r="Z36" s="8">
        <v>21.864424201099848</v>
      </c>
    </row>
    <row r="37" spans="1:26" ht="11.25" customHeight="1" x14ac:dyDescent="0.2">
      <c r="A37" s="28" t="s">
        <v>60</v>
      </c>
      <c r="B37" s="7" t="s">
        <v>61</v>
      </c>
      <c r="C37" s="8">
        <v>754.02783359185742</v>
      </c>
      <c r="D37" s="8">
        <v>916.22448781492801</v>
      </c>
      <c r="E37" s="8">
        <v>839.95255407430568</v>
      </c>
      <c r="F37" s="8">
        <v>809.75224542118838</v>
      </c>
      <c r="G37" s="8">
        <v>776.91774406907507</v>
      </c>
      <c r="H37" s="8">
        <v>805.8275769159635</v>
      </c>
      <c r="I37" s="8">
        <v>864.06412622839571</v>
      </c>
      <c r="J37" s="8">
        <v>924.82931588460985</v>
      </c>
      <c r="K37" s="8">
        <v>922.47730271990145</v>
      </c>
      <c r="L37" s="8">
        <v>843.51255059542768</v>
      </c>
      <c r="M37" s="8">
        <v>797.21590514436309</v>
      </c>
      <c r="N37" s="8">
        <v>734.44573892600908</v>
      </c>
      <c r="O37" s="8">
        <v>701.38518109045197</v>
      </c>
      <c r="P37" s="8">
        <v>658.83296464825685</v>
      </c>
      <c r="Q37" s="8">
        <v>662.68672572051389</v>
      </c>
      <c r="R37" s="8">
        <v>659.88293851850256</v>
      </c>
      <c r="S37" s="8">
        <v>700.24398503018017</v>
      </c>
      <c r="T37" s="8">
        <v>736.8965322628369</v>
      </c>
      <c r="U37" s="8">
        <v>749.69243280211026</v>
      </c>
      <c r="V37" s="8">
        <v>754.1621475462016</v>
      </c>
      <c r="W37" s="8">
        <v>587.56303034876771</v>
      </c>
      <c r="X37" s="8">
        <v>546.89247156409124</v>
      </c>
      <c r="Y37" s="8">
        <v>582.27591115076586</v>
      </c>
      <c r="Z37" s="8">
        <v>580.36336352186083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56.658772267027082</v>
      </c>
      <c r="D43" s="8">
        <v>105.21611854676198</v>
      </c>
      <c r="E43" s="8">
        <v>137.45558719813366</v>
      </c>
      <c r="F43" s="8">
        <v>166.29698067318878</v>
      </c>
      <c r="G43" s="8">
        <v>222.30440838226826</v>
      </c>
      <c r="H43" s="8">
        <v>272.57831316355333</v>
      </c>
      <c r="I43" s="8">
        <v>354.75292493007674</v>
      </c>
      <c r="J43" s="8">
        <v>434.15557568112655</v>
      </c>
      <c r="K43" s="8">
        <v>411.23230314318107</v>
      </c>
      <c r="L43" s="8">
        <v>441.99796578983296</v>
      </c>
      <c r="M43" s="8">
        <v>487.57401705475695</v>
      </c>
      <c r="N43" s="8">
        <v>554.32947041331636</v>
      </c>
      <c r="O43" s="8">
        <v>625.33537644361559</v>
      </c>
      <c r="P43" s="8">
        <v>649.89888081399749</v>
      </c>
      <c r="Q43" s="8">
        <v>665.13867064793908</v>
      </c>
      <c r="R43" s="8">
        <v>740.05800851630283</v>
      </c>
      <c r="S43" s="8">
        <v>738.80646306672782</v>
      </c>
      <c r="T43" s="8">
        <v>751.10245089376247</v>
      </c>
      <c r="U43" s="8">
        <v>765.77817760607422</v>
      </c>
      <c r="V43" s="8">
        <v>741.59988188230693</v>
      </c>
      <c r="W43" s="8">
        <v>781.93872645096553</v>
      </c>
      <c r="X43" s="8">
        <v>828.45038869157418</v>
      </c>
      <c r="Y43" s="8">
        <v>824.97056977890657</v>
      </c>
      <c r="Z43" s="8">
        <v>875.38132222226204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7.4914234009593001E-3</v>
      </c>
      <c r="N51" s="27">
        <v>2.5881604021974418E-2</v>
      </c>
      <c r="O51" s="27">
        <v>5.0832801758095215E-2</v>
      </c>
      <c r="P51" s="27">
        <v>0.40227377447418317</v>
      </c>
      <c r="Q51" s="27">
        <v>0.77506833529184238</v>
      </c>
      <c r="R51" s="27">
        <v>1.1900361533571702</v>
      </c>
      <c r="S51" s="27">
        <v>2.4056978618728344</v>
      </c>
      <c r="T51" s="27">
        <v>3.7448566223474171</v>
      </c>
      <c r="U51" s="27">
        <v>6.341706907507132</v>
      </c>
      <c r="V51" s="27">
        <v>16.535707000284376</v>
      </c>
      <c r="W51" s="27">
        <v>27.839220867678907</v>
      </c>
      <c r="X51" s="27">
        <v>34.880665677583565</v>
      </c>
      <c r="Y51" s="27">
        <v>28.781946287541306</v>
      </c>
      <c r="Z51" s="27">
        <v>26.885709230387544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0.11502890476702783</v>
      </c>
      <c r="I61" s="49">
        <f t="shared" si="24"/>
        <v>0.99492199878306853</v>
      </c>
      <c r="J61" s="49">
        <f t="shared" si="24"/>
        <v>0.52328210854886548</v>
      </c>
      <c r="K61" s="49">
        <f t="shared" si="24"/>
        <v>6.4715636296111914</v>
      </c>
      <c r="L61" s="49">
        <f t="shared" si="24"/>
        <v>2.2778958740157904</v>
      </c>
      <c r="M61" s="49">
        <f t="shared" si="24"/>
        <v>16.535240287328229</v>
      </c>
      <c r="N61" s="49">
        <f t="shared" si="24"/>
        <v>11.56800375039119</v>
      </c>
      <c r="O61" s="49">
        <f t="shared" si="24"/>
        <v>10.732562441462543</v>
      </c>
      <c r="P61" s="49">
        <f t="shared" si="24"/>
        <v>8.9513672106133715</v>
      </c>
      <c r="Q61" s="49">
        <f t="shared" si="24"/>
        <v>14.343522568376866</v>
      </c>
      <c r="R61" s="49">
        <f t="shared" si="24"/>
        <v>7.1726026618984049</v>
      </c>
      <c r="S61" s="49">
        <f t="shared" si="24"/>
        <v>5.4017054855025988</v>
      </c>
      <c r="T61" s="49">
        <f t="shared" si="24"/>
        <v>4.8987290736770923</v>
      </c>
      <c r="U61" s="49">
        <f t="shared" si="24"/>
        <v>33.080970792177219</v>
      </c>
      <c r="V61" s="49">
        <f t="shared" si="24"/>
        <v>53.51243751157056</v>
      </c>
      <c r="W61" s="49">
        <f t="shared" si="24"/>
        <v>72.786873597228634</v>
      </c>
      <c r="X61" s="49">
        <f t="shared" si="24"/>
        <v>81.139567369087231</v>
      </c>
      <c r="Y61" s="49">
        <f t="shared" ref="Y61:Z61" si="25">SUM(Y62:Y72)</f>
        <v>52.340041880901154</v>
      </c>
      <c r="Z61" s="49">
        <f t="shared" si="25"/>
        <v>49.000090677094171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0.89704896860444483</v>
      </c>
      <c r="V64" s="52">
        <v>3.5623536423172353</v>
      </c>
      <c r="W64" s="52">
        <v>4.6885108851904356</v>
      </c>
      <c r="X64" s="52">
        <v>7.6813590356081614</v>
      </c>
      <c r="Y64" s="52">
        <v>9.4306420901066019</v>
      </c>
      <c r="Z64" s="52">
        <v>12.090946701084084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3.58774113963816</v>
      </c>
      <c r="L67" s="52">
        <v>0.2677873622278818</v>
      </c>
      <c r="M67" s="52">
        <v>12.627649818472639</v>
      </c>
      <c r="N67" s="52">
        <v>10.753655528345057</v>
      </c>
      <c r="O67" s="52">
        <v>10.732562441462543</v>
      </c>
      <c r="P67" s="52">
        <v>8.9513672106133715</v>
      </c>
      <c r="Q67" s="52">
        <v>14.343522568376866</v>
      </c>
      <c r="R67" s="52">
        <v>7.1726026618984049</v>
      </c>
      <c r="S67" s="52">
        <v>5.4017054855025988</v>
      </c>
      <c r="T67" s="52">
        <v>2.7080658580705808</v>
      </c>
      <c r="U67" s="52">
        <v>13.791388899460818</v>
      </c>
      <c r="V67" s="52">
        <v>20.802393259345493</v>
      </c>
      <c r="W67" s="52">
        <v>17.326129835479435</v>
      </c>
      <c r="X67" s="52">
        <v>11.811846784579332</v>
      </c>
      <c r="Y67" s="52">
        <v>5.7166519436172596</v>
      </c>
      <c r="Z67" s="52">
        <v>6.4262686268615274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0.11502890476702783</v>
      </c>
      <c r="I69" s="52">
        <v>0.99492199878306853</v>
      </c>
      <c r="J69" s="52">
        <v>0.52328210854886548</v>
      </c>
      <c r="K69" s="52">
        <v>2.8838224899730309</v>
      </c>
      <c r="L69" s="52">
        <v>2.0101085117879087</v>
      </c>
      <c r="M69" s="52">
        <v>3.9075904688555898</v>
      </c>
      <c r="N69" s="52">
        <v>0.81434822204613355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2.1906632156065116</v>
      </c>
      <c r="U69" s="52">
        <v>18.392532924111954</v>
      </c>
      <c r="V69" s="52">
        <v>29.147690609907833</v>
      </c>
      <c r="W69" s="52">
        <v>50.77223287655876</v>
      </c>
      <c r="X69" s="52">
        <v>61.646361548899741</v>
      </c>
      <c r="Y69" s="52">
        <v>37.192747847177294</v>
      </c>
      <c r="Z69" s="52">
        <v>30.482875349148561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260.66571156779878</v>
      </c>
      <c r="D2" s="21">
        <f t="shared" ref="D2:X2" si="0">SUM(D3,D17,D22,D25,D26,D51,D52)</f>
        <v>310.12876902675328</v>
      </c>
      <c r="E2" s="21">
        <f t="shared" si="0"/>
        <v>342.48404537924671</v>
      </c>
      <c r="F2" s="21">
        <f t="shared" si="0"/>
        <v>303.4626283542284</v>
      </c>
      <c r="G2" s="21">
        <f t="shared" si="0"/>
        <v>313.97025852396416</v>
      </c>
      <c r="H2" s="21">
        <f t="shared" si="0"/>
        <v>329.59522323777941</v>
      </c>
      <c r="I2" s="21">
        <f t="shared" si="0"/>
        <v>335.59531681813081</v>
      </c>
      <c r="J2" s="21">
        <f t="shared" si="0"/>
        <v>288.50063248156602</v>
      </c>
      <c r="K2" s="21">
        <f t="shared" si="0"/>
        <v>261.84087406862426</v>
      </c>
      <c r="L2" s="21">
        <f t="shared" si="0"/>
        <v>228.8736750099786</v>
      </c>
      <c r="M2" s="21">
        <f t="shared" si="0"/>
        <v>243.68034091702299</v>
      </c>
      <c r="N2" s="21">
        <f t="shared" si="0"/>
        <v>242.47774365101407</v>
      </c>
      <c r="O2" s="21">
        <f t="shared" si="0"/>
        <v>246.24571210735419</v>
      </c>
      <c r="P2" s="21">
        <f t="shared" si="0"/>
        <v>244.64434102620902</v>
      </c>
      <c r="Q2" s="21">
        <f t="shared" si="0"/>
        <v>254.41942372989647</v>
      </c>
      <c r="R2" s="21">
        <f t="shared" si="0"/>
        <v>257.93687669503834</v>
      </c>
      <c r="S2" s="21">
        <f t="shared" si="0"/>
        <v>287.20436611147056</v>
      </c>
      <c r="T2" s="21">
        <f t="shared" si="0"/>
        <v>324.51951479480533</v>
      </c>
      <c r="U2" s="21">
        <f t="shared" si="0"/>
        <v>318.14104019924048</v>
      </c>
      <c r="V2" s="21">
        <f t="shared" si="0"/>
        <v>294.07520679657586</v>
      </c>
      <c r="W2" s="21">
        <f t="shared" si="0"/>
        <v>275.11616632381902</v>
      </c>
      <c r="X2" s="21">
        <f t="shared" si="0"/>
        <v>295.62168601610091</v>
      </c>
      <c r="Y2" s="21">
        <f t="shared" ref="Y2:Z2" si="1">SUM(Y3,Y17,Y22,Y25,Y26,Y51,Y52)</f>
        <v>281.77873171992951</v>
      </c>
      <c r="Z2" s="21">
        <f t="shared" si="1"/>
        <v>213.90401926198081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260.66571156779878</v>
      </c>
      <c r="D26" s="27">
        <f t="shared" si="16"/>
        <v>310.12876902675328</v>
      </c>
      <c r="E26" s="27">
        <f t="shared" si="16"/>
        <v>342.48404537924671</v>
      </c>
      <c r="F26" s="27">
        <f t="shared" si="16"/>
        <v>303.4626283542284</v>
      </c>
      <c r="G26" s="27">
        <f t="shared" si="16"/>
        <v>313.97025852396416</v>
      </c>
      <c r="H26" s="27">
        <f t="shared" si="16"/>
        <v>329.59522323777941</v>
      </c>
      <c r="I26" s="27">
        <f t="shared" si="16"/>
        <v>335.59531681813081</v>
      </c>
      <c r="J26" s="27">
        <f t="shared" si="16"/>
        <v>288.50063248156602</v>
      </c>
      <c r="K26" s="27">
        <f t="shared" si="16"/>
        <v>261.84087406862426</v>
      </c>
      <c r="L26" s="27">
        <f t="shared" si="16"/>
        <v>228.8736750099786</v>
      </c>
      <c r="M26" s="27">
        <f t="shared" si="16"/>
        <v>243.58685234042395</v>
      </c>
      <c r="N26" s="27">
        <f t="shared" si="16"/>
        <v>241.89774525503603</v>
      </c>
      <c r="O26" s="27">
        <f t="shared" si="16"/>
        <v>245.0362386639693</v>
      </c>
      <c r="P26" s="27">
        <f t="shared" si="16"/>
        <v>243.12057138513904</v>
      </c>
      <c r="Q26" s="27">
        <f t="shared" si="16"/>
        <v>251.63276230916293</v>
      </c>
      <c r="R26" s="27">
        <f t="shared" si="16"/>
        <v>252.78435036878693</v>
      </c>
      <c r="S26" s="27">
        <f t="shared" si="16"/>
        <v>280.08724261854246</v>
      </c>
      <c r="T26" s="27">
        <f t="shared" si="16"/>
        <v>317.87505040788261</v>
      </c>
      <c r="U26" s="27">
        <f t="shared" si="16"/>
        <v>304.74870153278528</v>
      </c>
      <c r="V26" s="27">
        <f t="shared" si="16"/>
        <v>283.61791187722321</v>
      </c>
      <c r="W26" s="27">
        <f t="shared" si="16"/>
        <v>258.57032980852688</v>
      </c>
      <c r="X26" s="27">
        <f t="shared" si="16"/>
        <v>277.62843739944105</v>
      </c>
      <c r="Y26" s="27">
        <f t="shared" ref="Y26:Z26" si="17">SUM(Y27,Y33)</f>
        <v>273.08091228425457</v>
      </c>
      <c r="Z26" s="27">
        <f t="shared" si="17"/>
        <v>198.32524504617277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260.66571156779878</v>
      </c>
      <c r="D33" s="19">
        <f t="shared" si="20"/>
        <v>310.12876902675328</v>
      </c>
      <c r="E33" s="19">
        <f t="shared" si="20"/>
        <v>342.48404537924671</v>
      </c>
      <c r="F33" s="19">
        <f t="shared" si="20"/>
        <v>303.4626283542284</v>
      </c>
      <c r="G33" s="19">
        <f t="shared" si="20"/>
        <v>313.97025852396416</v>
      </c>
      <c r="H33" s="19">
        <f t="shared" si="20"/>
        <v>329.59522323777941</v>
      </c>
      <c r="I33" s="19">
        <f t="shared" si="20"/>
        <v>335.59531681813081</v>
      </c>
      <c r="J33" s="19">
        <f t="shared" si="20"/>
        <v>288.50063248156602</v>
      </c>
      <c r="K33" s="19">
        <f t="shared" si="20"/>
        <v>261.84087406862426</v>
      </c>
      <c r="L33" s="19">
        <f t="shared" si="20"/>
        <v>228.8736750099786</v>
      </c>
      <c r="M33" s="19">
        <f t="shared" si="20"/>
        <v>243.58685234042395</v>
      </c>
      <c r="N33" s="19">
        <f t="shared" si="20"/>
        <v>241.89774525503603</v>
      </c>
      <c r="O33" s="19">
        <f t="shared" si="20"/>
        <v>245.0362386639693</v>
      </c>
      <c r="P33" s="19">
        <f t="shared" si="20"/>
        <v>243.12057138513904</v>
      </c>
      <c r="Q33" s="19">
        <f t="shared" si="20"/>
        <v>251.63276230916293</v>
      </c>
      <c r="R33" s="19">
        <f t="shared" si="20"/>
        <v>252.78435036878693</v>
      </c>
      <c r="S33" s="19">
        <f t="shared" si="20"/>
        <v>280.08724261854246</v>
      </c>
      <c r="T33" s="19">
        <f t="shared" si="20"/>
        <v>317.87505040788261</v>
      </c>
      <c r="U33" s="19">
        <f t="shared" si="20"/>
        <v>304.74870153278528</v>
      </c>
      <c r="V33" s="19">
        <f t="shared" si="20"/>
        <v>283.61791187722321</v>
      </c>
      <c r="W33" s="19">
        <f t="shared" si="20"/>
        <v>258.57032980852688</v>
      </c>
      <c r="X33" s="19">
        <f t="shared" si="20"/>
        <v>277.62843739944105</v>
      </c>
      <c r="Y33" s="19">
        <f t="shared" ref="Y33:Z33" si="21">SUM(Y34:Y50)</f>
        <v>273.08091228425457</v>
      </c>
      <c r="Z33" s="19">
        <f t="shared" si="21"/>
        <v>198.32524504617277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3.0778945206224897E-2</v>
      </c>
      <c r="V36" s="8">
        <v>2.7961441488321404E-2</v>
      </c>
      <c r="W36" s="8">
        <v>2.6656665131051516E-2</v>
      </c>
      <c r="X36" s="8">
        <v>2.7835426743200532E-2</v>
      </c>
      <c r="Y36" s="8">
        <v>2.8408520116147595E-2</v>
      </c>
      <c r="Z36" s="8">
        <v>1.9925212640074772E-2</v>
      </c>
    </row>
    <row r="37" spans="1:26" ht="11.25" customHeight="1" x14ac:dyDescent="0.2">
      <c r="A37" s="28" t="s">
        <v>60</v>
      </c>
      <c r="B37" s="7" t="s">
        <v>61</v>
      </c>
      <c r="C37" s="8">
        <v>31.801057083339373</v>
      </c>
      <c r="D37" s="8">
        <v>27.777929780503701</v>
      </c>
      <c r="E37" s="8">
        <v>23.829057241699683</v>
      </c>
      <c r="F37" s="8">
        <v>20.051721693676864</v>
      </c>
      <c r="G37" s="8">
        <v>17.846965902965717</v>
      </c>
      <c r="H37" s="8">
        <v>14.638691329931763</v>
      </c>
      <c r="I37" s="8">
        <v>14.854166014981965</v>
      </c>
      <c r="J37" s="8">
        <v>8.2426773104662505</v>
      </c>
      <c r="K37" s="8">
        <v>5.7841313252300441</v>
      </c>
      <c r="L37" s="8">
        <v>3.9627579392933243</v>
      </c>
      <c r="M37" s="8">
        <v>3.0114028265249537</v>
      </c>
      <c r="N37" s="8">
        <v>2.6903035600300131</v>
      </c>
      <c r="O37" s="8">
        <v>2.5549745651189375</v>
      </c>
      <c r="P37" s="8">
        <v>2.439588451131514</v>
      </c>
      <c r="Q37" s="8">
        <v>2.4612550294954105</v>
      </c>
      <c r="R37" s="8">
        <v>2.5047806201538187</v>
      </c>
      <c r="S37" s="8">
        <v>2.808966229412206</v>
      </c>
      <c r="T37" s="8">
        <v>3.1228328142527544</v>
      </c>
      <c r="U37" s="8">
        <v>2.9578090899389382</v>
      </c>
      <c r="V37" s="8">
        <v>2.6482546366538311</v>
      </c>
      <c r="W37" s="8">
        <v>2.4360429712221947</v>
      </c>
      <c r="X37" s="8">
        <v>2.5134489681995218</v>
      </c>
      <c r="Y37" s="8">
        <v>2.6732471979049479</v>
      </c>
      <c r="Z37" s="8">
        <v>1.9013489184324703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228.86465448445944</v>
      </c>
      <c r="D43" s="8">
        <v>282.35083924624956</v>
      </c>
      <c r="E43" s="8">
        <v>318.65498813754704</v>
      </c>
      <c r="F43" s="8">
        <v>283.41090666055152</v>
      </c>
      <c r="G43" s="8">
        <v>296.12329262099843</v>
      </c>
      <c r="H43" s="8">
        <v>314.95653190784765</v>
      </c>
      <c r="I43" s="8">
        <v>320.74115080314886</v>
      </c>
      <c r="J43" s="8">
        <v>280.25795517109975</v>
      </c>
      <c r="K43" s="8">
        <v>256.05674274339424</v>
      </c>
      <c r="L43" s="8">
        <v>224.91091707068529</v>
      </c>
      <c r="M43" s="8">
        <v>240.575449513899</v>
      </c>
      <c r="N43" s="8">
        <v>239.20744169500603</v>
      </c>
      <c r="O43" s="8">
        <v>242.48126409885037</v>
      </c>
      <c r="P43" s="8">
        <v>240.68098293400752</v>
      </c>
      <c r="Q43" s="8">
        <v>249.17150727966751</v>
      </c>
      <c r="R43" s="8">
        <v>250.27956974863312</v>
      </c>
      <c r="S43" s="8">
        <v>277.27827638913027</v>
      </c>
      <c r="T43" s="8">
        <v>314.75221759362984</v>
      </c>
      <c r="U43" s="8">
        <v>301.76011349764013</v>
      </c>
      <c r="V43" s="8">
        <v>280.94169579908106</v>
      </c>
      <c r="W43" s="8">
        <v>256.10763017217363</v>
      </c>
      <c r="X43" s="8">
        <v>275.0871530044983</v>
      </c>
      <c r="Y43" s="8">
        <v>270.37925656623349</v>
      </c>
      <c r="Z43" s="8">
        <v>196.40397091510022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9.348857659904071E-2</v>
      </c>
      <c r="N51" s="27">
        <v>0.57999839597802572</v>
      </c>
      <c r="O51" s="27">
        <v>1.2094734433848966</v>
      </c>
      <c r="P51" s="27">
        <v>1.523769641069987</v>
      </c>
      <c r="Q51" s="27">
        <v>2.7866614207335498</v>
      </c>
      <c r="R51" s="27">
        <v>5.1525263262514125</v>
      </c>
      <c r="S51" s="27">
        <v>7.1171234929281271</v>
      </c>
      <c r="T51" s="27">
        <v>6.6444643869227056</v>
      </c>
      <c r="U51" s="27">
        <v>13.392338666455224</v>
      </c>
      <c r="V51" s="27">
        <v>10.457294919352623</v>
      </c>
      <c r="W51" s="27">
        <v>16.54583651529213</v>
      </c>
      <c r="X51" s="27">
        <v>17.99324861665988</v>
      </c>
      <c r="Y51" s="27">
        <v>8.697819435674953</v>
      </c>
      <c r="Z51" s="27">
        <v>15.578774215808046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0.13291264625606097</v>
      </c>
      <c r="I61" s="49">
        <f t="shared" si="24"/>
        <v>0.89953430803128342</v>
      </c>
      <c r="J61" s="49">
        <f t="shared" si="24"/>
        <v>0.33779129402967556</v>
      </c>
      <c r="K61" s="49">
        <f t="shared" si="24"/>
        <v>1.8181286644813694</v>
      </c>
      <c r="L61" s="49">
        <f t="shared" si="24"/>
        <v>1.0241029077776094</v>
      </c>
      <c r="M61" s="49">
        <f t="shared" si="24"/>
        <v>1.97575634158377</v>
      </c>
      <c r="N61" s="49">
        <f t="shared" si="24"/>
        <v>0.39080329123798008</v>
      </c>
      <c r="O61" s="49">
        <f t="shared" si="24"/>
        <v>3.9096098400389911E-2</v>
      </c>
      <c r="P61" s="49">
        <f t="shared" si="24"/>
        <v>3.3145961481311964E-2</v>
      </c>
      <c r="Q61" s="49">
        <f t="shared" si="24"/>
        <v>5.3272633496189048E-2</v>
      </c>
      <c r="R61" s="49">
        <f t="shared" si="24"/>
        <v>2.7225732163831468E-2</v>
      </c>
      <c r="S61" s="49">
        <f t="shared" si="24"/>
        <v>2.166845930044441E-2</v>
      </c>
      <c r="T61" s="49">
        <f t="shared" si="24"/>
        <v>0.92948168711508905</v>
      </c>
      <c r="U61" s="49">
        <f t="shared" si="24"/>
        <v>9.1964920583478076</v>
      </c>
      <c r="V61" s="49">
        <f t="shared" si="24"/>
        <v>13.367980111760426</v>
      </c>
      <c r="W61" s="49">
        <f t="shared" si="24"/>
        <v>19.487762694859629</v>
      </c>
      <c r="X61" s="49">
        <f t="shared" si="24"/>
        <v>24.486416763876093</v>
      </c>
      <c r="Y61" s="49">
        <f t="shared" ref="Y61:Z61" si="25">SUM(Y62:Y72)</f>
        <v>15.065862162441054</v>
      </c>
      <c r="Z61" s="49">
        <f t="shared" si="25"/>
        <v>13.866341852690823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1.8943769813334872</v>
      </c>
      <c r="V64" s="52">
        <v>2.2528569624571029</v>
      </c>
      <c r="W64" s="52">
        <v>2.7865483367960486</v>
      </c>
      <c r="X64" s="52">
        <v>3.9624416609212862</v>
      </c>
      <c r="Y64" s="52">
        <v>2.8499122763539306</v>
      </c>
      <c r="Z64" s="52">
        <v>7.0060316094864996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2.2495909494370168E-2</v>
      </c>
      <c r="L67" s="52">
        <v>1.2580447024313759E-3</v>
      </c>
      <c r="M67" s="52">
        <v>4.7699675972758905E-2</v>
      </c>
      <c r="N67" s="52">
        <v>3.9391062154637564E-2</v>
      </c>
      <c r="O67" s="52">
        <v>3.9096098400389911E-2</v>
      </c>
      <c r="P67" s="52">
        <v>3.3145961481311964E-2</v>
      </c>
      <c r="Q67" s="52">
        <v>5.3272633496189048E-2</v>
      </c>
      <c r="R67" s="52">
        <v>2.7225732163831468E-2</v>
      </c>
      <c r="S67" s="52">
        <v>2.166845930044441E-2</v>
      </c>
      <c r="T67" s="52">
        <v>1.1476288127956558E-2</v>
      </c>
      <c r="U67" s="52">
        <v>5.4412041078285449E-2</v>
      </c>
      <c r="V67" s="52">
        <v>7.3047997147302007E-2</v>
      </c>
      <c r="W67" s="52">
        <v>7.1834330317122483E-2</v>
      </c>
      <c r="X67" s="52">
        <v>5.4285761199681329E-2</v>
      </c>
      <c r="Y67" s="52">
        <v>2.6245330601897102E-2</v>
      </c>
      <c r="Z67" s="52">
        <v>2.1053325677025513E-2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0.13291264625606097</v>
      </c>
      <c r="I69" s="52">
        <v>0.89953430803128342</v>
      </c>
      <c r="J69" s="52">
        <v>0.33779129402967556</v>
      </c>
      <c r="K69" s="52">
        <v>1.7956327549869993</v>
      </c>
      <c r="L69" s="52">
        <v>1.0228448630751781</v>
      </c>
      <c r="M69" s="52">
        <v>1.9280566656110112</v>
      </c>
      <c r="N69" s="52">
        <v>0.35141222908334252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0.91800539898713251</v>
      </c>
      <c r="U69" s="52">
        <v>7.2477030359360342</v>
      </c>
      <c r="V69" s="52">
        <v>11.042075152156022</v>
      </c>
      <c r="W69" s="52">
        <v>16.629380027746457</v>
      </c>
      <c r="X69" s="52">
        <v>20.469689341755124</v>
      </c>
      <c r="Y69" s="52">
        <v>12.189704555485225</v>
      </c>
      <c r="Z69" s="52">
        <v>6.8392569175272975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254.19066918980533</v>
      </c>
      <c r="D2" s="21">
        <f t="shared" ref="D2:X2" si="0">SUM(D3,D17,D22,D25,D26,D51,D52)</f>
        <v>308.83898438769529</v>
      </c>
      <c r="E2" s="21">
        <f t="shared" si="0"/>
        <v>332.30726255339846</v>
      </c>
      <c r="F2" s="21">
        <f t="shared" si="0"/>
        <v>273.7882189388414</v>
      </c>
      <c r="G2" s="21">
        <f t="shared" si="0"/>
        <v>265.58187600116668</v>
      </c>
      <c r="H2" s="21">
        <f t="shared" si="0"/>
        <v>245.9945605508502</v>
      </c>
      <c r="I2" s="21">
        <f t="shared" si="0"/>
        <v>232.43972353048215</v>
      </c>
      <c r="J2" s="21">
        <f t="shared" si="0"/>
        <v>221.96435142218954</v>
      </c>
      <c r="K2" s="21">
        <f t="shared" si="0"/>
        <v>214.00245837560598</v>
      </c>
      <c r="L2" s="21">
        <f t="shared" si="0"/>
        <v>192.42117594184887</v>
      </c>
      <c r="M2" s="21">
        <f t="shared" si="0"/>
        <v>205.61889916548986</v>
      </c>
      <c r="N2" s="21">
        <f t="shared" si="0"/>
        <v>216.15592855071438</v>
      </c>
      <c r="O2" s="21">
        <f t="shared" si="0"/>
        <v>222.31493884390233</v>
      </c>
      <c r="P2" s="21">
        <f t="shared" si="0"/>
        <v>224.7941021712401</v>
      </c>
      <c r="Q2" s="21">
        <f t="shared" si="0"/>
        <v>231.41219734289308</v>
      </c>
      <c r="R2" s="21">
        <f t="shared" si="0"/>
        <v>230.47670220602546</v>
      </c>
      <c r="S2" s="21">
        <f t="shared" si="0"/>
        <v>240.14503307251005</v>
      </c>
      <c r="T2" s="21">
        <f t="shared" si="0"/>
        <v>260.74311952809853</v>
      </c>
      <c r="U2" s="21">
        <f t="shared" si="0"/>
        <v>280.97855930117777</v>
      </c>
      <c r="V2" s="21">
        <f t="shared" si="0"/>
        <v>304.18959066529112</v>
      </c>
      <c r="W2" s="21">
        <f t="shared" si="0"/>
        <v>298.96982461675316</v>
      </c>
      <c r="X2" s="21">
        <f t="shared" si="0"/>
        <v>330.1707028170585</v>
      </c>
      <c r="Y2" s="21">
        <f t="shared" ref="Y2:Z2" si="1">SUM(Y3,Y17,Y22,Y25,Y26,Y51,Y52)</f>
        <v>355.37744944596176</v>
      </c>
      <c r="Z2" s="21">
        <f t="shared" si="1"/>
        <v>376.21835388173344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254.19066918980533</v>
      </c>
      <c r="D26" s="27">
        <f t="shared" si="16"/>
        <v>308.83898438769529</v>
      </c>
      <c r="E26" s="27">
        <f t="shared" si="16"/>
        <v>332.30726255339846</v>
      </c>
      <c r="F26" s="27">
        <f t="shared" si="16"/>
        <v>273.7882189388414</v>
      </c>
      <c r="G26" s="27">
        <f t="shared" si="16"/>
        <v>265.58187600116668</v>
      </c>
      <c r="H26" s="27">
        <f t="shared" si="16"/>
        <v>245.9945605508502</v>
      </c>
      <c r="I26" s="27">
        <f t="shared" si="16"/>
        <v>232.43972353048215</v>
      </c>
      <c r="J26" s="27">
        <f t="shared" si="16"/>
        <v>221.96435142218954</v>
      </c>
      <c r="K26" s="27">
        <f t="shared" si="16"/>
        <v>214.00245837560598</v>
      </c>
      <c r="L26" s="27">
        <f t="shared" si="16"/>
        <v>192.42117594184887</v>
      </c>
      <c r="M26" s="27">
        <f t="shared" si="16"/>
        <v>205.61889916548986</v>
      </c>
      <c r="N26" s="27">
        <f t="shared" si="16"/>
        <v>216.15592855071438</v>
      </c>
      <c r="O26" s="27">
        <f t="shared" si="16"/>
        <v>222.31299508904533</v>
      </c>
      <c r="P26" s="27">
        <f t="shared" si="16"/>
        <v>224.70054558678427</v>
      </c>
      <c r="Q26" s="27">
        <f t="shared" si="16"/>
        <v>231.28815709891848</v>
      </c>
      <c r="R26" s="27">
        <f t="shared" si="16"/>
        <v>230.30605468563405</v>
      </c>
      <c r="S26" s="27">
        <f t="shared" si="16"/>
        <v>239.97377442731101</v>
      </c>
      <c r="T26" s="27">
        <f t="shared" si="16"/>
        <v>260.43987029736866</v>
      </c>
      <c r="U26" s="27">
        <f t="shared" si="16"/>
        <v>280.63930284257651</v>
      </c>
      <c r="V26" s="27">
        <f t="shared" si="16"/>
        <v>303.79506419357637</v>
      </c>
      <c r="W26" s="27">
        <f t="shared" si="16"/>
        <v>298.44194524672707</v>
      </c>
      <c r="X26" s="27">
        <f t="shared" si="16"/>
        <v>329.65813777173298</v>
      </c>
      <c r="Y26" s="27">
        <f t="shared" ref="Y26:Z26" si="17">SUM(Y27,Y33)</f>
        <v>354.90067929083358</v>
      </c>
      <c r="Z26" s="27">
        <f t="shared" si="17"/>
        <v>375.84053656968416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254.19066918980533</v>
      </c>
      <c r="D33" s="19">
        <f t="shared" si="20"/>
        <v>308.83898438769529</v>
      </c>
      <c r="E33" s="19">
        <f t="shared" si="20"/>
        <v>332.30726255339846</v>
      </c>
      <c r="F33" s="19">
        <f t="shared" si="20"/>
        <v>273.7882189388414</v>
      </c>
      <c r="G33" s="19">
        <f t="shared" si="20"/>
        <v>265.58187600116668</v>
      </c>
      <c r="H33" s="19">
        <f t="shared" si="20"/>
        <v>245.9945605508502</v>
      </c>
      <c r="I33" s="19">
        <f t="shared" si="20"/>
        <v>232.43972353048215</v>
      </c>
      <c r="J33" s="19">
        <f t="shared" si="20"/>
        <v>221.96435142218954</v>
      </c>
      <c r="K33" s="19">
        <f t="shared" si="20"/>
        <v>214.00245837560598</v>
      </c>
      <c r="L33" s="19">
        <f t="shared" si="20"/>
        <v>192.42117594184887</v>
      </c>
      <c r="M33" s="19">
        <f t="shared" si="20"/>
        <v>205.61889916548986</v>
      </c>
      <c r="N33" s="19">
        <f t="shared" si="20"/>
        <v>216.15592855071438</v>
      </c>
      <c r="O33" s="19">
        <f t="shared" si="20"/>
        <v>222.31299508904533</v>
      </c>
      <c r="P33" s="19">
        <f t="shared" si="20"/>
        <v>224.70054558678427</v>
      </c>
      <c r="Q33" s="19">
        <f t="shared" si="20"/>
        <v>231.28815709891848</v>
      </c>
      <c r="R33" s="19">
        <f t="shared" si="20"/>
        <v>230.30605468563405</v>
      </c>
      <c r="S33" s="19">
        <f t="shared" si="20"/>
        <v>239.97377442731101</v>
      </c>
      <c r="T33" s="19">
        <f t="shared" si="20"/>
        <v>260.43987029736866</v>
      </c>
      <c r="U33" s="19">
        <f t="shared" si="20"/>
        <v>280.63930284257651</v>
      </c>
      <c r="V33" s="19">
        <f t="shared" si="20"/>
        <v>303.79506419357637</v>
      </c>
      <c r="W33" s="19">
        <f t="shared" si="20"/>
        <v>298.44194524672707</v>
      </c>
      <c r="X33" s="19">
        <f t="shared" si="20"/>
        <v>329.65813777173298</v>
      </c>
      <c r="Y33" s="19">
        <f t="shared" ref="Y33:Z33" si="21">SUM(Y34:Y50)</f>
        <v>354.90067929083358</v>
      </c>
      <c r="Z33" s="19">
        <f t="shared" si="21"/>
        <v>375.84053656968416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1.682749017128831E-3</v>
      </c>
      <c r="T36" s="8">
        <v>2.0037397996355039E-2</v>
      </c>
      <c r="U36" s="8">
        <v>2.4859490948766921E-2</v>
      </c>
      <c r="V36" s="8">
        <v>3.3918954023839418E-2</v>
      </c>
      <c r="W36" s="8">
        <v>3.1825676757006538E-2</v>
      </c>
      <c r="X36" s="8">
        <v>3.2245170808006381E-2</v>
      </c>
      <c r="Y36" s="8">
        <v>3.1069094832606496E-2</v>
      </c>
      <c r="Z36" s="8">
        <v>5.0447346260077484E-2</v>
      </c>
    </row>
    <row r="37" spans="1:26" ht="11.25" customHeight="1" x14ac:dyDescent="0.2">
      <c r="A37" s="28" t="s">
        <v>60</v>
      </c>
      <c r="B37" s="7" t="s">
        <v>61</v>
      </c>
      <c r="C37" s="8">
        <v>63.642248689310811</v>
      </c>
      <c r="D37" s="8">
        <v>70.1121800017266</v>
      </c>
      <c r="E37" s="8">
        <v>67.930098195633008</v>
      </c>
      <c r="F37" s="8">
        <v>62.147458992229517</v>
      </c>
      <c r="G37" s="8">
        <v>63.487954956759026</v>
      </c>
      <c r="H37" s="8">
        <v>55.908606993193381</v>
      </c>
      <c r="I37" s="8">
        <v>55.019090317005777</v>
      </c>
      <c r="J37" s="8">
        <v>46.261667397197179</v>
      </c>
      <c r="K37" s="8">
        <v>44.560312758572273</v>
      </c>
      <c r="L37" s="8">
        <v>39.846303321211742</v>
      </c>
      <c r="M37" s="8">
        <v>35.17147261514404</v>
      </c>
      <c r="N37" s="8">
        <v>36.818138668869665</v>
      </c>
      <c r="O37" s="8">
        <v>34.882279065540416</v>
      </c>
      <c r="P37" s="8">
        <v>31.393810280136275</v>
      </c>
      <c r="Q37" s="8">
        <v>30.205961224571944</v>
      </c>
      <c r="R37" s="8">
        <v>29.494681979319836</v>
      </c>
      <c r="S37" s="8">
        <v>27.986130625034747</v>
      </c>
      <c r="T37" s="8">
        <v>27.978339386547244</v>
      </c>
      <c r="U37" s="8">
        <v>30.969462167195694</v>
      </c>
      <c r="V37" s="8">
        <v>29.526549484143835</v>
      </c>
      <c r="W37" s="8">
        <v>26.265010603257611</v>
      </c>
      <c r="X37" s="8">
        <v>23.89873753350998</v>
      </c>
      <c r="Y37" s="8">
        <v>21.735612853864641</v>
      </c>
      <c r="Z37" s="8">
        <v>19.030263682289288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190.54842050049453</v>
      </c>
      <c r="D43" s="8">
        <v>238.72680438596871</v>
      </c>
      <c r="E43" s="8">
        <v>264.37716435776542</v>
      </c>
      <c r="F43" s="8">
        <v>211.64075994661187</v>
      </c>
      <c r="G43" s="8">
        <v>202.09392104440767</v>
      </c>
      <c r="H43" s="8">
        <v>190.08595355765681</v>
      </c>
      <c r="I43" s="8">
        <v>177.42063321347638</v>
      </c>
      <c r="J43" s="8">
        <v>175.70268402499235</v>
      </c>
      <c r="K43" s="8">
        <v>169.4421456170337</v>
      </c>
      <c r="L43" s="8">
        <v>152.57487262063714</v>
      </c>
      <c r="M43" s="8">
        <v>170.44742655034582</v>
      </c>
      <c r="N43" s="8">
        <v>179.33778988184471</v>
      </c>
      <c r="O43" s="8">
        <v>187.43071602350491</v>
      </c>
      <c r="P43" s="8">
        <v>193.30673530664799</v>
      </c>
      <c r="Q43" s="8">
        <v>201.08219587434652</v>
      </c>
      <c r="R43" s="8">
        <v>200.81137270631422</v>
      </c>
      <c r="S43" s="8">
        <v>211.98596105325913</v>
      </c>
      <c r="T43" s="8">
        <v>232.44149351282508</v>
      </c>
      <c r="U43" s="8">
        <v>249.64498118443203</v>
      </c>
      <c r="V43" s="8">
        <v>274.23459575540869</v>
      </c>
      <c r="W43" s="8">
        <v>272.14510896671248</v>
      </c>
      <c r="X43" s="8">
        <v>305.72715506741497</v>
      </c>
      <c r="Y43" s="8">
        <v>333.13399734213635</v>
      </c>
      <c r="Z43" s="8">
        <v>356.75982554113477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1.9437548570082972E-3</v>
      </c>
      <c r="P51" s="27">
        <v>9.355658445583015E-2</v>
      </c>
      <c r="Q51" s="27">
        <v>0.12404024397460803</v>
      </c>
      <c r="R51" s="27">
        <v>0.17064752039141856</v>
      </c>
      <c r="S51" s="27">
        <v>0.17125864519904047</v>
      </c>
      <c r="T51" s="27">
        <v>0.30324923072987808</v>
      </c>
      <c r="U51" s="27">
        <v>0.33925645860126946</v>
      </c>
      <c r="V51" s="27">
        <v>0.39452647171476246</v>
      </c>
      <c r="W51" s="27">
        <v>0.52787937002606566</v>
      </c>
      <c r="X51" s="27">
        <v>0.51256504532551794</v>
      </c>
      <c r="Y51" s="27">
        <v>0.47677015512816312</v>
      </c>
      <c r="Z51" s="27">
        <v>0.37781731204927921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8.0216869770610266E-2</v>
      </c>
      <c r="I61" s="49">
        <f t="shared" si="24"/>
        <v>0.49758487842461724</v>
      </c>
      <c r="J61" s="49">
        <f t="shared" si="24"/>
        <v>0.21177217597643286</v>
      </c>
      <c r="K61" s="49">
        <f t="shared" si="24"/>
        <v>1.3615421225331148</v>
      </c>
      <c r="L61" s="49">
        <f t="shared" si="24"/>
        <v>0.70652649466801987</v>
      </c>
      <c r="M61" s="49">
        <f t="shared" si="24"/>
        <v>1.9231309996368031</v>
      </c>
      <c r="N61" s="49">
        <f t="shared" si="24"/>
        <v>0.80254580600735437</v>
      </c>
      <c r="O61" s="49">
        <f t="shared" si="24"/>
        <v>0.53376696323892525</v>
      </c>
      <c r="P61" s="49">
        <f t="shared" si="24"/>
        <v>0.42653834740625141</v>
      </c>
      <c r="Q61" s="49">
        <f t="shared" si="24"/>
        <v>0.65379291557877106</v>
      </c>
      <c r="R61" s="49">
        <f t="shared" si="24"/>
        <v>0.32059267201493891</v>
      </c>
      <c r="S61" s="49">
        <f t="shared" si="24"/>
        <v>0.21588594625161542</v>
      </c>
      <c r="T61" s="49">
        <f t="shared" si="24"/>
        <v>0.78075748147250112</v>
      </c>
      <c r="U61" s="49">
        <f t="shared" si="24"/>
        <v>6.6137016103955766</v>
      </c>
      <c r="V61" s="49">
        <f t="shared" si="24"/>
        <v>11.677899155017371</v>
      </c>
      <c r="W61" s="49">
        <f t="shared" si="24"/>
        <v>18.534121060463157</v>
      </c>
      <c r="X61" s="49">
        <f t="shared" si="24"/>
        <v>23.378706364893539</v>
      </c>
      <c r="Y61" s="49">
        <f t="shared" ref="Y61:Z61" si="25">SUM(Y62:Y72)</f>
        <v>15.388535106410956</v>
      </c>
      <c r="Z61" s="49">
        <f t="shared" si="25"/>
        <v>12.8038617146875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4.7988603181961693E-2</v>
      </c>
      <c r="V64" s="52">
        <v>8.4994419257639287E-2</v>
      </c>
      <c r="W64" s="52">
        <v>8.8902206861259339E-2</v>
      </c>
      <c r="X64" s="52">
        <v>0.11287617554782946</v>
      </c>
      <c r="Y64" s="52">
        <v>0.15621767365345185</v>
      </c>
      <c r="Z64" s="52">
        <v>0.16991067423921707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0.1733060171862198</v>
      </c>
      <c r="L67" s="52">
        <v>1.2649884644143452E-2</v>
      </c>
      <c r="M67" s="52">
        <v>0.55710509150418119</v>
      </c>
      <c r="N67" s="52">
        <v>0.53908622442120635</v>
      </c>
      <c r="O67" s="52">
        <v>0.53376696323892525</v>
      </c>
      <c r="P67" s="52">
        <v>0.42653834740625141</v>
      </c>
      <c r="Q67" s="52">
        <v>0.65379291557877106</v>
      </c>
      <c r="R67" s="52">
        <v>0.32059267201493891</v>
      </c>
      <c r="S67" s="52">
        <v>0.21588594625161542</v>
      </c>
      <c r="T67" s="52">
        <v>0.10281930005228374</v>
      </c>
      <c r="U67" s="52">
        <v>0.56971616367865263</v>
      </c>
      <c r="V67" s="52">
        <v>0.81444407672695651</v>
      </c>
      <c r="W67" s="52">
        <v>0.77450581526915141</v>
      </c>
      <c r="X67" s="52">
        <v>0.51616769432455689</v>
      </c>
      <c r="Y67" s="52">
        <v>0.21339528406935046</v>
      </c>
      <c r="Z67" s="52">
        <v>0.21071899804335517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8.0216869770610266E-2</v>
      </c>
      <c r="I69" s="52">
        <v>0.49758487842461724</v>
      </c>
      <c r="J69" s="52">
        <v>0.21177217597643286</v>
      </c>
      <c r="K69" s="52">
        <v>1.1882361053468951</v>
      </c>
      <c r="L69" s="52">
        <v>0.69387661002387646</v>
      </c>
      <c r="M69" s="52">
        <v>1.3660259081326218</v>
      </c>
      <c r="N69" s="52">
        <v>0.26345958158614802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0.67793818142021744</v>
      </c>
      <c r="U69" s="52">
        <v>5.9959968435349627</v>
      </c>
      <c r="V69" s="52">
        <v>10.778460659032776</v>
      </c>
      <c r="W69" s="52">
        <v>17.670713038332746</v>
      </c>
      <c r="X69" s="52">
        <v>22.749662495021152</v>
      </c>
      <c r="Y69" s="52">
        <v>15.018922148688153</v>
      </c>
      <c r="Z69" s="52">
        <v>12.423232042404928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153.94858274801916</v>
      </c>
      <c r="D2" s="21">
        <f t="shared" ref="D2:X2" si="0">SUM(D3,D17,D22,D25,D26,D51,D52)</f>
        <v>163.58259782101982</v>
      </c>
      <c r="E2" s="21">
        <f t="shared" si="0"/>
        <v>219.84126030655361</v>
      </c>
      <c r="F2" s="21">
        <f t="shared" si="0"/>
        <v>263.30820271964797</v>
      </c>
      <c r="G2" s="21">
        <f t="shared" si="0"/>
        <v>298.16812795232573</v>
      </c>
      <c r="H2" s="21">
        <f t="shared" si="0"/>
        <v>313.16084137094225</v>
      </c>
      <c r="I2" s="21">
        <f t="shared" si="0"/>
        <v>331.89983105329804</v>
      </c>
      <c r="J2" s="21">
        <f t="shared" si="0"/>
        <v>379.32793512278107</v>
      </c>
      <c r="K2" s="21">
        <f t="shared" si="0"/>
        <v>378.9637528563913</v>
      </c>
      <c r="L2" s="21">
        <f t="shared" si="0"/>
        <v>266.05098207884436</v>
      </c>
      <c r="M2" s="21">
        <f t="shared" si="0"/>
        <v>306.38470288099819</v>
      </c>
      <c r="N2" s="21">
        <f t="shared" si="0"/>
        <v>350.73880064983314</v>
      </c>
      <c r="O2" s="21">
        <f t="shared" si="0"/>
        <v>345.842853434029</v>
      </c>
      <c r="P2" s="21">
        <f t="shared" si="0"/>
        <v>323.47247094534686</v>
      </c>
      <c r="Q2" s="21">
        <f t="shared" si="0"/>
        <v>301.36998619804689</v>
      </c>
      <c r="R2" s="21">
        <f t="shared" si="0"/>
        <v>291.43643902874987</v>
      </c>
      <c r="S2" s="21">
        <f t="shared" si="0"/>
        <v>276.45569949088275</v>
      </c>
      <c r="T2" s="21">
        <f t="shared" si="0"/>
        <v>237.57453799978262</v>
      </c>
      <c r="U2" s="21">
        <f t="shared" si="0"/>
        <v>234.67302071185372</v>
      </c>
      <c r="V2" s="21">
        <f t="shared" si="0"/>
        <v>213.32951196320329</v>
      </c>
      <c r="W2" s="21">
        <f t="shared" si="0"/>
        <v>184.43013561014845</v>
      </c>
      <c r="X2" s="21">
        <f t="shared" si="0"/>
        <v>241.74628823651241</v>
      </c>
      <c r="Y2" s="21">
        <f t="shared" ref="Y2:Z2" si="1">SUM(Y3,Y17,Y22,Y25,Y26,Y51,Y52)</f>
        <v>280.58614151272405</v>
      </c>
      <c r="Z2" s="21">
        <f t="shared" si="1"/>
        <v>282.45885652150304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153.94858274801916</v>
      </c>
      <c r="D26" s="27">
        <f t="shared" si="16"/>
        <v>163.58259782101982</v>
      </c>
      <c r="E26" s="27">
        <f t="shared" si="16"/>
        <v>219.84126030655361</v>
      </c>
      <c r="F26" s="27">
        <f t="shared" si="16"/>
        <v>263.30820271964797</v>
      </c>
      <c r="G26" s="27">
        <f t="shared" si="16"/>
        <v>298.16812795232573</v>
      </c>
      <c r="H26" s="27">
        <f t="shared" si="16"/>
        <v>313.16084137094225</v>
      </c>
      <c r="I26" s="27">
        <f t="shared" si="16"/>
        <v>331.89983105329804</v>
      </c>
      <c r="J26" s="27">
        <f t="shared" si="16"/>
        <v>379.32793512278107</v>
      </c>
      <c r="K26" s="27">
        <f t="shared" si="16"/>
        <v>378.9637528563913</v>
      </c>
      <c r="L26" s="27">
        <f t="shared" si="16"/>
        <v>266.05098207884436</v>
      </c>
      <c r="M26" s="27">
        <f t="shared" si="16"/>
        <v>306.38470288099819</v>
      </c>
      <c r="N26" s="27">
        <f t="shared" si="16"/>
        <v>350.73880064983314</v>
      </c>
      <c r="O26" s="27">
        <f t="shared" si="16"/>
        <v>345.842853434029</v>
      </c>
      <c r="P26" s="27">
        <f t="shared" si="16"/>
        <v>323.47247094534686</v>
      </c>
      <c r="Q26" s="27">
        <f t="shared" si="16"/>
        <v>301.36998619804689</v>
      </c>
      <c r="R26" s="27">
        <f t="shared" si="16"/>
        <v>291.43643902874987</v>
      </c>
      <c r="S26" s="27">
        <f t="shared" si="16"/>
        <v>276.45569949088275</v>
      </c>
      <c r="T26" s="27">
        <f t="shared" si="16"/>
        <v>237.57453799978262</v>
      </c>
      <c r="U26" s="27">
        <f t="shared" si="16"/>
        <v>234.67302071185372</v>
      </c>
      <c r="V26" s="27">
        <f t="shared" si="16"/>
        <v>213.32951196320329</v>
      </c>
      <c r="W26" s="27">
        <f t="shared" si="16"/>
        <v>184.43013561014845</v>
      </c>
      <c r="X26" s="27">
        <f t="shared" si="16"/>
        <v>241.74628823651241</v>
      </c>
      <c r="Y26" s="27">
        <f t="shared" ref="Y26:Z26" si="17">SUM(Y27,Y33)</f>
        <v>280.58614151272405</v>
      </c>
      <c r="Z26" s="27">
        <f t="shared" si="17"/>
        <v>282.45885652150304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153.94858274801916</v>
      </c>
      <c r="D33" s="19">
        <f t="shared" si="20"/>
        <v>163.58259782101982</v>
      </c>
      <c r="E33" s="19">
        <f t="shared" si="20"/>
        <v>219.84126030655361</v>
      </c>
      <c r="F33" s="19">
        <f t="shared" si="20"/>
        <v>263.30820271964797</v>
      </c>
      <c r="G33" s="19">
        <f t="shared" si="20"/>
        <v>298.16812795232573</v>
      </c>
      <c r="H33" s="19">
        <f t="shared" si="20"/>
        <v>313.16084137094225</v>
      </c>
      <c r="I33" s="19">
        <f t="shared" si="20"/>
        <v>331.89983105329804</v>
      </c>
      <c r="J33" s="19">
        <f t="shared" si="20"/>
        <v>379.32793512278107</v>
      </c>
      <c r="K33" s="19">
        <f t="shared" si="20"/>
        <v>378.9637528563913</v>
      </c>
      <c r="L33" s="19">
        <f t="shared" si="20"/>
        <v>266.05098207884436</v>
      </c>
      <c r="M33" s="19">
        <f t="shared" si="20"/>
        <v>306.38470288099819</v>
      </c>
      <c r="N33" s="19">
        <f t="shared" si="20"/>
        <v>350.73880064983314</v>
      </c>
      <c r="O33" s="19">
        <f t="shared" si="20"/>
        <v>345.842853434029</v>
      </c>
      <c r="P33" s="19">
        <f t="shared" si="20"/>
        <v>323.47247094534686</v>
      </c>
      <c r="Q33" s="19">
        <f t="shared" si="20"/>
        <v>301.36998619804689</v>
      </c>
      <c r="R33" s="19">
        <f t="shared" si="20"/>
        <v>291.43643902874987</v>
      </c>
      <c r="S33" s="19">
        <f t="shared" si="20"/>
        <v>276.45569949088275</v>
      </c>
      <c r="T33" s="19">
        <f t="shared" si="20"/>
        <v>237.57453799978262</v>
      </c>
      <c r="U33" s="19">
        <f t="shared" si="20"/>
        <v>234.67302071185372</v>
      </c>
      <c r="V33" s="19">
        <f t="shared" si="20"/>
        <v>213.32951196320329</v>
      </c>
      <c r="W33" s="19">
        <f t="shared" si="20"/>
        <v>184.43013561014845</v>
      </c>
      <c r="X33" s="19">
        <f t="shared" si="20"/>
        <v>241.74628823651241</v>
      </c>
      <c r="Y33" s="19">
        <f t="shared" ref="Y33:Z33" si="21">SUM(Y34:Y50)</f>
        <v>280.58614151272405</v>
      </c>
      <c r="Z33" s="19">
        <f t="shared" si="21"/>
        <v>282.45885652150304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153.94858274801916</v>
      </c>
      <c r="D43" s="8">
        <v>163.58259782101982</v>
      </c>
      <c r="E43" s="8">
        <v>219.84126030655361</v>
      </c>
      <c r="F43" s="8">
        <v>263.30820271964797</v>
      </c>
      <c r="G43" s="8">
        <v>298.16812795232573</v>
      </c>
      <c r="H43" s="8">
        <v>313.16084137094225</v>
      </c>
      <c r="I43" s="8">
        <v>331.89983105329804</v>
      </c>
      <c r="J43" s="8">
        <v>379.32793512278107</v>
      </c>
      <c r="K43" s="8">
        <v>378.9637528563913</v>
      </c>
      <c r="L43" s="8">
        <v>266.05098207884436</v>
      </c>
      <c r="M43" s="8">
        <v>306.38470288099819</v>
      </c>
      <c r="N43" s="8">
        <v>350.73880064983314</v>
      </c>
      <c r="O43" s="8">
        <v>345.842853434029</v>
      </c>
      <c r="P43" s="8">
        <v>323.47247094534686</v>
      </c>
      <c r="Q43" s="8">
        <v>301.36998619804689</v>
      </c>
      <c r="R43" s="8">
        <v>291.43643902874987</v>
      </c>
      <c r="S43" s="8">
        <v>276.45569949088275</v>
      </c>
      <c r="T43" s="8">
        <v>237.57453799978262</v>
      </c>
      <c r="U43" s="8">
        <v>234.67302071185372</v>
      </c>
      <c r="V43" s="8">
        <v>213.32951196320329</v>
      </c>
      <c r="W43" s="8">
        <v>184.43013561014845</v>
      </c>
      <c r="X43" s="8">
        <v>241.74628823651241</v>
      </c>
      <c r="Y43" s="8">
        <v>280.58614151272405</v>
      </c>
      <c r="Z43" s="8">
        <v>282.45885652150304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0.13215485920630102</v>
      </c>
      <c r="I61" s="49">
        <f t="shared" si="24"/>
        <v>0.93082937476103056</v>
      </c>
      <c r="J61" s="49">
        <f t="shared" si="24"/>
        <v>0.45719906144502614</v>
      </c>
      <c r="K61" s="49">
        <f t="shared" si="24"/>
        <v>2.6575348896930739</v>
      </c>
      <c r="L61" s="49">
        <f t="shared" si="24"/>
        <v>1.2099407351130371</v>
      </c>
      <c r="M61" s="49">
        <f t="shared" si="24"/>
        <v>2.4554752774007782</v>
      </c>
      <c r="N61" s="49">
        <f t="shared" si="24"/>
        <v>0.51525948728437554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0.6929092039861392</v>
      </c>
      <c r="U61" s="49">
        <f t="shared" si="24"/>
        <v>5.6363988764170578</v>
      </c>
      <c r="V61" s="49">
        <f t="shared" si="24"/>
        <v>8.3846596589033773</v>
      </c>
      <c r="W61" s="49">
        <f t="shared" si="24"/>
        <v>11.975273097362038</v>
      </c>
      <c r="X61" s="49">
        <f t="shared" si="24"/>
        <v>17.988740534323991</v>
      </c>
      <c r="Y61" s="49">
        <f t="shared" ref="Y61:Z61" si="25">SUM(Y62:Y72)</f>
        <v>12.649868968649328</v>
      </c>
      <c r="Z61" s="49">
        <f t="shared" si="25"/>
        <v>9.835894250919214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0.13215485920630102</v>
      </c>
      <c r="I69" s="52">
        <v>0.93082937476103056</v>
      </c>
      <c r="J69" s="52">
        <v>0.45719906144502614</v>
      </c>
      <c r="K69" s="52">
        <v>2.6575348896930739</v>
      </c>
      <c r="L69" s="52">
        <v>1.2099407351130371</v>
      </c>
      <c r="M69" s="52">
        <v>2.4554752774007782</v>
      </c>
      <c r="N69" s="52">
        <v>0.51525948728437554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0.6929092039861392</v>
      </c>
      <c r="U69" s="52">
        <v>5.6363988764170578</v>
      </c>
      <c r="V69" s="52">
        <v>8.3846596589033773</v>
      </c>
      <c r="W69" s="52">
        <v>11.975273097362038</v>
      </c>
      <c r="X69" s="52">
        <v>17.988740534323991</v>
      </c>
      <c r="Y69" s="52">
        <v>12.649868968649328</v>
      </c>
      <c r="Z69" s="52">
        <v>9.835894250919214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  <c r="Y5" s="8">
        <f>FC_TRA_DAVI_PA_E!Y5+FC_TRA_DAVI_FR_E!Y5</f>
        <v>0</v>
      </c>
      <c r="Z5" s="8">
        <f>FC_TRA_DAVI_PA_E!Z5+FC_TRA_DAVI_FR_E!Z5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  <c r="Y6" s="8">
        <f>FC_TRA_DAVI_PA_E!Y6+FC_TRA_DAVI_FR_E!Y6</f>
        <v>0</v>
      </c>
      <c r="Z6" s="8">
        <f>FC_TRA_DAVI_PA_E!Z6+FC_TRA_DAVI_FR_E!Z6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  <c r="Y7" s="8">
        <f>FC_TRA_DAVI_PA_E!Y7+FC_TRA_DAVI_FR_E!Y7</f>
        <v>0</v>
      </c>
      <c r="Z7" s="8">
        <f>FC_TRA_DAVI_PA_E!Z7+FC_TRA_DAVI_FR_E!Z7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  <c r="Y9" s="8">
        <f>FC_TRA_DAVI_PA_E!Y9+FC_TRA_DAVI_FR_E!Y9</f>
        <v>0</v>
      </c>
      <c r="Z9" s="8">
        <f>FC_TRA_DAVI_PA_E!Z9+FC_TRA_DAVI_FR_E!Z9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  <c r="Y10" s="8">
        <f>FC_TRA_DAVI_PA_E!Y10+FC_TRA_DAVI_FR_E!Y10</f>
        <v>0</v>
      </c>
      <c r="Z10" s="8">
        <f>FC_TRA_DAVI_PA_E!Z10+FC_TRA_DAVI_FR_E!Z10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  <c r="Y12" s="8">
        <f>FC_TRA_DAVI_PA_E!Y12+FC_TRA_DAVI_FR_E!Y12</f>
        <v>0</v>
      </c>
      <c r="Z12" s="8">
        <f>FC_TRA_DAVI_PA_E!Z12+FC_TRA_DAVI_FR_E!Z12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  <c r="Y13" s="8">
        <f>FC_TRA_DAVI_PA_E!Y13+FC_TRA_DAVI_FR_E!Y13</f>
        <v>0</v>
      </c>
      <c r="Z13" s="8">
        <f>FC_TRA_DAVI_PA_E!Z13+FC_TRA_DAVI_FR_E!Z13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  <c r="Y14" s="8">
        <f>FC_TRA_DAVI_PA_E!Y14+FC_TRA_DAVI_FR_E!Y14</f>
        <v>0</v>
      </c>
      <c r="Z14" s="8">
        <f>FC_TRA_DAVI_PA_E!Z14+FC_TRA_DAVI_FR_E!Z14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  <c r="Y15" s="8">
        <f>FC_TRA_DAVI_PA_E!Y15+FC_TRA_DAVI_FR_E!Y15</f>
        <v>0</v>
      </c>
      <c r="Z15" s="8">
        <f>FC_TRA_DAVI_PA_E!Z15+FC_TRA_DAVI_FR_E!Z15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  <c r="Y16" s="8">
        <f>FC_TRA_DAVI_PA_E!Y16+FC_TRA_DAVI_FR_E!Y16</f>
        <v>0</v>
      </c>
      <c r="Z16" s="8">
        <f>FC_TRA_DAVI_PA_E!Z16+FC_TRA_DAVI_FR_E!Z16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  <c r="Y18" s="8">
        <f>FC_TRA_DAVI_PA_E!Y18+FC_TRA_DAVI_FR_E!Y18</f>
        <v>0</v>
      </c>
      <c r="Z18" s="8">
        <f>FC_TRA_DAVI_PA_E!Z18+FC_TRA_DAVI_FR_E!Z18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  <c r="Y19" s="8">
        <f>FC_TRA_DAVI_PA_E!Y19+FC_TRA_DAVI_FR_E!Y19</f>
        <v>0</v>
      </c>
      <c r="Z19" s="8">
        <f>FC_TRA_DAVI_PA_E!Z19+FC_TRA_DAVI_FR_E!Z19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  <c r="Y20" s="8">
        <f>FC_TRA_DAVI_PA_E!Y20+FC_TRA_DAVI_FR_E!Y20</f>
        <v>0</v>
      </c>
      <c r="Z20" s="8">
        <f>FC_TRA_DAVI_PA_E!Z20+FC_TRA_DAVI_FR_E!Z20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  <c r="Y21" s="8">
        <f>FC_TRA_DAVI_PA_E!Y21+FC_TRA_DAVI_FR_E!Y21</f>
        <v>0</v>
      </c>
      <c r="Z21" s="8">
        <f>FC_TRA_DAVI_PA_E!Z21+FC_TRA_DAVI_FR_E!Z21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  <c r="Y23" s="8">
        <f>FC_TRA_DAVI_PA_E!Y23+FC_TRA_DAVI_FR_E!Y23</f>
        <v>0</v>
      </c>
      <c r="Z23" s="8">
        <f>FC_TRA_DAVI_PA_E!Z23+FC_TRA_DAVI_FR_E!Z23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  <c r="Y24" s="8">
        <f>FC_TRA_DAVI_PA_E!Y24+FC_TRA_DAVI_FR_E!Y24</f>
        <v>0</v>
      </c>
      <c r="Z24" s="8">
        <f>FC_TRA_DAVI_PA_E!Z24+FC_TRA_DAVI_FR_E!Z24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  <c r="Y25" s="27">
        <f>FC_TRA_DAVI_PA_E!Y25+FC_TRA_DAVI_FR_E!Y25</f>
        <v>0</v>
      </c>
      <c r="Z25" s="27">
        <f>FC_TRA_DAVI_PA_E!Z25+FC_TRA_DAVI_FR_E!Z25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  <c r="Y28" s="8">
        <f>FC_TRA_DAVI_PA_E!Y28+FC_TRA_DAVI_FR_E!Y28</f>
        <v>0</v>
      </c>
      <c r="Z28" s="8">
        <f>FC_TRA_DAVI_PA_E!Z28+FC_TRA_DAVI_FR_E!Z28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  <c r="Y29" s="8">
        <f>FC_TRA_DAVI_PA_E!Y29+FC_TRA_DAVI_FR_E!Y29</f>
        <v>0</v>
      </c>
      <c r="Z29" s="8">
        <f>FC_TRA_DAVI_PA_E!Z29+FC_TRA_DAVI_FR_E!Z29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  <c r="Y30" s="8">
        <f>FC_TRA_DAVI_PA_E!Y30+FC_TRA_DAVI_FR_E!Y30</f>
        <v>0</v>
      </c>
      <c r="Z30" s="8">
        <f>FC_TRA_DAVI_PA_E!Z30+FC_TRA_DAVI_FR_E!Z30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  <c r="Y31" s="8">
        <f>FC_TRA_DAVI_PA_E!Y31+FC_TRA_DAVI_FR_E!Y31</f>
        <v>0</v>
      </c>
      <c r="Z31" s="8">
        <f>FC_TRA_DAVI_PA_E!Z31+FC_TRA_DAVI_FR_E!Z31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  <c r="Y32" s="8">
        <f>FC_TRA_DAVI_PA_E!Y32+FC_TRA_DAVI_FR_E!Y32</f>
        <v>0</v>
      </c>
      <c r="Z32" s="8">
        <f>FC_TRA_DAVI_PA_E!Z32+FC_TRA_DAVI_FR_E!Z32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  <c r="Y34" s="8">
        <f>FC_TRA_DAVI_PA_E!Y34+FC_TRA_DAVI_FR_E!Y34</f>
        <v>0</v>
      </c>
      <c r="Z34" s="8">
        <f>FC_TRA_DAVI_PA_E!Z34+FC_TRA_DAVI_FR_E!Z34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  <c r="Y35" s="8">
        <f>FC_TRA_DAVI_PA_E!Y35+FC_TRA_DAVI_FR_E!Y35</f>
        <v>0</v>
      </c>
      <c r="Z35" s="8">
        <f>FC_TRA_DAVI_PA_E!Z35+FC_TRA_DAVI_FR_E!Z35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  <c r="Y36" s="8">
        <f>FC_TRA_DAVI_PA_E!Y36+FC_TRA_DAVI_FR_E!Y36</f>
        <v>0</v>
      </c>
      <c r="Z36" s="8">
        <f>FC_TRA_DAVI_PA_E!Z36+FC_TRA_DAVI_FR_E!Z36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  <c r="Y37" s="8">
        <f>FC_TRA_DAVI_PA_E!Y37+FC_TRA_DAVI_FR_E!Y37</f>
        <v>0</v>
      </c>
      <c r="Z37" s="8">
        <f>FC_TRA_DAVI_PA_E!Z37+FC_TRA_DAVI_FR_E!Z37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  <c r="Y38" s="8">
        <f>FC_TRA_DAVI_PA_E!Y38+FC_TRA_DAVI_FR_E!Y38</f>
        <v>0</v>
      </c>
      <c r="Z38" s="8">
        <f>FC_TRA_DAVI_PA_E!Z38+FC_TRA_DAVI_FR_E!Z38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  <c r="Y39" s="8">
        <f>FC_TRA_DAVI_PA_E!Y39+FC_TRA_DAVI_FR_E!Y39</f>
        <v>0</v>
      </c>
      <c r="Z39" s="8">
        <f>FC_TRA_DAVI_PA_E!Z39+FC_TRA_DAVI_FR_E!Z39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  <c r="Y40" s="8">
        <f>FC_TRA_DAVI_PA_E!Y40+FC_TRA_DAVI_FR_E!Y40</f>
        <v>0</v>
      </c>
      <c r="Z40" s="8">
        <f>FC_TRA_DAVI_PA_E!Z40+FC_TRA_DAVI_FR_E!Z40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  <c r="Y41" s="8">
        <f>FC_TRA_DAVI_PA_E!Y41+FC_TRA_DAVI_FR_E!Y41</f>
        <v>0</v>
      </c>
      <c r="Z41" s="8">
        <f>FC_TRA_DAVI_PA_E!Z41+FC_TRA_DAVI_FR_E!Z41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  <c r="Y42" s="8">
        <f>FC_TRA_DAVI_PA_E!Y42+FC_TRA_DAVI_FR_E!Y42</f>
        <v>0</v>
      </c>
      <c r="Z42" s="8">
        <f>FC_TRA_DAVI_PA_E!Z42+FC_TRA_DAVI_FR_E!Z42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  <c r="Y43" s="8">
        <f>FC_TRA_DAVI_PA_E!Y43+FC_TRA_DAVI_FR_E!Y43</f>
        <v>0</v>
      </c>
      <c r="Z43" s="8">
        <f>FC_TRA_DAVI_PA_E!Z43+FC_TRA_DAVI_FR_E!Z43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  <c r="Y44" s="8">
        <f>FC_TRA_DAVI_PA_E!Y44+FC_TRA_DAVI_FR_E!Y44</f>
        <v>0</v>
      </c>
      <c r="Z44" s="8">
        <f>FC_TRA_DAVI_PA_E!Z44+FC_TRA_DAVI_FR_E!Z44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  <c r="Y45" s="8">
        <f>FC_TRA_DAVI_PA_E!Y45+FC_TRA_DAVI_FR_E!Y45</f>
        <v>0</v>
      </c>
      <c r="Z45" s="8">
        <f>FC_TRA_DAVI_PA_E!Z45+FC_TRA_DAVI_FR_E!Z45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  <c r="Y46" s="8">
        <f>FC_TRA_DAVI_PA_E!Y46+FC_TRA_DAVI_FR_E!Y46</f>
        <v>0</v>
      </c>
      <c r="Z46" s="8">
        <f>FC_TRA_DAVI_PA_E!Z46+FC_TRA_DAVI_FR_E!Z46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  <c r="Y47" s="8">
        <f>FC_TRA_DAVI_PA_E!Y47+FC_TRA_DAVI_FR_E!Y47</f>
        <v>0</v>
      </c>
      <c r="Z47" s="8">
        <f>FC_TRA_DAVI_PA_E!Z47+FC_TRA_DAVI_FR_E!Z47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  <c r="Y48" s="8">
        <f>FC_TRA_DAVI_PA_E!Y48+FC_TRA_DAVI_FR_E!Y48</f>
        <v>0</v>
      </c>
      <c r="Z48" s="8">
        <f>FC_TRA_DAVI_PA_E!Z48+FC_TRA_DAVI_FR_E!Z48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  <c r="Y49" s="8">
        <f>FC_TRA_DAVI_PA_E!Y49+FC_TRA_DAVI_FR_E!Y49</f>
        <v>0</v>
      </c>
      <c r="Z49" s="8">
        <f>FC_TRA_DAVI_PA_E!Z49+FC_TRA_DAVI_FR_E!Z49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  <c r="Y50" s="8">
        <f>FC_TRA_DAVI_PA_E!Y50+FC_TRA_DAVI_FR_E!Y50</f>
        <v>0</v>
      </c>
      <c r="Z50" s="8">
        <f>FC_TRA_DAVI_PA_E!Z50+FC_TRA_DAVI_FR_E!Z50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  <c r="Y51" s="27">
        <f>FC_TRA_DAVI_PA_E!Y51+FC_TRA_DAVI_FR_E!Y51</f>
        <v>0</v>
      </c>
      <c r="Z51" s="27">
        <f>FC_TRA_DAVI_PA_E!Z51+FC_TRA_DAVI_FR_E!Z51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  <c r="Y53" s="8">
        <f>FC_TRA_DAVI_PA_E!Y53+FC_TRA_DAVI_FR_E!Y53</f>
        <v>0</v>
      </c>
      <c r="Z53" s="8">
        <f>FC_TRA_DAVI_PA_E!Z53+FC_TRA_DAVI_FR_E!Z53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  <c r="Y54" s="45">
        <f>FC_TRA_DAVI_PA_E!Y54+FC_TRA_DAVI_FR_E!Y54</f>
        <v>0</v>
      </c>
      <c r="Z54" s="45">
        <f>FC_TRA_DAVI_PA_E!Z54+FC_TRA_DAVI_FR_E!Z54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  <c r="Y62" s="52">
        <f>FC_TRA_DAVI_PA_E!Y62+FC_TRA_DAVI_FR_E!Y62</f>
        <v>0</v>
      </c>
      <c r="Z62" s="52">
        <f>FC_TRA_DAVI_PA_E!Z62+FC_TRA_DAVI_FR_E!Z62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  <c r="Y63" s="52">
        <f>FC_TRA_DAVI_PA_E!Y63+FC_TRA_DAVI_FR_E!Y63</f>
        <v>0</v>
      </c>
      <c r="Z63" s="52">
        <f>FC_TRA_DAVI_PA_E!Z63+FC_TRA_DAVI_FR_E!Z63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  <c r="Y64" s="52">
        <f>FC_TRA_DAVI_PA_E!Y64+FC_TRA_DAVI_FR_E!Y64</f>
        <v>0</v>
      </c>
      <c r="Z64" s="52">
        <f>FC_TRA_DAVI_PA_E!Z64+FC_TRA_DAVI_FR_E!Z64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  <c r="Y65" s="52">
        <f>FC_TRA_DAVI_PA_E!Y65+FC_TRA_DAVI_FR_E!Y65</f>
        <v>0</v>
      </c>
      <c r="Z65" s="52">
        <f>FC_TRA_DAVI_PA_E!Z65+FC_TRA_DAVI_FR_E!Z65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  <c r="Y66" s="52">
        <f>FC_TRA_DAVI_PA_E!Y66+FC_TRA_DAVI_FR_E!Y66</f>
        <v>0</v>
      </c>
      <c r="Z66" s="52">
        <f>FC_TRA_DAVI_PA_E!Z66+FC_TRA_DAVI_FR_E!Z66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  <c r="Y67" s="52">
        <f>FC_TRA_DAVI_PA_E!Y67+FC_TRA_DAVI_FR_E!Y67</f>
        <v>0</v>
      </c>
      <c r="Z67" s="52">
        <f>FC_TRA_DAVI_PA_E!Z67+FC_TRA_DAVI_FR_E!Z67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  <c r="Y68" s="52">
        <f>FC_TRA_DAVI_PA_E!Y68+FC_TRA_DAVI_FR_E!Y68</f>
        <v>0</v>
      </c>
      <c r="Z68" s="52">
        <f>FC_TRA_DAVI_PA_E!Z68+FC_TRA_DAVI_FR_E!Z68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  <c r="Y69" s="52">
        <f>FC_TRA_DAVI_PA_E!Y69+FC_TRA_DAVI_FR_E!Y69</f>
        <v>0</v>
      </c>
      <c r="Z69" s="52">
        <f>FC_TRA_DAVI_PA_E!Z69+FC_TRA_DAVI_FR_E!Z69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  <c r="Y70" s="52">
        <f>FC_TRA_DAVI_PA_E!Y70+FC_TRA_DAVI_FR_E!Y70</f>
        <v>0</v>
      </c>
      <c r="Z70" s="52">
        <f>FC_TRA_DAVI_PA_E!Z70+FC_TRA_DAVI_FR_E!Z70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  <c r="Y71" s="52">
        <f>FC_TRA_DAVI_PA_E!Y71+FC_TRA_DAVI_FR_E!Y71</f>
        <v>0</v>
      </c>
      <c r="Z71" s="52">
        <f>FC_TRA_DAVI_PA_E!Z71+FC_TRA_DAVI_FR_E!Z71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  <c r="Y72" s="55">
        <f>FC_TRA_DAVI_PA_E!Y72+FC_TRA_DAVI_FR_E!Y72</f>
        <v>0</v>
      </c>
      <c r="Z72" s="55">
        <f>FC_TRA_DAVI_PA_E!Z72+FC_TRA_DAVI_FR_E!Z72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21.941009999999999</v>
      </c>
      <c r="D2" s="21">
        <f t="shared" ref="D2:X2" si="0">SUM(D3,D17,D22,D25,D26,D51,D52)</f>
        <v>21.941009999999999</v>
      </c>
      <c r="E2" s="21">
        <f t="shared" si="0"/>
        <v>25.07544</v>
      </c>
      <c r="F2" s="21">
        <f t="shared" si="0"/>
        <v>28.209869999999999</v>
      </c>
      <c r="G2" s="21">
        <f t="shared" si="0"/>
        <v>25.07544</v>
      </c>
      <c r="H2" s="21">
        <f t="shared" si="0"/>
        <v>25.07544</v>
      </c>
      <c r="I2" s="21">
        <f t="shared" si="0"/>
        <v>21.941009999999999</v>
      </c>
      <c r="J2" s="21">
        <f t="shared" si="0"/>
        <v>25.07544</v>
      </c>
      <c r="K2" s="21">
        <f t="shared" si="0"/>
        <v>21.941009999999999</v>
      </c>
      <c r="L2" s="21">
        <f t="shared" si="0"/>
        <v>25.07544</v>
      </c>
      <c r="M2" s="21">
        <f t="shared" si="0"/>
        <v>25.07544</v>
      </c>
      <c r="N2" s="21">
        <f t="shared" si="0"/>
        <v>15.67215</v>
      </c>
      <c r="O2" s="21">
        <f t="shared" si="0"/>
        <v>12.53772</v>
      </c>
      <c r="P2" s="21">
        <f t="shared" si="0"/>
        <v>12.53772</v>
      </c>
      <c r="Q2" s="21">
        <f t="shared" si="0"/>
        <v>18.806580000000004</v>
      </c>
      <c r="R2" s="21">
        <f t="shared" si="0"/>
        <v>18.806580000000004</v>
      </c>
      <c r="S2" s="21">
        <f t="shared" si="0"/>
        <v>15.67215</v>
      </c>
      <c r="T2" s="21">
        <f t="shared" si="0"/>
        <v>20.518112160000001</v>
      </c>
      <c r="U2" s="21">
        <f t="shared" si="0"/>
        <v>20.132377200000004</v>
      </c>
      <c r="V2" s="21">
        <f t="shared" si="0"/>
        <v>16.70664528</v>
      </c>
      <c r="W2" s="21">
        <f t="shared" si="0"/>
        <v>20.09182968</v>
      </c>
      <c r="X2" s="21">
        <f t="shared" si="0"/>
        <v>18.493137000000001</v>
      </c>
      <c r="Y2" s="21">
        <f t="shared" ref="Y2:Z2" si="1">SUM(Y3,Y17,Y22,Y25,Y26,Y51,Y52)</f>
        <v>18.007367040000002</v>
      </c>
      <c r="Z2" s="21">
        <f t="shared" si="1"/>
        <v>20.242282320000001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  <c r="Y5" s="8">
        <f>FC_TRA_DNAVI_DCS_E!Y5+FC_TRA_DNAVI_IWW_E!Y5</f>
        <v>0</v>
      </c>
      <c r="Z5" s="8">
        <f>FC_TRA_DNAVI_DCS_E!Z5+FC_TRA_DNAVI_IWW_E!Z5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  <c r="Y6" s="8">
        <f>FC_TRA_DNAVI_DCS_E!Y6+FC_TRA_DNAVI_IWW_E!Y6</f>
        <v>0</v>
      </c>
      <c r="Z6" s="8">
        <f>FC_TRA_DNAVI_DCS_E!Z6+FC_TRA_DNAVI_IWW_E!Z6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  <c r="Y7" s="8">
        <f>FC_TRA_DNAVI_DCS_E!Y7+FC_TRA_DNAVI_IWW_E!Y7</f>
        <v>0</v>
      </c>
      <c r="Z7" s="8">
        <f>FC_TRA_DNAVI_DCS_E!Z7+FC_TRA_DNAVI_IWW_E!Z7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  <c r="Y9" s="8">
        <f>FC_TRA_DNAVI_DCS_E!Y9+FC_TRA_DNAVI_IWW_E!Y9</f>
        <v>0</v>
      </c>
      <c r="Z9" s="8">
        <f>FC_TRA_DNAVI_DCS_E!Z9+FC_TRA_DNAVI_IWW_E!Z9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  <c r="Y10" s="8">
        <f>FC_TRA_DNAVI_DCS_E!Y10+FC_TRA_DNAVI_IWW_E!Y10</f>
        <v>0</v>
      </c>
      <c r="Z10" s="8">
        <f>FC_TRA_DNAVI_DCS_E!Z10+FC_TRA_DNAVI_IWW_E!Z10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  <c r="Y12" s="8">
        <f>FC_TRA_DNAVI_DCS_E!Y12+FC_TRA_DNAVI_IWW_E!Y12</f>
        <v>0</v>
      </c>
      <c r="Z12" s="8">
        <f>FC_TRA_DNAVI_DCS_E!Z12+FC_TRA_DNAVI_IWW_E!Z12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  <c r="Y13" s="8">
        <f>FC_TRA_DNAVI_DCS_E!Y13+FC_TRA_DNAVI_IWW_E!Y13</f>
        <v>0</v>
      </c>
      <c r="Z13" s="8">
        <f>FC_TRA_DNAVI_DCS_E!Z13+FC_TRA_DNAVI_IWW_E!Z13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  <c r="Y14" s="8">
        <f>FC_TRA_DNAVI_DCS_E!Y14+FC_TRA_DNAVI_IWW_E!Y14</f>
        <v>0</v>
      </c>
      <c r="Z14" s="8">
        <f>FC_TRA_DNAVI_DCS_E!Z14+FC_TRA_DNAVI_IWW_E!Z14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  <c r="Y15" s="8">
        <f>FC_TRA_DNAVI_DCS_E!Y15+FC_TRA_DNAVI_IWW_E!Y15</f>
        <v>0</v>
      </c>
      <c r="Z15" s="8">
        <f>FC_TRA_DNAVI_DCS_E!Z15+FC_TRA_DNAVI_IWW_E!Z15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  <c r="Y16" s="8">
        <f>FC_TRA_DNAVI_DCS_E!Y16+FC_TRA_DNAVI_IWW_E!Y16</f>
        <v>0</v>
      </c>
      <c r="Z16" s="8">
        <f>FC_TRA_DNAVI_DCS_E!Z16+FC_TRA_DNAVI_IWW_E!Z16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  <c r="Y18" s="8">
        <f>FC_TRA_DNAVI_DCS_E!Y18+FC_TRA_DNAVI_IWW_E!Y18</f>
        <v>0</v>
      </c>
      <c r="Z18" s="8">
        <f>FC_TRA_DNAVI_DCS_E!Z18+FC_TRA_DNAVI_IWW_E!Z18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  <c r="Y19" s="8">
        <f>FC_TRA_DNAVI_DCS_E!Y19+FC_TRA_DNAVI_IWW_E!Y19</f>
        <v>0</v>
      </c>
      <c r="Z19" s="8">
        <f>FC_TRA_DNAVI_DCS_E!Z19+FC_TRA_DNAVI_IWW_E!Z19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  <c r="Y20" s="8">
        <f>FC_TRA_DNAVI_DCS_E!Y20+FC_TRA_DNAVI_IWW_E!Y20</f>
        <v>0</v>
      </c>
      <c r="Z20" s="8">
        <f>FC_TRA_DNAVI_DCS_E!Z20+FC_TRA_DNAVI_IWW_E!Z20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  <c r="Y21" s="8">
        <f>FC_TRA_DNAVI_DCS_E!Y21+FC_TRA_DNAVI_IWW_E!Y21</f>
        <v>0</v>
      </c>
      <c r="Z21" s="8">
        <f>FC_TRA_DNAVI_DCS_E!Z21+FC_TRA_DNAVI_IWW_E!Z21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  <c r="Y23" s="8">
        <f>FC_TRA_DNAVI_DCS_E!Y23+FC_TRA_DNAVI_IWW_E!Y23</f>
        <v>0</v>
      </c>
      <c r="Z23" s="8">
        <f>FC_TRA_DNAVI_DCS_E!Z23+FC_TRA_DNAVI_IWW_E!Z23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  <c r="Y24" s="8">
        <f>FC_TRA_DNAVI_DCS_E!Y24+FC_TRA_DNAVI_IWW_E!Y24</f>
        <v>0</v>
      </c>
      <c r="Z24" s="8">
        <f>FC_TRA_DNAVI_DCS_E!Z24+FC_TRA_DNAVI_IWW_E!Z24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  <c r="Y25" s="27">
        <f>FC_TRA_DNAVI_DCS_E!Y25+FC_TRA_DNAVI_IWW_E!Y25</f>
        <v>0</v>
      </c>
      <c r="Z25" s="27">
        <f>FC_TRA_DNAVI_DCS_E!Z25+FC_TRA_DNAVI_IWW_E!Z25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21.941009999999999</v>
      </c>
      <c r="D26" s="27">
        <f t="shared" si="20"/>
        <v>21.941009999999999</v>
      </c>
      <c r="E26" s="27">
        <f t="shared" si="20"/>
        <v>25.07544</v>
      </c>
      <c r="F26" s="27">
        <f t="shared" si="20"/>
        <v>28.209869999999999</v>
      </c>
      <c r="G26" s="27">
        <f t="shared" si="20"/>
        <v>25.07544</v>
      </c>
      <c r="H26" s="27">
        <f t="shared" si="20"/>
        <v>25.07544</v>
      </c>
      <c r="I26" s="27">
        <f t="shared" si="20"/>
        <v>21.941009999999999</v>
      </c>
      <c r="J26" s="27">
        <f t="shared" si="20"/>
        <v>25.07544</v>
      </c>
      <c r="K26" s="27">
        <f t="shared" si="20"/>
        <v>21.941009999999999</v>
      </c>
      <c r="L26" s="27">
        <f t="shared" si="20"/>
        <v>25.07544</v>
      </c>
      <c r="M26" s="27">
        <f t="shared" si="20"/>
        <v>25.07544</v>
      </c>
      <c r="N26" s="27">
        <f t="shared" si="20"/>
        <v>15.67215</v>
      </c>
      <c r="O26" s="27">
        <f t="shared" si="20"/>
        <v>12.53772</v>
      </c>
      <c r="P26" s="27">
        <f t="shared" si="20"/>
        <v>12.53772</v>
      </c>
      <c r="Q26" s="27">
        <f t="shared" si="20"/>
        <v>18.806580000000004</v>
      </c>
      <c r="R26" s="27">
        <f t="shared" si="20"/>
        <v>18.806580000000004</v>
      </c>
      <c r="S26" s="27">
        <f t="shared" si="20"/>
        <v>15.67215</v>
      </c>
      <c r="T26" s="27">
        <f t="shared" si="20"/>
        <v>20.518112160000001</v>
      </c>
      <c r="U26" s="27">
        <f t="shared" si="20"/>
        <v>20.132377200000004</v>
      </c>
      <c r="V26" s="27">
        <f t="shared" si="20"/>
        <v>16.70664528</v>
      </c>
      <c r="W26" s="27">
        <f t="shared" ref="W26:X26" si="21">SUM(W27,W33)</f>
        <v>20.09182968</v>
      </c>
      <c r="X26" s="27">
        <f t="shared" si="21"/>
        <v>18.493137000000001</v>
      </c>
      <c r="Y26" s="27">
        <f t="shared" ref="Y26:Z26" si="22">SUM(Y27,Y33)</f>
        <v>18.007367040000002</v>
      </c>
      <c r="Z26" s="27">
        <f t="shared" si="22"/>
        <v>20.242282320000001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  <c r="Y28" s="8">
        <f>FC_TRA_DNAVI_DCS_E!Y28+FC_TRA_DNAVI_IWW_E!Y28</f>
        <v>0</v>
      </c>
      <c r="Z28" s="8">
        <f>FC_TRA_DNAVI_DCS_E!Z28+FC_TRA_DNAVI_IWW_E!Z28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  <c r="Y29" s="8">
        <f>FC_TRA_DNAVI_DCS_E!Y29+FC_TRA_DNAVI_IWW_E!Y29</f>
        <v>0</v>
      </c>
      <c r="Z29" s="8">
        <f>FC_TRA_DNAVI_DCS_E!Z29+FC_TRA_DNAVI_IWW_E!Z29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  <c r="Y30" s="8">
        <f>FC_TRA_DNAVI_DCS_E!Y30+FC_TRA_DNAVI_IWW_E!Y30</f>
        <v>0</v>
      </c>
      <c r="Z30" s="8">
        <f>FC_TRA_DNAVI_DCS_E!Z30+FC_TRA_DNAVI_IWW_E!Z30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  <c r="Y31" s="8">
        <f>FC_TRA_DNAVI_DCS_E!Y31+FC_TRA_DNAVI_IWW_E!Y31</f>
        <v>0</v>
      </c>
      <c r="Z31" s="8">
        <f>FC_TRA_DNAVI_DCS_E!Z31+FC_TRA_DNAVI_IWW_E!Z31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  <c r="Y32" s="8">
        <f>FC_TRA_DNAVI_DCS_E!Y32+FC_TRA_DNAVI_IWW_E!Y32</f>
        <v>0</v>
      </c>
      <c r="Z32" s="8">
        <f>FC_TRA_DNAVI_DCS_E!Z32+FC_TRA_DNAVI_IWW_E!Z32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21.941009999999999</v>
      </c>
      <c r="D33" s="19">
        <f t="shared" si="26"/>
        <v>21.941009999999999</v>
      </c>
      <c r="E33" s="19">
        <f t="shared" si="26"/>
        <v>25.07544</v>
      </c>
      <c r="F33" s="19">
        <f t="shared" si="26"/>
        <v>28.209869999999999</v>
      </c>
      <c r="G33" s="19">
        <f t="shared" si="26"/>
        <v>25.07544</v>
      </c>
      <c r="H33" s="19">
        <f t="shared" si="26"/>
        <v>25.07544</v>
      </c>
      <c r="I33" s="19">
        <f t="shared" si="26"/>
        <v>21.941009999999999</v>
      </c>
      <c r="J33" s="19">
        <f t="shared" si="26"/>
        <v>25.07544</v>
      </c>
      <c r="K33" s="19">
        <f t="shared" si="26"/>
        <v>21.941009999999999</v>
      </c>
      <c r="L33" s="19">
        <f t="shared" si="26"/>
        <v>25.07544</v>
      </c>
      <c r="M33" s="19">
        <f t="shared" si="26"/>
        <v>25.07544</v>
      </c>
      <c r="N33" s="19">
        <f t="shared" si="26"/>
        <v>15.67215</v>
      </c>
      <c r="O33" s="19">
        <f t="shared" si="26"/>
        <v>12.53772</v>
      </c>
      <c r="P33" s="19">
        <f t="shared" si="26"/>
        <v>12.53772</v>
      </c>
      <c r="Q33" s="19">
        <f t="shared" si="26"/>
        <v>18.806580000000004</v>
      </c>
      <c r="R33" s="19">
        <f t="shared" si="26"/>
        <v>18.806580000000004</v>
      </c>
      <c r="S33" s="19">
        <f t="shared" si="26"/>
        <v>15.67215</v>
      </c>
      <c r="T33" s="19">
        <f t="shared" si="26"/>
        <v>20.518112160000001</v>
      </c>
      <c r="U33" s="19">
        <f t="shared" si="26"/>
        <v>20.132377200000004</v>
      </c>
      <c r="V33" s="19">
        <f t="shared" si="26"/>
        <v>16.70664528</v>
      </c>
      <c r="W33" s="19">
        <f t="shared" ref="W33:X33" si="27">SUM(W34:W50)</f>
        <v>20.09182968</v>
      </c>
      <c r="X33" s="19">
        <f t="shared" si="27"/>
        <v>18.493137000000001</v>
      </c>
      <c r="Y33" s="19">
        <f t="shared" ref="Y33:Z33" si="28">SUM(Y34:Y50)</f>
        <v>18.007367040000002</v>
      </c>
      <c r="Z33" s="19">
        <f t="shared" si="28"/>
        <v>20.242282320000001</v>
      </c>
    </row>
    <row r="34" spans="1:26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  <c r="Y34" s="8">
        <f>FC_TRA_DNAVI_DCS_E!Y34+FC_TRA_DNAVI_IWW_E!Y34</f>
        <v>0</v>
      </c>
      <c r="Z34" s="8">
        <f>FC_TRA_DNAVI_DCS_E!Z34+FC_TRA_DNAVI_IWW_E!Z34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  <c r="Y35" s="8">
        <f>FC_TRA_DNAVI_DCS_E!Y35+FC_TRA_DNAVI_IWW_E!Y35</f>
        <v>0</v>
      </c>
      <c r="Z35" s="8">
        <f>FC_TRA_DNAVI_DCS_E!Z35+FC_TRA_DNAVI_IWW_E!Z35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  <c r="Y36" s="8">
        <f>FC_TRA_DNAVI_DCS_E!Y36+FC_TRA_DNAVI_IWW_E!Y36</f>
        <v>0</v>
      </c>
      <c r="Z36" s="8">
        <f>FC_TRA_DNAVI_DCS_E!Z36+FC_TRA_DNAVI_IWW_E!Z36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  <c r="Y37" s="8">
        <f>FC_TRA_DNAVI_DCS_E!Y37+FC_TRA_DNAVI_IWW_E!Y37</f>
        <v>0</v>
      </c>
      <c r="Z37" s="8">
        <f>FC_TRA_DNAVI_DCS_E!Z37+FC_TRA_DNAVI_IWW_E!Z37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  <c r="Y38" s="8">
        <f>FC_TRA_DNAVI_DCS_E!Y38+FC_TRA_DNAVI_IWW_E!Y38</f>
        <v>0</v>
      </c>
      <c r="Z38" s="8">
        <f>FC_TRA_DNAVI_DCS_E!Z38+FC_TRA_DNAVI_IWW_E!Z38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  <c r="Y39" s="8">
        <f>FC_TRA_DNAVI_DCS_E!Y39+FC_TRA_DNAVI_IWW_E!Y39</f>
        <v>0</v>
      </c>
      <c r="Z39" s="8">
        <f>FC_TRA_DNAVI_DCS_E!Z39+FC_TRA_DNAVI_IWW_E!Z39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  <c r="Y40" s="8">
        <f>FC_TRA_DNAVI_DCS_E!Y40+FC_TRA_DNAVI_IWW_E!Y40</f>
        <v>0</v>
      </c>
      <c r="Z40" s="8">
        <f>FC_TRA_DNAVI_DCS_E!Z40+FC_TRA_DNAVI_IWW_E!Z40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  <c r="Y41" s="8">
        <f>FC_TRA_DNAVI_DCS_E!Y41+FC_TRA_DNAVI_IWW_E!Y41</f>
        <v>0</v>
      </c>
      <c r="Z41" s="8">
        <f>FC_TRA_DNAVI_DCS_E!Z41+FC_TRA_DNAVI_IWW_E!Z41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  <c r="Y42" s="8">
        <f>FC_TRA_DNAVI_DCS_E!Y42+FC_TRA_DNAVI_IWW_E!Y42</f>
        <v>0</v>
      </c>
      <c r="Z42" s="8">
        <f>FC_TRA_DNAVI_DCS_E!Z42+FC_TRA_DNAVI_IWW_E!Z42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FC_TRA_DNAVI_DCS_E!C43+FC_TRA_DNAVI_IWW_E!C43</f>
        <v>21.941009999999999</v>
      </c>
      <c r="D43" s="8">
        <f>FC_TRA_DNAVI_DCS_E!D43+FC_TRA_DNAVI_IWW_E!D43</f>
        <v>21.941009999999999</v>
      </c>
      <c r="E43" s="8">
        <f>FC_TRA_DNAVI_DCS_E!E43+FC_TRA_DNAVI_IWW_E!E43</f>
        <v>25.07544</v>
      </c>
      <c r="F43" s="8">
        <f>FC_TRA_DNAVI_DCS_E!F43+FC_TRA_DNAVI_IWW_E!F43</f>
        <v>28.209869999999999</v>
      </c>
      <c r="G43" s="8">
        <f>FC_TRA_DNAVI_DCS_E!G43+FC_TRA_DNAVI_IWW_E!G43</f>
        <v>25.07544</v>
      </c>
      <c r="H43" s="8">
        <f>FC_TRA_DNAVI_DCS_E!H43+FC_TRA_DNAVI_IWW_E!H43</f>
        <v>25.07544</v>
      </c>
      <c r="I43" s="8">
        <f>FC_TRA_DNAVI_DCS_E!I43+FC_TRA_DNAVI_IWW_E!I43</f>
        <v>21.941009999999999</v>
      </c>
      <c r="J43" s="8">
        <f>FC_TRA_DNAVI_DCS_E!J43+FC_TRA_DNAVI_IWW_E!J43</f>
        <v>25.07544</v>
      </c>
      <c r="K43" s="8">
        <f>FC_TRA_DNAVI_DCS_E!K43+FC_TRA_DNAVI_IWW_E!K43</f>
        <v>21.941009999999999</v>
      </c>
      <c r="L43" s="8">
        <f>FC_TRA_DNAVI_DCS_E!L43+FC_TRA_DNAVI_IWW_E!L43</f>
        <v>25.07544</v>
      </c>
      <c r="M43" s="8">
        <f>FC_TRA_DNAVI_DCS_E!M43+FC_TRA_DNAVI_IWW_E!M43</f>
        <v>25.07544</v>
      </c>
      <c r="N43" s="8">
        <f>FC_TRA_DNAVI_DCS_E!N43+FC_TRA_DNAVI_IWW_E!N43</f>
        <v>15.67215</v>
      </c>
      <c r="O43" s="8">
        <f>FC_TRA_DNAVI_DCS_E!O43+FC_TRA_DNAVI_IWW_E!O43</f>
        <v>12.53772</v>
      </c>
      <c r="P43" s="8">
        <f>FC_TRA_DNAVI_DCS_E!P43+FC_TRA_DNAVI_IWW_E!P43</f>
        <v>12.53772</v>
      </c>
      <c r="Q43" s="8">
        <f>FC_TRA_DNAVI_DCS_E!Q43+FC_TRA_DNAVI_IWW_E!Q43</f>
        <v>18.806580000000004</v>
      </c>
      <c r="R43" s="8">
        <f>FC_TRA_DNAVI_DCS_E!R43+FC_TRA_DNAVI_IWW_E!R43</f>
        <v>18.806580000000004</v>
      </c>
      <c r="S43" s="8">
        <f>FC_TRA_DNAVI_DCS_E!S43+FC_TRA_DNAVI_IWW_E!S43</f>
        <v>15.67215</v>
      </c>
      <c r="T43" s="8">
        <f>FC_TRA_DNAVI_DCS_E!T43+FC_TRA_DNAVI_IWW_E!T43</f>
        <v>20.518112160000001</v>
      </c>
      <c r="U43" s="8">
        <f>FC_TRA_DNAVI_DCS_E!U43+FC_TRA_DNAVI_IWW_E!U43</f>
        <v>20.132377200000004</v>
      </c>
      <c r="V43" s="8">
        <f>FC_TRA_DNAVI_DCS_E!V43+FC_TRA_DNAVI_IWW_E!V43</f>
        <v>16.70664528</v>
      </c>
      <c r="W43" s="8">
        <f>FC_TRA_DNAVI_DCS_E!W43+FC_TRA_DNAVI_IWW_E!W43</f>
        <v>20.09182968</v>
      </c>
      <c r="X43" s="8">
        <f>FC_TRA_DNAVI_DCS_E!X43+FC_TRA_DNAVI_IWW_E!X43</f>
        <v>18.493137000000001</v>
      </c>
      <c r="Y43" s="8">
        <f>FC_TRA_DNAVI_DCS_E!Y43+FC_TRA_DNAVI_IWW_E!Y43</f>
        <v>18.007367040000002</v>
      </c>
      <c r="Z43" s="8">
        <f>FC_TRA_DNAVI_DCS_E!Z43+FC_TRA_DNAVI_IWW_E!Z43</f>
        <v>20.242282320000001</v>
      </c>
    </row>
    <row r="44" spans="1:26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  <c r="Y44" s="8">
        <f>FC_TRA_DNAVI_DCS_E!Y44+FC_TRA_DNAVI_IWW_E!Y44</f>
        <v>0</v>
      </c>
      <c r="Z44" s="8">
        <f>FC_TRA_DNAVI_DCS_E!Z44+FC_TRA_DNAVI_IWW_E!Z44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  <c r="Y45" s="8">
        <f>FC_TRA_DNAVI_DCS_E!Y45+FC_TRA_DNAVI_IWW_E!Y45</f>
        <v>0</v>
      </c>
      <c r="Z45" s="8">
        <f>FC_TRA_DNAVI_DCS_E!Z45+FC_TRA_DNAVI_IWW_E!Z45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  <c r="Y46" s="8">
        <f>FC_TRA_DNAVI_DCS_E!Y46+FC_TRA_DNAVI_IWW_E!Y46</f>
        <v>0</v>
      </c>
      <c r="Z46" s="8">
        <f>FC_TRA_DNAVI_DCS_E!Z46+FC_TRA_DNAVI_IWW_E!Z46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  <c r="Y47" s="8">
        <f>FC_TRA_DNAVI_DCS_E!Y47+FC_TRA_DNAVI_IWW_E!Y47</f>
        <v>0</v>
      </c>
      <c r="Z47" s="8">
        <f>FC_TRA_DNAVI_DCS_E!Z47+FC_TRA_DNAVI_IWW_E!Z47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  <c r="Y48" s="8">
        <f>FC_TRA_DNAVI_DCS_E!Y48+FC_TRA_DNAVI_IWW_E!Y48</f>
        <v>0</v>
      </c>
      <c r="Z48" s="8">
        <f>FC_TRA_DNAVI_DCS_E!Z48+FC_TRA_DNAVI_IWW_E!Z48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  <c r="Y49" s="8">
        <f>FC_TRA_DNAVI_DCS_E!Y49+FC_TRA_DNAVI_IWW_E!Y49</f>
        <v>0</v>
      </c>
      <c r="Z49" s="8">
        <f>FC_TRA_DNAVI_DCS_E!Z49+FC_TRA_DNAVI_IWW_E!Z49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  <c r="Y50" s="8">
        <f>FC_TRA_DNAVI_DCS_E!Y50+FC_TRA_DNAVI_IWW_E!Y50</f>
        <v>0</v>
      </c>
      <c r="Z50" s="8">
        <f>FC_TRA_DNAVI_DCS_E!Z50+FC_TRA_DNAVI_IWW_E!Z50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  <c r="Y51" s="27">
        <f>FC_TRA_DNAVI_DCS_E!Y51+FC_TRA_DNAVI_IWW_E!Y51</f>
        <v>0</v>
      </c>
      <c r="Z51" s="27">
        <f>FC_TRA_DNAVI_DCS_E!Z51+FC_TRA_DNAVI_IWW_E!Z51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  <c r="Y53" s="8">
        <f>FC_TRA_DNAVI_DCS_E!Y53+FC_TRA_DNAVI_IWW_E!Y53</f>
        <v>0</v>
      </c>
      <c r="Z53" s="8">
        <f>FC_TRA_DNAVI_DCS_E!Z53+FC_TRA_DNAVI_IWW_E!Z53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  <c r="Y54" s="45">
        <f>FC_TRA_DNAVI_DCS_E!Y54+FC_TRA_DNAVI_IWW_E!Y54</f>
        <v>0</v>
      </c>
      <c r="Z54" s="45">
        <f>FC_TRA_DNAVI_DCS_E!Z54+FC_TRA_DNAVI_IWW_E!Z54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  <c r="Y62" s="52">
        <f>FC_TRA_DNAVI_DCS_E!Y62+FC_TRA_DNAVI_IWW_E!Y62</f>
        <v>0</v>
      </c>
      <c r="Z62" s="52">
        <f>FC_TRA_DNAVI_DCS_E!Z62+FC_TRA_DNAVI_IWW_E!Z62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  <c r="Y63" s="52">
        <f>FC_TRA_DNAVI_DCS_E!Y63+FC_TRA_DNAVI_IWW_E!Y63</f>
        <v>0</v>
      </c>
      <c r="Z63" s="52">
        <f>FC_TRA_DNAVI_DCS_E!Z63+FC_TRA_DNAVI_IWW_E!Z63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  <c r="Y64" s="52">
        <f>FC_TRA_DNAVI_DCS_E!Y64+FC_TRA_DNAVI_IWW_E!Y64</f>
        <v>0</v>
      </c>
      <c r="Z64" s="52">
        <f>FC_TRA_DNAVI_DCS_E!Z64+FC_TRA_DNAVI_IWW_E!Z64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  <c r="Y65" s="52">
        <f>FC_TRA_DNAVI_DCS_E!Y65+FC_TRA_DNAVI_IWW_E!Y65</f>
        <v>0</v>
      </c>
      <c r="Z65" s="52">
        <f>FC_TRA_DNAVI_DCS_E!Z65+FC_TRA_DNAVI_IWW_E!Z65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  <c r="Y66" s="52">
        <f>FC_TRA_DNAVI_DCS_E!Y66+FC_TRA_DNAVI_IWW_E!Y66</f>
        <v>0</v>
      </c>
      <c r="Z66" s="52">
        <f>FC_TRA_DNAVI_DCS_E!Z66+FC_TRA_DNAVI_IWW_E!Z66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  <c r="Y67" s="52">
        <f>FC_TRA_DNAVI_DCS_E!Y67+FC_TRA_DNAVI_IWW_E!Y67</f>
        <v>0</v>
      </c>
      <c r="Z67" s="52">
        <f>FC_TRA_DNAVI_DCS_E!Z67+FC_TRA_DNAVI_IWW_E!Z67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  <c r="Y68" s="52">
        <f>FC_TRA_DNAVI_DCS_E!Y68+FC_TRA_DNAVI_IWW_E!Y68</f>
        <v>0</v>
      </c>
      <c r="Z68" s="52">
        <f>FC_TRA_DNAVI_DCS_E!Z68+FC_TRA_DNAVI_IWW_E!Z68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  <c r="Y69" s="52">
        <f>FC_TRA_DNAVI_DCS_E!Y69+FC_TRA_DNAVI_IWW_E!Y69</f>
        <v>0</v>
      </c>
      <c r="Z69" s="52">
        <f>FC_TRA_DNAVI_DCS_E!Z69+FC_TRA_DNAVI_IWW_E!Z69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  <c r="Y70" s="52">
        <f>FC_TRA_DNAVI_DCS_E!Y70+FC_TRA_DNAVI_IWW_E!Y70</f>
        <v>0</v>
      </c>
      <c r="Z70" s="52">
        <f>FC_TRA_DNAVI_DCS_E!Z70+FC_TRA_DNAVI_IWW_E!Z70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  <c r="Y71" s="52">
        <f>FC_TRA_DNAVI_DCS_E!Y71+FC_TRA_DNAVI_IWW_E!Y71</f>
        <v>0</v>
      </c>
      <c r="Z71" s="52">
        <f>FC_TRA_DNAVI_DCS_E!Z71+FC_TRA_DNAVI_IWW_E!Z71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  <c r="Y72" s="55">
        <f>FC_TRA_DNAVI_DCS_E!Y72+FC_TRA_DNAVI_IWW_E!Y72</f>
        <v>0</v>
      </c>
      <c r="Z72" s="55">
        <f>FC_TRA_DNAVI_DCS_E!Z72+FC_TRA_DNAVI_IWW_E!Z72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21.941009999999999</v>
      </c>
      <c r="D2" s="21">
        <f t="shared" ref="D2:X2" si="0">SUM(D3,D17,D22,D25,D26,D51,D52)</f>
        <v>21.941009999999999</v>
      </c>
      <c r="E2" s="21">
        <f t="shared" si="0"/>
        <v>25.07544</v>
      </c>
      <c r="F2" s="21">
        <f t="shared" si="0"/>
        <v>28.209869999999999</v>
      </c>
      <c r="G2" s="21">
        <f t="shared" si="0"/>
        <v>25.07544</v>
      </c>
      <c r="H2" s="21">
        <f t="shared" si="0"/>
        <v>25.07544</v>
      </c>
      <c r="I2" s="21">
        <f t="shared" si="0"/>
        <v>21.941009999999999</v>
      </c>
      <c r="J2" s="21">
        <f t="shared" si="0"/>
        <v>25.07544</v>
      </c>
      <c r="K2" s="21">
        <f t="shared" si="0"/>
        <v>21.941009999999999</v>
      </c>
      <c r="L2" s="21">
        <f t="shared" si="0"/>
        <v>25.07544</v>
      </c>
      <c r="M2" s="21">
        <f t="shared" si="0"/>
        <v>25.07544</v>
      </c>
      <c r="N2" s="21">
        <f t="shared" si="0"/>
        <v>15.67215</v>
      </c>
      <c r="O2" s="21">
        <f t="shared" si="0"/>
        <v>12.53772</v>
      </c>
      <c r="P2" s="21">
        <f t="shared" si="0"/>
        <v>12.53772</v>
      </c>
      <c r="Q2" s="21">
        <f t="shared" si="0"/>
        <v>18.806580000000004</v>
      </c>
      <c r="R2" s="21">
        <f t="shared" si="0"/>
        <v>18.806580000000004</v>
      </c>
      <c r="S2" s="21">
        <f t="shared" si="0"/>
        <v>15.67215</v>
      </c>
      <c r="T2" s="21">
        <f t="shared" si="0"/>
        <v>20.518112160000001</v>
      </c>
      <c r="U2" s="21">
        <f t="shared" si="0"/>
        <v>20.132377200000004</v>
      </c>
      <c r="V2" s="21">
        <f t="shared" si="0"/>
        <v>16.70664528</v>
      </c>
      <c r="W2" s="21">
        <f t="shared" si="0"/>
        <v>20.09182968</v>
      </c>
      <c r="X2" s="21">
        <f t="shared" si="0"/>
        <v>18.493137000000001</v>
      </c>
      <c r="Y2" s="21">
        <f t="shared" ref="Y2:Z2" si="1">SUM(Y3,Y17,Y22,Y25,Y26,Y51,Y52)</f>
        <v>18.007367040000002</v>
      </c>
      <c r="Z2" s="21">
        <f t="shared" si="1"/>
        <v>20.242282320000001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21.941009999999999</v>
      </c>
      <c r="D26" s="27">
        <f t="shared" si="16"/>
        <v>21.941009999999999</v>
      </c>
      <c r="E26" s="27">
        <f t="shared" si="16"/>
        <v>25.07544</v>
      </c>
      <c r="F26" s="27">
        <f t="shared" si="16"/>
        <v>28.209869999999999</v>
      </c>
      <c r="G26" s="27">
        <f t="shared" si="16"/>
        <v>25.07544</v>
      </c>
      <c r="H26" s="27">
        <f t="shared" si="16"/>
        <v>25.07544</v>
      </c>
      <c r="I26" s="27">
        <f t="shared" si="16"/>
        <v>21.941009999999999</v>
      </c>
      <c r="J26" s="27">
        <f t="shared" si="16"/>
        <v>25.07544</v>
      </c>
      <c r="K26" s="27">
        <f t="shared" si="16"/>
        <v>21.941009999999999</v>
      </c>
      <c r="L26" s="27">
        <f t="shared" si="16"/>
        <v>25.07544</v>
      </c>
      <c r="M26" s="27">
        <f t="shared" si="16"/>
        <v>25.07544</v>
      </c>
      <c r="N26" s="27">
        <f t="shared" si="16"/>
        <v>15.67215</v>
      </c>
      <c r="O26" s="27">
        <f t="shared" si="16"/>
        <v>12.53772</v>
      </c>
      <c r="P26" s="27">
        <f t="shared" si="16"/>
        <v>12.53772</v>
      </c>
      <c r="Q26" s="27">
        <f t="shared" si="16"/>
        <v>18.806580000000004</v>
      </c>
      <c r="R26" s="27">
        <f t="shared" si="16"/>
        <v>18.806580000000004</v>
      </c>
      <c r="S26" s="27">
        <f t="shared" si="16"/>
        <v>15.67215</v>
      </c>
      <c r="T26" s="27">
        <f t="shared" si="16"/>
        <v>20.518112160000001</v>
      </c>
      <c r="U26" s="27">
        <f t="shared" si="16"/>
        <v>20.132377200000004</v>
      </c>
      <c r="V26" s="27">
        <f t="shared" si="16"/>
        <v>16.70664528</v>
      </c>
      <c r="W26" s="27">
        <f t="shared" si="16"/>
        <v>20.09182968</v>
      </c>
      <c r="X26" s="27">
        <f t="shared" si="16"/>
        <v>18.493137000000001</v>
      </c>
      <c r="Y26" s="27">
        <f t="shared" ref="Y26:Z26" si="17">SUM(Y27,Y33)</f>
        <v>18.007367040000002</v>
      </c>
      <c r="Z26" s="27">
        <f t="shared" si="17"/>
        <v>20.242282320000001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21.941009999999999</v>
      </c>
      <c r="D33" s="19">
        <f t="shared" si="20"/>
        <v>21.941009999999999</v>
      </c>
      <c r="E33" s="19">
        <f t="shared" si="20"/>
        <v>25.07544</v>
      </c>
      <c r="F33" s="19">
        <f t="shared" si="20"/>
        <v>28.209869999999999</v>
      </c>
      <c r="G33" s="19">
        <f t="shared" si="20"/>
        <v>25.07544</v>
      </c>
      <c r="H33" s="19">
        <f t="shared" si="20"/>
        <v>25.07544</v>
      </c>
      <c r="I33" s="19">
        <f t="shared" si="20"/>
        <v>21.941009999999999</v>
      </c>
      <c r="J33" s="19">
        <f t="shared" si="20"/>
        <v>25.07544</v>
      </c>
      <c r="K33" s="19">
        <f t="shared" si="20"/>
        <v>21.941009999999999</v>
      </c>
      <c r="L33" s="19">
        <f t="shared" si="20"/>
        <v>25.07544</v>
      </c>
      <c r="M33" s="19">
        <f t="shared" si="20"/>
        <v>25.07544</v>
      </c>
      <c r="N33" s="19">
        <f t="shared" si="20"/>
        <v>15.67215</v>
      </c>
      <c r="O33" s="19">
        <f t="shared" si="20"/>
        <v>12.53772</v>
      </c>
      <c r="P33" s="19">
        <f t="shared" si="20"/>
        <v>12.53772</v>
      </c>
      <c r="Q33" s="19">
        <f t="shared" si="20"/>
        <v>18.806580000000004</v>
      </c>
      <c r="R33" s="19">
        <f t="shared" si="20"/>
        <v>18.806580000000004</v>
      </c>
      <c r="S33" s="19">
        <f t="shared" si="20"/>
        <v>15.67215</v>
      </c>
      <c r="T33" s="19">
        <f t="shared" si="20"/>
        <v>20.518112160000001</v>
      </c>
      <c r="U33" s="19">
        <f t="shared" si="20"/>
        <v>20.132377200000004</v>
      </c>
      <c r="V33" s="19">
        <f t="shared" si="20"/>
        <v>16.70664528</v>
      </c>
      <c r="W33" s="19">
        <f t="shared" si="20"/>
        <v>20.09182968</v>
      </c>
      <c r="X33" s="19">
        <f t="shared" si="20"/>
        <v>18.493137000000001</v>
      </c>
      <c r="Y33" s="19">
        <f t="shared" ref="Y33:Z33" si="21">SUM(Y34:Y50)</f>
        <v>18.007367040000002</v>
      </c>
      <c r="Z33" s="19">
        <f t="shared" si="21"/>
        <v>20.242282320000001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21.941009999999999</v>
      </c>
      <c r="D43" s="8">
        <v>21.941009999999999</v>
      </c>
      <c r="E43" s="8">
        <v>25.07544</v>
      </c>
      <c r="F43" s="8">
        <v>28.209869999999999</v>
      </c>
      <c r="G43" s="8">
        <v>25.07544</v>
      </c>
      <c r="H43" s="8">
        <v>25.07544</v>
      </c>
      <c r="I43" s="8">
        <v>21.941009999999999</v>
      </c>
      <c r="J43" s="8">
        <v>25.07544</v>
      </c>
      <c r="K43" s="8">
        <v>21.941009999999999</v>
      </c>
      <c r="L43" s="8">
        <v>25.07544</v>
      </c>
      <c r="M43" s="8">
        <v>25.07544</v>
      </c>
      <c r="N43" s="8">
        <v>15.67215</v>
      </c>
      <c r="O43" s="8">
        <v>12.53772</v>
      </c>
      <c r="P43" s="8">
        <v>12.53772</v>
      </c>
      <c r="Q43" s="8">
        <v>18.806580000000004</v>
      </c>
      <c r="R43" s="8">
        <v>18.806580000000004</v>
      </c>
      <c r="S43" s="8">
        <v>15.67215</v>
      </c>
      <c r="T43" s="8">
        <v>20.518112160000001</v>
      </c>
      <c r="U43" s="8">
        <v>20.132377200000004</v>
      </c>
      <c r="V43" s="8">
        <v>16.70664528</v>
      </c>
      <c r="W43" s="8">
        <v>20.09182968</v>
      </c>
      <c r="X43" s="8">
        <v>18.493137000000001</v>
      </c>
      <c r="Y43" s="8">
        <v>18.007367040000002</v>
      </c>
      <c r="Z43" s="8">
        <v>20.242282320000001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599.55515737626126</v>
      </c>
      <c r="D2" s="21">
        <f t="shared" ref="D2:X2" si="0">SUM(D3,D17,D22,D25,D26,D51,D52)</f>
        <v>772.25765052228417</v>
      </c>
      <c r="E2" s="21">
        <f t="shared" si="0"/>
        <v>725.50802298274243</v>
      </c>
      <c r="F2" s="21">
        <f t="shared" si="0"/>
        <v>782.20659695120389</v>
      </c>
      <c r="G2" s="21">
        <f t="shared" si="0"/>
        <v>765.53861255068284</v>
      </c>
      <c r="H2" s="21">
        <f t="shared" si="0"/>
        <v>749.12150195743288</v>
      </c>
      <c r="I2" s="21">
        <f t="shared" si="0"/>
        <v>665.35641030119575</v>
      </c>
      <c r="J2" s="21">
        <f t="shared" si="0"/>
        <v>643.86494751996463</v>
      </c>
      <c r="K2" s="21">
        <f t="shared" si="0"/>
        <v>628.25445133655251</v>
      </c>
      <c r="L2" s="21">
        <f t="shared" si="0"/>
        <v>572.91693256944927</v>
      </c>
      <c r="M2" s="21">
        <f t="shared" si="0"/>
        <v>581.1931862235449</v>
      </c>
      <c r="N2" s="21">
        <f t="shared" si="0"/>
        <v>671.20045712749129</v>
      </c>
      <c r="O2" s="21">
        <f t="shared" si="0"/>
        <v>692.66021125165298</v>
      </c>
      <c r="P2" s="21">
        <f t="shared" si="0"/>
        <v>690.44194590750135</v>
      </c>
      <c r="Q2" s="21">
        <f t="shared" si="0"/>
        <v>769.11605503439205</v>
      </c>
      <c r="R2" s="21">
        <f t="shared" si="0"/>
        <v>771.67342378857506</v>
      </c>
      <c r="S2" s="21">
        <f t="shared" si="0"/>
        <v>778.78112191838011</v>
      </c>
      <c r="T2" s="21">
        <f t="shared" si="0"/>
        <v>744.64649816711767</v>
      </c>
      <c r="U2" s="21">
        <f t="shared" si="0"/>
        <v>746.95245238579787</v>
      </c>
      <c r="V2" s="21">
        <f t="shared" si="0"/>
        <v>701.84266361220421</v>
      </c>
      <c r="W2" s="21">
        <f t="shared" si="0"/>
        <v>679.67943756135548</v>
      </c>
      <c r="X2" s="21">
        <f t="shared" si="0"/>
        <v>620.93382894132435</v>
      </c>
      <c r="Y2" s="21">
        <f t="shared" ref="Y2:Z2" si="1">SUM(Y3,Y17,Y22,Y25,Y26,Y51,Y52)</f>
        <v>546.93579321567393</v>
      </c>
      <c r="Z2" s="21">
        <f t="shared" si="1"/>
        <v>535.69611891353543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96.984891780235714</v>
      </c>
      <c r="D3" s="24">
        <f t="shared" ref="D3:W3" si="3">SUM(D4,D8,D11)</f>
        <v>90.123798450184836</v>
      </c>
      <c r="E3" s="24">
        <f t="shared" si="3"/>
        <v>101.36873295356763</v>
      </c>
      <c r="F3" s="24">
        <f t="shared" si="3"/>
        <v>72.498617889231596</v>
      </c>
      <c r="G3" s="24">
        <f t="shared" si="3"/>
        <v>106.55739230210757</v>
      </c>
      <c r="H3" s="24">
        <f t="shared" si="3"/>
        <v>103.95837504012654</v>
      </c>
      <c r="I3" s="24">
        <f t="shared" si="3"/>
        <v>75.369255994926576</v>
      </c>
      <c r="J3" s="24">
        <f t="shared" si="3"/>
        <v>46.779856269964654</v>
      </c>
      <c r="K3" s="24">
        <f t="shared" si="3"/>
        <v>34.563530195181421</v>
      </c>
      <c r="L3" s="24">
        <f t="shared" si="3"/>
        <v>25.995509036317024</v>
      </c>
      <c r="M3" s="24">
        <f t="shared" si="3"/>
        <v>28.594184365736595</v>
      </c>
      <c r="N3" s="24">
        <f t="shared" si="3"/>
        <v>31.289777457186947</v>
      </c>
      <c r="O3" s="24">
        <f t="shared" si="3"/>
        <v>28.659214316390909</v>
      </c>
      <c r="P3" s="24">
        <f t="shared" si="3"/>
        <v>33.834851962852916</v>
      </c>
      <c r="Q3" s="24">
        <f t="shared" si="3"/>
        <v>23.062374364008623</v>
      </c>
      <c r="R3" s="24">
        <f t="shared" si="3"/>
        <v>10.22949001648624</v>
      </c>
      <c r="S3" s="24">
        <f t="shared" si="3"/>
        <v>17.905942184058262</v>
      </c>
      <c r="T3" s="24">
        <f t="shared" si="3"/>
        <v>12.435729447117517</v>
      </c>
      <c r="U3" s="24">
        <f t="shared" si="3"/>
        <v>10.367435899575179</v>
      </c>
      <c r="V3" s="24">
        <f t="shared" si="3"/>
        <v>9.6763843313204116</v>
      </c>
      <c r="W3" s="24">
        <f t="shared" si="3"/>
        <v>8.4350493904490378</v>
      </c>
      <c r="X3" s="24">
        <f t="shared" ref="X3:Z3" si="4">SUM(X4,X8,X11)</f>
        <v>7.5344219558785595</v>
      </c>
      <c r="Y3" s="24">
        <f t="shared" si="4"/>
        <v>0</v>
      </c>
      <c r="Z3" s="24">
        <f t="shared" si="4"/>
        <v>2.8317030168268751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96.984891780235714</v>
      </c>
      <c r="D4" s="19">
        <f t="shared" ref="D4:W4" si="6">SUM(D5:D7)</f>
        <v>90.123798450184836</v>
      </c>
      <c r="E4" s="19">
        <f t="shared" si="6"/>
        <v>101.36873295356763</v>
      </c>
      <c r="F4" s="19">
        <f t="shared" si="6"/>
        <v>72.498617889231596</v>
      </c>
      <c r="G4" s="19">
        <f t="shared" si="6"/>
        <v>106.55739230210757</v>
      </c>
      <c r="H4" s="19">
        <f t="shared" si="6"/>
        <v>103.95837504012654</v>
      </c>
      <c r="I4" s="19">
        <f t="shared" si="6"/>
        <v>75.369255994926576</v>
      </c>
      <c r="J4" s="19">
        <f t="shared" si="6"/>
        <v>46.779856269964654</v>
      </c>
      <c r="K4" s="19">
        <f t="shared" si="6"/>
        <v>34.563530195181421</v>
      </c>
      <c r="L4" s="19">
        <f t="shared" si="6"/>
        <v>25.995509036317024</v>
      </c>
      <c r="M4" s="19">
        <f t="shared" si="6"/>
        <v>28.594184365736595</v>
      </c>
      <c r="N4" s="19">
        <f t="shared" si="6"/>
        <v>31.289777457186947</v>
      </c>
      <c r="O4" s="19">
        <f t="shared" si="6"/>
        <v>28.659214316390909</v>
      </c>
      <c r="P4" s="19">
        <f t="shared" si="6"/>
        <v>33.834851962852916</v>
      </c>
      <c r="Q4" s="19">
        <f t="shared" si="6"/>
        <v>23.062374364008623</v>
      </c>
      <c r="R4" s="19">
        <f t="shared" si="6"/>
        <v>10.22949001648624</v>
      </c>
      <c r="S4" s="19">
        <f t="shared" si="6"/>
        <v>17.905942184058262</v>
      </c>
      <c r="T4" s="19">
        <f t="shared" si="6"/>
        <v>12.435729447117517</v>
      </c>
      <c r="U4" s="19">
        <f t="shared" si="6"/>
        <v>10.367435899575179</v>
      </c>
      <c r="V4" s="19">
        <f t="shared" si="6"/>
        <v>9.6763843313204116</v>
      </c>
      <c r="W4" s="19">
        <f t="shared" si="6"/>
        <v>8.4350493904490378</v>
      </c>
      <c r="X4" s="19">
        <f t="shared" ref="X4:Z4" si="7">SUM(X5:X7)</f>
        <v>7.5344219558785595</v>
      </c>
      <c r="Y4" s="19">
        <f t="shared" si="7"/>
        <v>0</v>
      </c>
      <c r="Z4" s="19">
        <f t="shared" si="7"/>
        <v>2.8317030168268751</v>
      </c>
    </row>
    <row r="5" spans="1:26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  <c r="Y5" s="8">
        <f>FC_OTH_CP_E!Y5+FC_OTH_HH_E!Y5+FC_OTH_AFF_E!Y5</f>
        <v>0</v>
      </c>
      <c r="Z5" s="8">
        <f>FC_OTH_CP_E!Z5+FC_OTH_HH_E!Z5+FC_OTH_AFF_E!Z5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  <c r="Y6" s="8">
        <f>FC_OTH_CP_E!Y6+FC_OTH_HH_E!Y6+FC_OTH_AFF_E!Y6</f>
        <v>0</v>
      </c>
      <c r="Z6" s="8">
        <f>FC_OTH_CP_E!Z6+FC_OTH_HH_E!Z6+FC_OTH_AFF_E!Z6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FC_OTH_CP_E!C7+FC_OTH_HH_E!C7+FC_OTH_AFF_E!C7</f>
        <v>96.984891780235714</v>
      </c>
      <c r="D7" s="8">
        <f>FC_OTH_CP_E!D7+FC_OTH_HH_E!D7+FC_OTH_AFF_E!D7</f>
        <v>90.123798450184836</v>
      </c>
      <c r="E7" s="8">
        <f>FC_OTH_CP_E!E7+FC_OTH_HH_E!E7+FC_OTH_AFF_E!E7</f>
        <v>101.36873295356763</v>
      </c>
      <c r="F7" s="8">
        <f>FC_OTH_CP_E!F7+FC_OTH_HH_E!F7+FC_OTH_AFF_E!F7</f>
        <v>72.498617889231596</v>
      </c>
      <c r="G7" s="8">
        <f>FC_OTH_CP_E!G7+FC_OTH_HH_E!G7+FC_OTH_AFF_E!G7</f>
        <v>106.55739230210757</v>
      </c>
      <c r="H7" s="8">
        <f>FC_OTH_CP_E!H7+FC_OTH_HH_E!H7+FC_OTH_AFF_E!H7</f>
        <v>103.95837504012654</v>
      </c>
      <c r="I7" s="8">
        <f>FC_OTH_CP_E!I7+FC_OTH_HH_E!I7+FC_OTH_AFF_E!I7</f>
        <v>75.369255994926576</v>
      </c>
      <c r="J7" s="8">
        <f>FC_OTH_CP_E!J7+FC_OTH_HH_E!J7+FC_OTH_AFF_E!J7</f>
        <v>46.779856269964654</v>
      </c>
      <c r="K7" s="8">
        <f>FC_OTH_CP_E!K7+FC_OTH_HH_E!K7+FC_OTH_AFF_E!K7</f>
        <v>34.563530195181421</v>
      </c>
      <c r="L7" s="8">
        <f>FC_OTH_CP_E!L7+FC_OTH_HH_E!L7+FC_OTH_AFF_E!L7</f>
        <v>25.995509036317024</v>
      </c>
      <c r="M7" s="8">
        <f>FC_OTH_CP_E!M7+FC_OTH_HH_E!M7+FC_OTH_AFF_E!M7</f>
        <v>28.594184365736595</v>
      </c>
      <c r="N7" s="8">
        <f>FC_OTH_CP_E!N7+FC_OTH_HH_E!N7+FC_OTH_AFF_E!N7</f>
        <v>31.289777457186947</v>
      </c>
      <c r="O7" s="8">
        <f>FC_OTH_CP_E!O7+FC_OTH_HH_E!O7+FC_OTH_AFF_E!O7</f>
        <v>28.659214316390909</v>
      </c>
      <c r="P7" s="8">
        <f>FC_OTH_CP_E!P7+FC_OTH_HH_E!P7+FC_OTH_AFF_E!P7</f>
        <v>33.834851962852916</v>
      </c>
      <c r="Q7" s="8">
        <f>FC_OTH_CP_E!Q7+FC_OTH_HH_E!Q7+FC_OTH_AFF_E!Q7</f>
        <v>23.062374364008623</v>
      </c>
      <c r="R7" s="8">
        <f>FC_OTH_CP_E!R7+FC_OTH_HH_E!R7+FC_OTH_AFF_E!R7</f>
        <v>10.22949001648624</v>
      </c>
      <c r="S7" s="8">
        <f>FC_OTH_CP_E!S7+FC_OTH_HH_E!S7+FC_OTH_AFF_E!S7</f>
        <v>17.905942184058262</v>
      </c>
      <c r="T7" s="8">
        <f>FC_OTH_CP_E!T7+FC_OTH_HH_E!T7+FC_OTH_AFF_E!T7</f>
        <v>12.435729447117517</v>
      </c>
      <c r="U7" s="8">
        <f>FC_OTH_CP_E!U7+FC_OTH_HH_E!U7+FC_OTH_AFF_E!U7</f>
        <v>10.367435899575179</v>
      </c>
      <c r="V7" s="8">
        <f>FC_OTH_CP_E!V7+FC_OTH_HH_E!V7+FC_OTH_AFF_E!V7</f>
        <v>9.6763843313204116</v>
      </c>
      <c r="W7" s="8">
        <f>FC_OTH_CP_E!W7+FC_OTH_HH_E!W7+FC_OTH_AFF_E!W7</f>
        <v>8.4350493904490378</v>
      </c>
      <c r="X7" s="8">
        <f>FC_OTH_CP_E!X7+FC_OTH_HH_E!X7+FC_OTH_AFF_E!X7</f>
        <v>7.5344219558785595</v>
      </c>
      <c r="Y7" s="8">
        <f>FC_OTH_CP_E!Y7+FC_OTH_HH_E!Y7+FC_OTH_AFF_E!Y7</f>
        <v>0</v>
      </c>
      <c r="Z7" s="8">
        <f>FC_OTH_CP_E!Z7+FC_OTH_HH_E!Z7+FC_OTH_AFF_E!Z7</f>
        <v>2.8317030168268751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  <c r="Y9" s="8">
        <f>FC_OTH_CP_E!Y9+FC_OTH_HH_E!Y9+FC_OTH_AFF_E!Y9</f>
        <v>0</v>
      </c>
      <c r="Z9" s="8">
        <f>FC_OTH_CP_E!Z9+FC_OTH_HH_E!Z9+FC_OTH_AFF_E!Z9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  <c r="Y10" s="8">
        <f>FC_OTH_CP_E!Y10+FC_OTH_HH_E!Y10+FC_OTH_AFF_E!Y10</f>
        <v>0</v>
      </c>
      <c r="Z10" s="8">
        <f>FC_OTH_CP_E!Z10+FC_OTH_HH_E!Z10+FC_OTH_AFF_E!Z10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  <c r="Y12" s="8">
        <f>FC_OTH_CP_E!Y12+FC_OTH_HH_E!Y12+FC_OTH_AFF_E!Y12</f>
        <v>0</v>
      </c>
      <c r="Z12" s="8">
        <f>FC_OTH_CP_E!Z12+FC_OTH_HH_E!Z12+FC_OTH_AFF_E!Z12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  <c r="Y13" s="8">
        <f>FC_OTH_CP_E!Y13+FC_OTH_HH_E!Y13+FC_OTH_AFF_E!Y13</f>
        <v>0</v>
      </c>
      <c r="Z13" s="8">
        <f>FC_OTH_CP_E!Z13+FC_OTH_HH_E!Z13+FC_OTH_AFF_E!Z13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  <c r="Y14" s="8">
        <f>FC_OTH_CP_E!Y14+FC_OTH_HH_E!Y14+FC_OTH_AFF_E!Y14</f>
        <v>0</v>
      </c>
      <c r="Z14" s="8">
        <f>FC_OTH_CP_E!Z14+FC_OTH_HH_E!Z14+FC_OTH_AFF_E!Z14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  <c r="Y15" s="8">
        <f>FC_OTH_CP_E!Y15+FC_OTH_HH_E!Y15+FC_OTH_AFF_E!Y15</f>
        <v>0</v>
      </c>
      <c r="Z15" s="8">
        <f>FC_OTH_CP_E!Z15+FC_OTH_HH_E!Z15+FC_OTH_AFF_E!Z15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  <c r="Y16" s="8">
        <f>FC_OTH_CP_E!Y16+FC_OTH_HH_E!Y16+FC_OTH_AFF_E!Y16</f>
        <v>0</v>
      </c>
      <c r="Z16" s="8">
        <f>FC_OTH_CP_E!Z16+FC_OTH_HH_E!Z16+FC_OTH_AFF_E!Z16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  <c r="Y18" s="8">
        <f>FC_OTH_CP_E!Y18+FC_OTH_HH_E!Y18+FC_OTH_AFF_E!Y18</f>
        <v>0</v>
      </c>
      <c r="Z18" s="8">
        <f>FC_OTH_CP_E!Z18+FC_OTH_HH_E!Z18+FC_OTH_AFF_E!Z18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  <c r="Y19" s="8">
        <f>FC_OTH_CP_E!Y19+FC_OTH_HH_E!Y19+FC_OTH_AFF_E!Y19</f>
        <v>0</v>
      </c>
      <c r="Z19" s="8">
        <f>FC_OTH_CP_E!Z19+FC_OTH_HH_E!Z19+FC_OTH_AFF_E!Z19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  <c r="Y20" s="8">
        <f>FC_OTH_CP_E!Y20+FC_OTH_HH_E!Y20+FC_OTH_AFF_E!Y20</f>
        <v>0</v>
      </c>
      <c r="Z20" s="8">
        <f>FC_OTH_CP_E!Z20+FC_OTH_HH_E!Z20+FC_OTH_AFF_E!Z20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  <c r="Y21" s="8">
        <f>FC_OTH_CP_E!Y21+FC_OTH_HH_E!Y21+FC_OTH_AFF_E!Y21</f>
        <v>0</v>
      </c>
      <c r="Z21" s="8">
        <f>FC_OTH_CP_E!Z21+FC_OTH_HH_E!Z21+FC_OTH_AFF_E!Z21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50.96288539602552</v>
      </c>
      <c r="D22" s="27">
        <f t="shared" ref="D22:W22" si="18">SUM(D23:D24)</f>
        <v>30.012740552099331</v>
      </c>
      <c r="E22" s="27">
        <f t="shared" si="18"/>
        <v>34.02624710917484</v>
      </c>
      <c r="F22" s="27">
        <f t="shared" si="18"/>
        <v>31.533483221972222</v>
      </c>
      <c r="G22" s="27">
        <f t="shared" si="18"/>
        <v>27.43936076857532</v>
      </c>
      <c r="H22" s="27">
        <f t="shared" si="18"/>
        <v>23.845934877306341</v>
      </c>
      <c r="I22" s="27">
        <f t="shared" si="18"/>
        <v>17.837955866269091</v>
      </c>
      <c r="J22" s="27">
        <f t="shared" si="18"/>
        <v>20.267073329999999</v>
      </c>
      <c r="K22" s="27">
        <f t="shared" si="18"/>
        <v>28.626649061371037</v>
      </c>
      <c r="L22" s="27">
        <f t="shared" si="18"/>
        <v>15.182885693132242</v>
      </c>
      <c r="M22" s="27">
        <f t="shared" si="18"/>
        <v>16.888134377808441</v>
      </c>
      <c r="N22" s="27">
        <f t="shared" si="18"/>
        <v>20.235374550304236</v>
      </c>
      <c r="O22" s="27">
        <f t="shared" si="18"/>
        <v>20.811937935262325</v>
      </c>
      <c r="P22" s="27">
        <f t="shared" si="18"/>
        <v>20.802928784648437</v>
      </c>
      <c r="Q22" s="27">
        <f t="shared" si="18"/>
        <v>19.204544230383434</v>
      </c>
      <c r="R22" s="27">
        <f t="shared" si="18"/>
        <v>14.382812252088874</v>
      </c>
      <c r="S22" s="27">
        <f t="shared" si="18"/>
        <v>7.4844284143219753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4.3786274400000016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FC_OTH_CP_E!C23+FC_OTH_HH_E!C23+FC_OTH_AFF_E!C23</f>
        <v>4.0596179314468896</v>
      </c>
      <c r="D23" s="8">
        <f>FC_OTH_CP_E!D23+FC_OTH_HH_E!D23+FC_OTH_AFF_E!D23</f>
        <v>3.0350004982466992</v>
      </c>
      <c r="E23" s="8">
        <f>FC_OTH_CP_E!E23+FC_OTH_HH_E!E23+FC_OTH_AFF_E!E23</f>
        <v>3.6653226101453367</v>
      </c>
      <c r="F23" s="8">
        <f>FC_OTH_CP_E!F23+FC_OTH_HH_E!F23+FC_OTH_AFF_E!F23</f>
        <v>2.885776098722217</v>
      </c>
      <c r="G23" s="8">
        <f>FC_OTH_CP_E!G23+FC_OTH_HH_E!G23+FC_OTH_AFF_E!G23</f>
        <v>3.8477059663599373</v>
      </c>
      <c r="H23" s="8">
        <f>FC_OTH_CP_E!H23+FC_OTH_HH_E!H23+FC_OTH_AFF_E!H23</f>
        <v>1.9494840992492772</v>
      </c>
      <c r="I23" s="8">
        <f>FC_OTH_CP_E!I23+FC_OTH_HH_E!I23+FC_OTH_AFF_E!I23</f>
        <v>0.96074484484312206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4.287417410146805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  <c r="Y23" s="8">
        <f>FC_OTH_CP_E!Y23+FC_OTH_HH_E!Y23+FC_OTH_AFF_E!Y23</f>
        <v>4.3786274400000016</v>
      </c>
      <c r="Z23" s="8">
        <f>FC_OTH_CP_E!Z23+FC_OTH_HH_E!Z23+FC_OTH_AFF_E!Z23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FC_OTH_CP_E!C24+FC_OTH_HH_E!C24+FC_OTH_AFF_E!C24</f>
        <v>46.903267464578633</v>
      </c>
      <c r="D24" s="8">
        <f>FC_OTH_CP_E!D24+FC_OTH_HH_E!D24+FC_OTH_AFF_E!D24</f>
        <v>26.977740053852632</v>
      </c>
      <c r="E24" s="8">
        <f>FC_OTH_CP_E!E24+FC_OTH_HH_E!E24+FC_OTH_AFF_E!E24</f>
        <v>30.360924499029505</v>
      </c>
      <c r="F24" s="8">
        <f>FC_OTH_CP_E!F24+FC_OTH_HH_E!F24+FC_OTH_AFF_E!F24</f>
        <v>28.647707123250004</v>
      </c>
      <c r="G24" s="8">
        <f>FC_OTH_CP_E!G24+FC_OTH_HH_E!G24+FC_OTH_AFF_E!G24</f>
        <v>23.59165480221538</v>
      </c>
      <c r="H24" s="8">
        <f>FC_OTH_CP_E!H24+FC_OTH_HH_E!H24+FC_OTH_AFF_E!H24</f>
        <v>21.896450778057066</v>
      </c>
      <c r="I24" s="8">
        <f>FC_OTH_CP_E!I24+FC_OTH_HH_E!I24+FC_OTH_AFF_E!I24</f>
        <v>16.877211021425968</v>
      </c>
      <c r="J24" s="8">
        <f>FC_OTH_CP_E!J24+FC_OTH_HH_E!J24+FC_OTH_AFF_E!J24</f>
        <v>20.267073329999999</v>
      </c>
      <c r="K24" s="8">
        <f>FC_OTH_CP_E!K24+FC_OTH_HH_E!K24+FC_OTH_AFF_E!K24</f>
        <v>28.626649061371037</v>
      </c>
      <c r="L24" s="8">
        <f>FC_OTH_CP_E!L24+FC_OTH_HH_E!L24+FC_OTH_AFF_E!L24</f>
        <v>15.182885693132242</v>
      </c>
      <c r="M24" s="8">
        <f>FC_OTH_CP_E!M24+FC_OTH_HH_E!M24+FC_OTH_AFF_E!M24</f>
        <v>16.888134377808441</v>
      </c>
      <c r="N24" s="8">
        <f>FC_OTH_CP_E!N24+FC_OTH_HH_E!N24+FC_OTH_AFF_E!N24</f>
        <v>20.235374550304236</v>
      </c>
      <c r="O24" s="8">
        <f>FC_OTH_CP_E!O24+FC_OTH_HH_E!O24+FC_OTH_AFF_E!O24</f>
        <v>20.811937935262325</v>
      </c>
      <c r="P24" s="8">
        <f>FC_OTH_CP_E!P24+FC_OTH_HH_E!P24+FC_OTH_AFF_E!P24</f>
        <v>20.802928784648437</v>
      </c>
      <c r="Q24" s="8">
        <f>FC_OTH_CP_E!Q24+FC_OTH_HH_E!Q24+FC_OTH_AFF_E!Q24</f>
        <v>19.204544230383434</v>
      </c>
      <c r="R24" s="8">
        <f>FC_OTH_CP_E!R24+FC_OTH_HH_E!R24+FC_OTH_AFF_E!R24</f>
        <v>14.382812252088874</v>
      </c>
      <c r="S24" s="8">
        <f>FC_OTH_CP_E!S24+FC_OTH_HH_E!S24+FC_OTH_AFF_E!S24</f>
        <v>3.1970110041751707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  <c r="Y24" s="8">
        <f>FC_OTH_CP_E!Y24+FC_OTH_HH_E!Y24+FC_OTH_AFF_E!Y24</f>
        <v>0</v>
      </c>
      <c r="Z24" s="8">
        <f>FC_OTH_CP_E!Z24+FC_OTH_HH_E!Z24+FC_OTH_AFF_E!Z24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  <c r="Y25" s="27">
        <f>FC_OTH_CP_E!Y25+FC_OTH_HH_E!Y25+FC_OTH_AFF_E!Y25</f>
        <v>0</v>
      </c>
      <c r="Z25" s="27">
        <f>FC_OTH_CP_E!Z25+FC_OTH_HH_E!Z25+FC_OTH_AFF_E!Z25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322.10053020000004</v>
      </c>
      <c r="D26" s="27">
        <f t="shared" ref="D26:W26" si="21">SUM(D27,D33)</f>
        <v>493.17859152</v>
      </c>
      <c r="E26" s="27">
        <f t="shared" si="21"/>
        <v>429.40337292000004</v>
      </c>
      <c r="F26" s="27">
        <f t="shared" si="21"/>
        <v>426.78478584000004</v>
      </c>
      <c r="G26" s="27">
        <f t="shared" si="21"/>
        <v>389.18985948</v>
      </c>
      <c r="H26" s="27">
        <f t="shared" si="21"/>
        <v>391.94112204000004</v>
      </c>
      <c r="I26" s="27">
        <f t="shared" si="21"/>
        <v>332.52365843999996</v>
      </c>
      <c r="J26" s="27">
        <f t="shared" si="21"/>
        <v>342.49392791999998</v>
      </c>
      <c r="K26" s="27">
        <f t="shared" si="21"/>
        <v>354.82391207999996</v>
      </c>
      <c r="L26" s="27">
        <f t="shared" si="21"/>
        <v>330.63686783999998</v>
      </c>
      <c r="M26" s="27">
        <f t="shared" si="21"/>
        <v>317.74553747999994</v>
      </c>
      <c r="N26" s="27">
        <f t="shared" si="21"/>
        <v>409.13200512000009</v>
      </c>
      <c r="O26" s="27">
        <f t="shared" si="21"/>
        <v>411.94485899999978</v>
      </c>
      <c r="P26" s="27">
        <f t="shared" si="21"/>
        <v>394.20951516000002</v>
      </c>
      <c r="Q26" s="27">
        <f t="shared" si="21"/>
        <v>434.46154643999989</v>
      </c>
      <c r="R26" s="27">
        <f t="shared" si="21"/>
        <v>452.65393152000001</v>
      </c>
      <c r="S26" s="27">
        <f t="shared" si="21"/>
        <v>413.58699251999997</v>
      </c>
      <c r="T26" s="27">
        <f t="shared" si="21"/>
        <v>427.73785272000015</v>
      </c>
      <c r="U26" s="27">
        <f t="shared" si="21"/>
        <v>418.20582275999993</v>
      </c>
      <c r="V26" s="27">
        <f t="shared" si="21"/>
        <v>375.09344207999999</v>
      </c>
      <c r="W26" s="27">
        <f t="shared" si="21"/>
        <v>356.4570258</v>
      </c>
      <c r="X26" s="27">
        <f t="shared" ref="X26:Z26" si="22">SUM(X27,X33)</f>
        <v>281.85688152000006</v>
      </c>
      <c r="Y26" s="27">
        <f t="shared" si="22"/>
        <v>316.34801424000005</v>
      </c>
      <c r="Z26" s="27">
        <f t="shared" si="22"/>
        <v>315.18604296000001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  <c r="Y28" s="8">
        <f>FC_OTH_CP_E!Y28+FC_OTH_HH_E!Y28+FC_OTH_AFF_E!Y28</f>
        <v>0</v>
      </c>
      <c r="Z28" s="8">
        <f>FC_OTH_CP_E!Z28+FC_OTH_HH_E!Z28+FC_OTH_AFF_E!Z28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  <c r="Y29" s="8">
        <f>FC_OTH_CP_E!Y29+FC_OTH_HH_E!Y29+FC_OTH_AFF_E!Y29</f>
        <v>0</v>
      </c>
      <c r="Z29" s="8">
        <f>FC_OTH_CP_E!Z29+FC_OTH_HH_E!Z29+FC_OTH_AFF_E!Z29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  <c r="Y30" s="8">
        <f>FC_OTH_CP_E!Y30+FC_OTH_HH_E!Y30+FC_OTH_AFF_E!Y30</f>
        <v>0</v>
      </c>
      <c r="Z30" s="8">
        <f>FC_OTH_CP_E!Z30+FC_OTH_HH_E!Z30+FC_OTH_AFF_E!Z30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  <c r="Y31" s="8">
        <f>FC_OTH_CP_E!Y31+FC_OTH_HH_E!Y31+FC_OTH_AFF_E!Y31</f>
        <v>0</v>
      </c>
      <c r="Z31" s="8">
        <f>FC_OTH_CP_E!Z31+FC_OTH_HH_E!Z31+FC_OTH_AFF_E!Z31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  <c r="Y32" s="8">
        <f>FC_OTH_CP_E!Y32+FC_OTH_HH_E!Y32+FC_OTH_AFF_E!Y32</f>
        <v>0</v>
      </c>
      <c r="Z32" s="8">
        <f>FC_OTH_CP_E!Z32+FC_OTH_HH_E!Z32+FC_OTH_AFF_E!Z32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322.10053020000004</v>
      </c>
      <c r="D33" s="19">
        <f t="shared" ref="D33:W33" si="27">SUM(D34:D50)</f>
        <v>493.17859152</v>
      </c>
      <c r="E33" s="19">
        <f t="shared" si="27"/>
        <v>429.40337292000004</v>
      </c>
      <c r="F33" s="19">
        <f t="shared" si="27"/>
        <v>426.78478584000004</v>
      </c>
      <c r="G33" s="19">
        <f t="shared" si="27"/>
        <v>389.18985948</v>
      </c>
      <c r="H33" s="19">
        <f t="shared" si="27"/>
        <v>391.94112204000004</v>
      </c>
      <c r="I33" s="19">
        <f t="shared" si="27"/>
        <v>332.52365843999996</v>
      </c>
      <c r="J33" s="19">
        <f t="shared" si="27"/>
        <v>342.49392791999998</v>
      </c>
      <c r="K33" s="19">
        <f t="shared" si="27"/>
        <v>354.82391207999996</v>
      </c>
      <c r="L33" s="19">
        <f t="shared" si="27"/>
        <v>330.63686783999998</v>
      </c>
      <c r="M33" s="19">
        <f t="shared" si="27"/>
        <v>317.74553747999994</v>
      </c>
      <c r="N33" s="19">
        <f t="shared" si="27"/>
        <v>409.13200512000009</v>
      </c>
      <c r="O33" s="19">
        <f t="shared" si="27"/>
        <v>411.94485899999978</v>
      </c>
      <c r="P33" s="19">
        <f t="shared" si="27"/>
        <v>394.20951516000002</v>
      </c>
      <c r="Q33" s="19">
        <f t="shared" si="27"/>
        <v>434.46154643999989</v>
      </c>
      <c r="R33" s="19">
        <f t="shared" si="27"/>
        <v>452.65393152000001</v>
      </c>
      <c r="S33" s="19">
        <f t="shared" si="27"/>
        <v>413.58699251999997</v>
      </c>
      <c r="T33" s="19">
        <f t="shared" si="27"/>
        <v>427.73785272000015</v>
      </c>
      <c r="U33" s="19">
        <f t="shared" si="27"/>
        <v>418.20582275999993</v>
      </c>
      <c r="V33" s="19">
        <f t="shared" si="27"/>
        <v>375.09344207999999</v>
      </c>
      <c r="W33" s="19">
        <f t="shared" si="27"/>
        <v>356.4570258</v>
      </c>
      <c r="X33" s="19">
        <f t="shared" ref="X33:Z33" si="28">SUM(X34:X50)</f>
        <v>281.85688152000006</v>
      </c>
      <c r="Y33" s="19">
        <f t="shared" si="28"/>
        <v>316.34801424000005</v>
      </c>
      <c r="Z33" s="19">
        <f t="shared" si="28"/>
        <v>315.18604296000001</v>
      </c>
    </row>
    <row r="34" spans="1:26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  <c r="Y34" s="8">
        <f>FC_OTH_CP_E!Y34+FC_OTH_HH_E!Y34+FC_OTH_AFF_E!Y34</f>
        <v>0</v>
      </c>
      <c r="Z34" s="8">
        <f>FC_OTH_CP_E!Z34+FC_OTH_HH_E!Z34+FC_OTH_AFF_E!Z34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  <c r="Y35" s="8">
        <f>FC_OTH_CP_E!Y35+FC_OTH_HH_E!Y35+FC_OTH_AFF_E!Y35</f>
        <v>0</v>
      </c>
      <c r="Z35" s="8">
        <f>FC_OTH_CP_E!Z35+FC_OTH_HH_E!Z35+FC_OTH_AFF_E!Z35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FC_OTH_CP_E!C36+FC_OTH_HH_E!C36+FC_OTH_AFF_E!C36</f>
        <v>17.22622428</v>
      </c>
      <c r="D36" s="8">
        <f>FC_OTH_CP_E!D36+FC_OTH_HH_E!D36+FC_OTH_AFF_E!D36</f>
        <v>20.09729952</v>
      </c>
      <c r="E36" s="8">
        <f>FC_OTH_CP_E!E36+FC_OTH_HH_E!E36+FC_OTH_AFF_E!E36</f>
        <v>8.6132257200000026</v>
      </c>
      <c r="F36" s="8">
        <f>FC_OTH_CP_E!F36+FC_OTH_HH_E!F36+FC_OTH_AFF_E!F36</f>
        <v>11.484300960000001</v>
      </c>
      <c r="G36" s="8">
        <f>FC_OTH_CP_E!G36+FC_OTH_HH_E!G36+FC_OTH_AFF_E!G36</f>
        <v>14.355376200000002</v>
      </c>
      <c r="H36" s="8">
        <f>FC_OTH_CP_E!H36+FC_OTH_HH_E!H36+FC_OTH_AFF_E!H36</f>
        <v>11.484300960000004</v>
      </c>
      <c r="I36" s="8">
        <f>FC_OTH_CP_E!I36+FC_OTH_HH_E!I36+FC_OTH_AFF_E!I36</f>
        <v>11.484300960000004</v>
      </c>
      <c r="J36" s="8">
        <f>FC_OTH_CP_E!J36+FC_OTH_HH_E!J36+FC_OTH_AFF_E!J36</f>
        <v>11.484300960000002</v>
      </c>
      <c r="K36" s="8">
        <f>FC_OTH_CP_E!K36+FC_OTH_HH_E!K36+FC_OTH_AFF_E!K36</f>
        <v>14.355376200000006</v>
      </c>
      <c r="L36" s="8">
        <f>FC_OTH_CP_E!L36+FC_OTH_HH_E!L36+FC_OTH_AFF_E!L36</f>
        <v>14.355376200000004</v>
      </c>
      <c r="M36" s="8">
        <f>FC_OTH_CP_E!M36+FC_OTH_HH_E!M36+FC_OTH_AFF_E!M36</f>
        <v>14.214537000000002</v>
      </c>
      <c r="N36" s="8">
        <f>FC_OTH_CP_E!N36+FC_OTH_HH_E!N36+FC_OTH_AFF_E!N36</f>
        <v>14.214537000000002</v>
      </c>
      <c r="O36" s="8">
        <f>FC_OTH_CP_E!O36+FC_OTH_HH_E!O36+FC_OTH_AFF_E!O36</f>
        <v>14.355376200000006</v>
      </c>
      <c r="P36" s="8">
        <f>FC_OTH_CP_E!P36+FC_OTH_HH_E!P36+FC_OTH_AFF_E!P36</f>
        <v>14.355376200000006</v>
      </c>
      <c r="Q36" s="8">
        <f>FC_OTH_CP_E!Q36+FC_OTH_HH_E!Q36+FC_OTH_AFF_E!Q36</f>
        <v>17.226451440000005</v>
      </c>
      <c r="R36" s="8">
        <f>FC_OTH_CP_E!R36+FC_OTH_HH_E!R36+FC_OTH_AFF_E!R36</f>
        <v>22.968374760000003</v>
      </c>
      <c r="S36" s="8">
        <f>FC_OTH_CP_E!S36+FC_OTH_HH_E!S36+FC_OTH_AFF_E!S36</f>
        <v>31.581600479999999</v>
      </c>
      <c r="T36" s="8">
        <f>FC_OTH_CP_E!T36+FC_OTH_HH_E!T36+FC_OTH_AFF_E!T36</f>
        <v>34.452675720000002</v>
      </c>
      <c r="U36" s="8">
        <f>FC_OTH_CP_E!U36+FC_OTH_HH_E!U36+FC_OTH_AFF_E!U36</f>
        <v>22.968374760000003</v>
      </c>
      <c r="V36" s="8">
        <f>FC_OTH_CP_E!V36+FC_OTH_HH_E!V36+FC_OTH_AFF_E!V36</f>
        <v>30.634116120000002</v>
      </c>
      <c r="W36" s="8">
        <f>FC_OTH_CP_E!W36+FC_OTH_HH_E!W36+FC_OTH_AFF_E!W36</f>
        <v>24.260687999999995</v>
      </c>
      <c r="X36" s="8">
        <f>FC_OTH_CP_E!X36+FC_OTH_HH_E!X36+FC_OTH_AFF_E!X36</f>
        <v>16.939094040000001</v>
      </c>
      <c r="Y36" s="8">
        <f>FC_OTH_CP_E!Y36+FC_OTH_HH_E!Y36+FC_OTH_AFF_E!Y36</f>
        <v>16.077930479999999</v>
      </c>
      <c r="Z36" s="8">
        <f>FC_OTH_CP_E!Z36+FC_OTH_HH_E!Z36+FC_OTH_AFF_E!Z36</f>
        <v>22.842073799999991</v>
      </c>
    </row>
    <row r="37" spans="1:26" ht="11.25" customHeight="1" x14ac:dyDescent="0.2">
      <c r="A37" s="28" t="s">
        <v>60</v>
      </c>
      <c r="B37" s="7" t="s">
        <v>61</v>
      </c>
      <c r="C37" s="8">
        <f>FC_OTH_CP_E!C37+FC_OTH_HH_E!C37+FC_OTH_AFF_E!C37</f>
        <v>6.0982891200000005</v>
      </c>
      <c r="D37" s="8">
        <f>FC_OTH_CP_E!D37+FC_OTH_HH_E!D37+FC_OTH_AFF_E!D37</f>
        <v>6.0982891200000005</v>
      </c>
      <c r="E37" s="8">
        <f>FC_OTH_CP_E!E37+FC_OTH_HH_E!E37+FC_OTH_AFF_E!E37</f>
        <v>6.0982891200000005</v>
      </c>
      <c r="F37" s="8">
        <f>FC_OTH_CP_E!F37+FC_OTH_HH_E!F37+FC_OTH_AFF_E!F37</f>
        <v>9.1474336799999971</v>
      </c>
      <c r="G37" s="8">
        <f>FC_OTH_CP_E!G37+FC_OTH_HH_E!G37+FC_OTH_AFF_E!G37</f>
        <v>12.196827720000002</v>
      </c>
      <c r="H37" s="8">
        <f>FC_OTH_CP_E!H37+FC_OTH_HH_E!H37+FC_OTH_AFF_E!H37</f>
        <v>3.0491445600000002</v>
      </c>
      <c r="I37" s="8">
        <f>FC_OTH_CP_E!I37+FC_OTH_HH_E!I37+FC_OTH_AFF_E!I37</f>
        <v>0</v>
      </c>
      <c r="J37" s="8">
        <f>FC_OTH_CP_E!J37+FC_OTH_HH_E!J37+FC_OTH_AFF_E!J37</f>
        <v>3.0491445600000002</v>
      </c>
      <c r="K37" s="8">
        <f>FC_OTH_CP_E!K37+FC_OTH_HH_E!K37+FC_OTH_AFF_E!K37</f>
        <v>0</v>
      </c>
      <c r="L37" s="8">
        <f>FC_OTH_CP_E!L37+FC_OTH_HH_E!L37+FC_OTH_AFF_E!L37</f>
        <v>6.0982891199999987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3.0491445599999971</v>
      </c>
      <c r="P37" s="8">
        <f>FC_OTH_CP_E!P37+FC_OTH_HH_E!P37+FC_OTH_AFF_E!P37</f>
        <v>0</v>
      </c>
      <c r="Q37" s="8">
        <f>FC_OTH_CP_E!Q37+FC_OTH_HH_E!Q37+FC_OTH_AFF_E!Q37</f>
        <v>6.0982891199999987</v>
      </c>
      <c r="R37" s="8">
        <f>FC_OTH_CP_E!R37+FC_OTH_HH_E!R37+FC_OTH_AFF_E!R37</f>
        <v>3.0491445599999998</v>
      </c>
      <c r="S37" s="8">
        <f>FC_OTH_CP_E!S37+FC_OTH_HH_E!S37+FC_OTH_AFF_E!S37</f>
        <v>6.0982891199999987</v>
      </c>
      <c r="T37" s="8">
        <f>FC_OTH_CP_E!T37+FC_OTH_HH_E!T37+FC_OTH_AFF_E!T37</f>
        <v>6.0982891200000022</v>
      </c>
      <c r="U37" s="8">
        <f>FC_OTH_CP_E!U37+FC_OTH_HH_E!U37+FC_OTH_AFF_E!U37</f>
        <v>3.0491445599999998</v>
      </c>
      <c r="V37" s="8">
        <f>FC_OTH_CP_E!V37+FC_OTH_HH_E!V37+FC_OTH_AFF_E!V37</f>
        <v>3.0491445599999993</v>
      </c>
      <c r="W37" s="8">
        <f>FC_OTH_CP_E!W37+FC_OTH_HH_E!W37+FC_OTH_AFF_E!W37</f>
        <v>3.0491445599999998</v>
      </c>
      <c r="X37" s="8">
        <f>FC_OTH_CP_E!X37+FC_OTH_HH_E!X37+FC_OTH_AFF_E!X37</f>
        <v>1.2194582400000002</v>
      </c>
      <c r="Y37" s="8">
        <f>FC_OTH_CP_E!Y37+FC_OTH_HH_E!Y37+FC_OTH_AFF_E!Y37</f>
        <v>2.7442799999999998</v>
      </c>
      <c r="Z37" s="8">
        <f>FC_OTH_CP_E!Z37+FC_OTH_HH_E!Z37+FC_OTH_AFF_E!Z37</f>
        <v>2.0734282800000003</v>
      </c>
    </row>
    <row r="38" spans="1:26" ht="11.25" customHeight="1" x14ac:dyDescent="0.2">
      <c r="A38" s="28" t="s">
        <v>62</v>
      </c>
      <c r="B38" s="7" t="s">
        <v>63</v>
      </c>
      <c r="C38" s="8">
        <f>FC_OTH_CP_E!C38+FC_OTH_HH_E!C38+FC_OTH_AFF_E!C38</f>
        <v>3.1011119999999992</v>
      </c>
      <c r="D38" s="8">
        <f>FC_OTH_CP_E!D38+FC_OTH_HH_E!D38+FC_OTH_AFF_E!D38</f>
        <v>3.1011119999999992</v>
      </c>
      <c r="E38" s="8">
        <f>FC_OTH_CP_E!E38+FC_OTH_HH_E!E38+FC_OTH_AFF_E!E38</f>
        <v>0</v>
      </c>
      <c r="F38" s="8">
        <f>FC_OTH_CP_E!F38+FC_OTH_HH_E!F38+FC_OTH_AFF_E!F38</f>
        <v>3.1011119999999988</v>
      </c>
      <c r="G38" s="8">
        <f>FC_OTH_CP_E!G38+FC_OTH_HH_E!G38+FC_OTH_AFF_E!G38</f>
        <v>3.1011119999999983</v>
      </c>
      <c r="H38" s="8">
        <f>FC_OTH_CP_E!H38+FC_OTH_HH_E!H38+FC_OTH_AFF_E!H38</f>
        <v>3.1011119999999983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3.1011119999999979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  <c r="Y38" s="8">
        <f>FC_OTH_CP_E!Y38+FC_OTH_HH_E!Y38+FC_OTH_AFF_E!Y38</f>
        <v>0</v>
      </c>
      <c r="Z38" s="8">
        <f>FC_OTH_CP_E!Z38+FC_OTH_HH_E!Z38+FC_OTH_AFF_E!Z38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  <c r="Y39" s="8">
        <f>FC_OTH_CP_E!Y39+FC_OTH_HH_E!Y39+FC_OTH_AFF_E!Y39</f>
        <v>0</v>
      </c>
      <c r="Z39" s="8">
        <f>FC_OTH_CP_E!Z39+FC_OTH_HH_E!Z39+FC_OTH_AFF_E!Z39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2.5754579999999998</v>
      </c>
      <c r="E40" s="8">
        <f>FC_OTH_CP_E!E40+FC_OTH_HH_E!E40+FC_OTH_AFF_E!E40</f>
        <v>2.4268838399999999</v>
      </c>
      <c r="F40" s="8">
        <f>FC_OTH_CP_E!F40+FC_OTH_HH_E!F40+FC_OTH_AFF_E!F40</f>
        <v>2.6463801600000001</v>
      </c>
      <c r="G40" s="8">
        <f>FC_OTH_CP_E!G40+FC_OTH_HH_E!G40+FC_OTH_AFF_E!G40</f>
        <v>3.5059878000000007</v>
      </c>
      <c r="H40" s="8">
        <f>FC_OTH_CP_E!H40+FC_OTH_HH_E!H40+FC_OTH_AFF_E!H40</f>
        <v>4.7520435599999988</v>
      </c>
      <c r="I40" s="8">
        <f>FC_OTH_CP_E!I40+FC_OTH_HH_E!I40+FC_OTH_AFF_E!I40</f>
        <v>4.70855844</v>
      </c>
      <c r="J40" s="8">
        <f>FC_OTH_CP_E!J40+FC_OTH_HH_E!J40+FC_OTH_AFF_E!J40</f>
        <v>5.2373685600000011</v>
      </c>
      <c r="K40" s="8">
        <f>FC_OTH_CP_E!K40+FC_OTH_HH_E!K40+FC_OTH_AFF_E!K40</f>
        <v>5.4260629199999979</v>
      </c>
      <c r="L40" s="8">
        <f>FC_OTH_CP_E!L40+FC_OTH_HH_E!L40+FC_OTH_AFF_E!L40</f>
        <v>3.1938267599999985</v>
      </c>
      <c r="M40" s="8">
        <f>FC_OTH_CP_E!M40+FC_OTH_HH_E!M40+FC_OTH_AFF_E!M40</f>
        <v>2.8104847199999994</v>
      </c>
      <c r="N40" s="8">
        <f>FC_OTH_CP_E!N40+FC_OTH_HH_E!N40+FC_OTH_AFF_E!N40</f>
        <v>3.4102170000000021</v>
      </c>
      <c r="O40" s="8">
        <f>FC_OTH_CP_E!O40+FC_OTH_HH_E!O40+FC_OTH_AFF_E!O40</f>
        <v>3.0330871199999976</v>
      </c>
      <c r="P40" s="8">
        <f>FC_OTH_CP_E!P40+FC_OTH_HH_E!P40+FC_OTH_AFF_E!P40</f>
        <v>3.9203906400000008</v>
      </c>
      <c r="Q40" s="8">
        <f>FC_OTH_CP_E!Q40+FC_OTH_HH_E!Q40+FC_OTH_AFF_E!Q40</f>
        <v>3.9574047599999984</v>
      </c>
      <c r="R40" s="8">
        <f>FC_OTH_CP_E!R40+FC_OTH_HH_E!R40+FC_OTH_AFF_E!R40</f>
        <v>4.1800071599999988</v>
      </c>
      <c r="S40" s="8">
        <f>FC_OTH_CP_E!S40+FC_OTH_HH_E!S40+FC_OTH_AFF_E!S40</f>
        <v>3.4040048400000003</v>
      </c>
      <c r="T40" s="8">
        <f>FC_OTH_CP_E!T40+FC_OTH_HH_E!T40+FC_OTH_AFF_E!T40</f>
        <v>3.5955464400000041</v>
      </c>
      <c r="U40" s="8">
        <f>FC_OTH_CP_E!U40+FC_OTH_HH_E!U40+FC_OTH_AFF_E!U40</f>
        <v>4.013055360000001</v>
      </c>
      <c r="V40" s="8">
        <f>FC_OTH_CP_E!V40+FC_OTH_HH_E!V40+FC_OTH_AFF_E!V40</f>
        <v>3.8862237599999987</v>
      </c>
      <c r="W40" s="8">
        <f>FC_OTH_CP_E!W40+FC_OTH_HH_E!W40+FC_OTH_AFF_E!W40</f>
        <v>3.6141829200000002</v>
      </c>
      <c r="X40" s="8">
        <f>FC_OTH_CP_E!X40+FC_OTH_HH_E!X40+FC_OTH_AFF_E!X40</f>
        <v>5.6424531600000032</v>
      </c>
      <c r="Y40" s="8">
        <f>FC_OTH_CP_E!Y40+FC_OTH_HH_E!Y40+FC_OTH_AFF_E!Y40</f>
        <v>4.8755102400000014</v>
      </c>
      <c r="Z40" s="8">
        <f>FC_OTH_CP_E!Z40+FC_OTH_HH_E!Z40+FC_OTH_AFF_E!Z40</f>
        <v>5.5805904000000019</v>
      </c>
    </row>
    <row r="41" spans="1:26" ht="11.25" customHeight="1" x14ac:dyDescent="0.2">
      <c r="A41" s="28" t="s">
        <v>68</v>
      </c>
      <c r="B41" s="7" t="s">
        <v>69</v>
      </c>
      <c r="C41" s="8">
        <f>FC_OTH_CP_E!C41+FC_OTH_HH_E!C41+FC_OTH_AFF_E!C41</f>
        <v>0</v>
      </c>
      <c r="D41" s="8">
        <f>FC_OTH_CP_E!D41+FC_OTH_HH_E!D41+FC_OTH_AFF_E!D41</f>
        <v>0</v>
      </c>
      <c r="E41" s="8">
        <f>FC_OTH_CP_E!E41+FC_OTH_HH_E!E41+FC_OTH_AFF_E!E41</f>
        <v>0</v>
      </c>
      <c r="F41" s="8">
        <f>FC_OTH_CP_E!F41+FC_OTH_HH_E!F41+FC_OTH_AFF_E!F41</f>
        <v>0</v>
      </c>
      <c r="G41" s="8">
        <f>FC_OTH_CP_E!G41+FC_OTH_HH_E!G41+FC_OTH_AFF_E!G41</f>
        <v>0</v>
      </c>
      <c r="H41" s="8">
        <f>FC_OTH_CP_E!H41+FC_OTH_HH_E!H41+FC_OTH_AFF_E!H41</f>
        <v>0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0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</v>
      </c>
      <c r="U41" s="8">
        <f>FC_OTH_CP_E!U41+FC_OTH_HH_E!U41+FC_OTH_AFF_E!U41</f>
        <v>0</v>
      </c>
      <c r="V41" s="8">
        <f>FC_OTH_CP_E!V41+FC_OTH_HH_E!V41+FC_OTH_AFF_E!V41</f>
        <v>0</v>
      </c>
      <c r="W41" s="8">
        <f>FC_OTH_CP_E!W41+FC_OTH_HH_E!W41+FC_OTH_AFF_E!W41</f>
        <v>0</v>
      </c>
      <c r="X41" s="8">
        <f>FC_OTH_CP_E!X41+FC_OTH_HH_E!X41+FC_OTH_AFF_E!X41</f>
        <v>0</v>
      </c>
      <c r="Y41" s="8">
        <f>FC_OTH_CP_E!Y41+FC_OTH_HH_E!Y41+FC_OTH_AFF_E!Y41</f>
        <v>0</v>
      </c>
      <c r="Z41" s="8">
        <f>FC_OTH_CP_E!Z41+FC_OTH_HH_E!Z41+FC_OTH_AFF_E!Z41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  <c r="Y42" s="8">
        <f>FC_OTH_CP_E!Y42+FC_OTH_HH_E!Y42+FC_OTH_AFF_E!Y42</f>
        <v>0</v>
      </c>
      <c r="Z42" s="8">
        <f>FC_OTH_CP_E!Z42+FC_OTH_HH_E!Z42+FC_OTH_AFF_E!Z42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FC_OTH_CP_E!C43+FC_OTH_HH_E!C43+FC_OTH_AFF_E!C43</f>
        <v>191.20023</v>
      </c>
      <c r="D43" s="8">
        <f>FC_OTH_CP_E!D43+FC_OTH_HH_E!D43+FC_OTH_AFF_E!D43</f>
        <v>332.24957999999998</v>
      </c>
      <c r="E43" s="8">
        <f>FC_OTH_CP_E!E43+FC_OTH_HH_E!E43+FC_OTH_AFF_E!E43</f>
        <v>338.51844</v>
      </c>
      <c r="F43" s="8">
        <f>FC_OTH_CP_E!F43+FC_OTH_HH_E!F43+FC_OTH_AFF_E!F43</f>
        <v>360.45945</v>
      </c>
      <c r="G43" s="8">
        <f>FC_OTH_CP_E!G43+FC_OTH_HH_E!G43+FC_OTH_AFF_E!G43</f>
        <v>291.50198999999998</v>
      </c>
      <c r="H43" s="8">
        <f>FC_OTH_CP_E!H43+FC_OTH_HH_E!H43+FC_OTH_AFF_E!H43</f>
        <v>354.19059000000004</v>
      </c>
      <c r="I43" s="8">
        <f>FC_OTH_CP_E!I43+FC_OTH_HH_E!I43+FC_OTH_AFF_E!I43</f>
        <v>304.03971000000001</v>
      </c>
      <c r="J43" s="8">
        <f>FC_OTH_CP_E!J43+FC_OTH_HH_E!J43+FC_OTH_AFF_E!J43</f>
        <v>316.57742999999999</v>
      </c>
      <c r="K43" s="8">
        <f>FC_OTH_CP_E!K43+FC_OTH_HH_E!K43+FC_OTH_AFF_E!K43</f>
        <v>316.57742999999994</v>
      </c>
      <c r="L43" s="8">
        <f>FC_OTH_CP_E!L43+FC_OTH_HH_E!L43+FC_OTH_AFF_E!L43</f>
        <v>297.77085</v>
      </c>
      <c r="M43" s="8">
        <f>FC_OTH_CP_E!M43+FC_OTH_HH_E!M43+FC_OTH_AFF_E!M43</f>
        <v>291.50198999999998</v>
      </c>
      <c r="N43" s="8">
        <f>FC_OTH_CP_E!N43+FC_OTH_HH_E!N43+FC_OTH_AFF_E!N43</f>
        <v>382.40046000000007</v>
      </c>
      <c r="O43" s="8">
        <f>FC_OTH_CP_E!O43+FC_OTH_HH_E!O43+FC_OTH_AFF_E!O43</f>
        <v>382.40045999999984</v>
      </c>
      <c r="P43" s="8">
        <f>FC_OTH_CP_E!P43+FC_OTH_HH_E!P43+FC_OTH_AFF_E!P43</f>
        <v>369.86274000000003</v>
      </c>
      <c r="Q43" s="8">
        <f>FC_OTH_CP_E!Q43+FC_OTH_HH_E!Q43+FC_OTH_AFF_E!Q43</f>
        <v>398.07260999999994</v>
      </c>
      <c r="R43" s="8">
        <f>FC_OTH_CP_E!R43+FC_OTH_HH_E!R43+FC_OTH_AFF_E!R43</f>
        <v>401.20704000000001</v>
      </c>
      <c r="S43" s="8">
        <f>FC_OTH_CP_E!S43+FC_OTH_HH_E!S43+FC_OTH_AFF_E!S43</f>
        <v>357.32501999999999</v>
      </c>
      <c r="T43" s="8">
        <f>FC_OTH_CP_E!T43+FC_OTH_HH_E!T43+FC_OTH_AFF_E!T43</f>
        <v>372.9971700000001</v>
      </c>
      <c r="U43" s="8">
        <f>FC_OTH_CP_E!U43+FC_OTH_HH_E!U43+FC_OTH_AFF_E!U43</f>
        <v>372.99716999999998</v>
      </c>
      <c r="V43" s="8">
        <f>FC_OTH_CP_E!V43+FC_OTH_HH_E!V43+FC_OTH_AFF_E!V43</f>
        <v>319.29811524000002</v>
      </c>
      <c r="W43" s="8">
        <f>FC_OTH_CP_E!W43+FC_OTH_HH_E!W43+FC_OTH_AFF_E!W43</f>
        <v>318.75899328000003</v>
      </c>
      <c r="X43" s="8">
        <f>FC_OTH_CP_E!X43+FC_OTH_HH_E!X43+FC_OTH_AFF_E!X43</f>
        <v>249.24667248000006</v>
      </c>
      <c r="Y43" s="8">
        <f>FC_OTH_CP_E!Y43+FC_OTH_HH_E!Y43+FC_OTH_AFF_E!Y43</f>
        <v>281.47181400000005</v>
      </c>
      <c r="Z43" s="8">
        <f>FC_OTH_CP_E!Z43+FC_OTH_HH_E!Z43+FC_OTH_AFF_E!Z43</f>
        <v>254.09583576</v>
      </c>
    </row>
    <row r="44" spans="1:26" ht="11.25" customHeight="1" x14ac:dyDescent="0.2">
      <c r="A44" s="28" t="s">
        <v>74</v>
      </c>
      <c r="B44" s="7" t="s">
        <v>75</v>
      </c>
      <c r="C44" s="8">
        <f>FC_OTH_CP_E!C44+FC_OTH_HH_E!C44+FC_OTH_AFF_E!C44</f>
        <v>104.47467480000003</v>
      </c>
      <c r="D44" s="8">
        <f>FC_OTH_CP_E!D44+FC_OTH_HH_E!D44+FC_OTH_AFF_E!D44</f>
        <v>129.05685288000001</v>
      </c>
      <c r="E44" s="8">
        <f>FC_OTH_CP_E!E44+FC_OTH_HH_E!E44+FC_OTH_AFF_E!E44</f>
        <v>73.746534240000003</v>
      </c>
      <c r="F44" s="8">
        <f>FC_OTH_CP_E!F44+FC_OTH_HH_E!F44+FC_OTH_AFF_E!F44</f>
        <v>39.946109040000003</v>
      </c>
      <c r="G44" s="8">
        <f>FC_OTH_CP_E!G44+FC_OTH_HH_E!G44+FC_OTH_AFF_E!G44</f>
        <v>64.528565760000006</v>
      </c>
      <c r="H44" s="8">
        <f>FC_OTH_CP_E!H44+FC_OTH_HH_E!H44+FC_OTH_AFF_E!H44</f>
        <v>15.363930959999996</v>
      </c>
      <c r="I44" s="8">
        <f>FC_OTH_CP_E!I44+FC_OTH_HH_E!I44+FC_OTH_AFF_E!I44</f>
        <v>12.291089040000001</v>
      </c>
      <c r="J44" s="8">
        <f>FC_OTH_CP_E!J44+FC_OTH_HH_E!J44+FC_OTH_AFF_E!J44</f>
        <v>6.1456838400000002</v>
      </c>
      <c r="K44" s="8">
        <f>FC_OTH_CP_E!K44+FC_OTH_HH_E!K44+FC_OTH_AFF_E!K44</f>
        <v>15.363930959999996</v>
      </c>
      <c r="L44" s="8">
        <f>FC_OTH_CP_E!L44+FC_OTH_HH_E!L44+FC_OTH_AFF_E!L44</f>
        <v>9.2185257599999968</v>
      </c>
      <c r="M44" s="8">
        <f>FC_OTH_CP_E!M44+FC_OTH_HH_E!M44+FC_OTH_AFF_E!M44</f>
        <v>9.2185257599999986</v>
      </c>
      <c r="N44" s="8">
        <f>FC_OTH_CP_E!N44+FC_OTH_HH_E!N44+FC_OTH_AFF_E!N44</f>
        <v>9.1067911200000022</v>
      </c>
      <c r="O44" s="8">
        <f>FC_OTH_CP_E!O44+FC_OTH_HH_E!O44+FC_OTH_AFF_E!O44</f>
        <v>9.1067911199999934</v>
      </c>
      <c r="P44" s="8">
        <f>FC_OTH_CP_E!P44+FC_OTH_HH_E!P44+FC_OTH_AFF_E!P44</f>
        <v>6.0710083200000007</v>
      </c>
      <c r="Q44" s="8">
        <f>FC_OTH_CP_E!Q44+FC_OTH_HH_E!Q44+FC_OTH_AFF_E!Q44</f>
        <v>9.1067911199999969</v>
      </c>
      <c r="R44" s="8">
        <f>FC_OTH_CP_E!R44+FC_OTH_HH_E!R44+FC_OTH_AFF_E!R44</f>
        <v>21.249365040000001</v>
      </c>
      <c r="S44" s="8">
        <f>FC_OTH_CP_E!S44+FC_OTH_HH_E!S44+FC_OTH_AFF_E!S44</f>
        <v>15.178078080000001</v>
      </c>
      <c r="T44" s="8">
        <f>FC_OTH_CP_E!T44+FC_OTH_HH_E!T44+FC_OTH_AFF_E!T44</f>
        <v>10.594171440000004</v>
      </c>
      <c r="U44" s="8">
        <f>FC_OTH_CP_E!U44+FC_OTH_HH_E!U44+FC_OTH_AFF_E!U44</f>
        <v>15.178078080000004</v>
      </c>
      <c r="V44" s="8">
        <f>FC_OTH_CP_E!V44+FC_OTH_HH_E!V44+FC_OTH_AFF_E!V44</f>
        <v>18.225842399999991</v>
      </c>
      <c r="W44" s="8">
        <f>FC_OTH_CP_E!W44+FC_OTH_HH_E!W44+FC_OTH_AFF_E!W44</f>
        <v>6.7740170399999995</v>
      </c>
      <c r="X44" s="8">
        <f>FC_OTH_CP_E!X44+FC_OTH_HH_E!X44+FC_OTH_AFF_E!X44</f>
        <v>8.8092036000000036</v>
      </c>
      <c r="Y44" s="8">
        <f>FC_OTH_CP_E!Y44+FC_OTH_HH_E!Y44+FC_OTH_AFF_E!Y44</f>
        <v>11.178479520000002</v>
      </c>
      <c r="Z44" s="8">
        <f>FC_OTH_CP_E!Z44+FC_OTH_HH_E!Z44+FC_OTH_AFF_E!Z44</f>
        <v>30.594114720000015</v>
      </c>
    </row>
    <row r="45" spans="1:26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  <c r="Y45" s="8">
        <f>FC_OTH_CP_E!Y45+FC_OTH_HH_E!Y45+FC_OTH_AFF_E!Y45</f>
        <v>0</v>
      </c>
      <c r="Z45" s="8">
        <f>FC_OTH_CP_E!Z45+FC_OTH_HH_E!Z45+FC_OTH_AFF_E!Z45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  <c r="Y46" s="8">
        <f>FC_OTH_CP_E!Y46+FC_OTH_HH_E!Y46+FC_OTH_AFF_E!Y46</f>
        <v>0</v>
      </c>
      <c r="Z46" s="8">
        <f>FC_OTH_CP_E!Z46+FC_OTH_HH_E!Z46+FC_OTH_AFF_E!Z46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  <c r="Y47" s="8">
        <f>FC_OTH_CP_E!Y47+FC_OTH_HH_E!Y47+FC_OTH_AFF_E!Y47</f>
        <v>0</v>
      </c>
      <c r="Z47" s="8">
        <f>FC_OTH_CP_E!Z47+FC_OTH_HH_E!Z47+FC_OTH_AFF_E!Z47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  <c r="Y48" s="8">
        <f>FC_OTH_CP_E!Y48+FC_OTH_HH_E!Y48+FC_OTH_AFF_E!Y48</f>
        <v>0</v>
      </c>
      <c r="Z48" s="8">
        <f>FC_OTH_CP_E!Z48+FC_OTH_HH_E!Z48+FC_OTH_AFF_E!Z48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  <c r="Y49" s="8">
        <f>FC_OTH_CP_E!Y49+FC_OTH_HH_E!Y49+FC_OTH_AFF_E!Y49</f>
        <v>0</v>
      </c>
      <c r="Z49" s="8">
        <f>FC_OTH_CP_E!Z49+FC_OTH_HH_E!Z49+FC_OTH_AFF_E!Z49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  <c r="Y50" s="8">
        <f>FC_OTH_CP_E!Y50+FC_OTH_HH_E!Y50+FC_OTH_AFF_E!Y50</f>
        <v>0</v>
      </c>
      <c r="Z50" s="8">
        <f>FC_OTH_CP_E!Z50+FC_OTH_HH_E!Z50+FC_OTH_AFF_E!Z50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FC_OTH_CP_E!C51+FC_OTH_HH_E!C51+FC_OTH_AFF_E!C51</f>
        <v>129.50685000000001</v>
      </c>
      <c r="D51" s="27">
        <f>FC_OTH_CP_E!D51+FC_OTH_HH_E!D51+FC_OTH_AFF_E!D51</f>
        <v>158.94252</v>
      </c>
      <c r="E51" s="27">
        <f>FC_OTH_CP_E!E51+FC_OTH_HH_E!E51+FC_OTH_AFF_E!E51</f>
        <v>160.70966999999999</v>
      </c>
      <c r="F51" s="27">
        <f>FC_OTH_CP_E!F51+FC_OTH_HH_E!F51+FC_OTH_AFF_E!F51</f>
        <v>251.38971000000004</v>
      </c>
      <c r="G51" s="27">
        <f>FC_OTH_CP_E!G51+FC_OTH_HH_E!G51+FC_OTH_AFF_E!G51</f>
        <v>242.352</v>
      </c>
      <c r="H51" s="27">
        <f>FC_OTH_CP_E!H51+FC_OTH_HH_E!H51+FC_OTH_AFF_E!H51</f>
        <v>229.37607000000003</v>
      </c>
      <c r="I51" s="27">
        <f>FC_OTH_CP_E!I51+FC_OTH_HH_E!I51+FC_OTH_AFF_E!I51</f>
        <v>239.62554000000009</v>
      </c>
      <c r="J51" s="27">
        <f>FC_OTH_CP_E!J51+FC_OTH_HH_E!J51+FC_OTH_AFF_E!J51</f>
        <v>234.32409000000001</v>
      </c>
      <c r="K51" s="27">
        <f>FC_OTH_CP_E!K51+FC_OTH_HH_E!K51+FC_OTH_AFF_E!K51</f>
        <v>210.24036000000009</v>
      </c>
      <c r="L51" s="27">
        <f>FC_OTH_CP_E!L51+FC_OTH_HH_E!L51+FC_OTH_AFF_E!L51</f>
        <v>201.10167000000007</v>
      </c>
      <c r="M51" s="27">
        <f>FC_OTH_CP_E!M51+FC_OTH_HH_E!M51+FC_OTH_AFF_E!M51</f>
        <v>217.96532999999999</v>
      </c>
      <c r="N51" s="27">
        <f>FC_OTH_CP_E!N51+FC_OTH_HH_E!N51+FC_OTH_AFF_E!N51</f>
        <v>210.54330000000007</v>
      </c>
      <c r="O51" s="27">
        <f>FC_OTH_CP_E!O51+FC_OTH_HH_E!O51+FC_OTH_AFF_E!O51</f>
        <v>231.24420000000001</v>
      </c>
      <c r="P51" s="27">
        <f>FC_OTH_CP_E!P51+FC_OTH_HH_E!P51+FC_OTH_AFF_E!P51</f>
        <v>241.59465000000006</v>
      </c>
      <c r="Q51" s="27">
        <f>FC_OTH_CP_E!Q51+FC_OTH_HH_E!Q51+FC_OTH_AFF_E!Q51</f>
        <v>292.3875900000001</v>
      </c>
      <c r="R51" s="27">
        <f>FC_OTH_CP_E!R51+FC_OTH_HH_E!R51+FC_OTH_AFF_E!R51</f>
        <v>294.40718999999996</v>
      </c>
      <c r="S51" s="27">
        <f>FC_OTH_CP_E!S51+FC_OTH_HH_E!S51+FC_OTH_AFF_E!S51</f>
        <v>333.08252999999996</v>
      </c>
      <c r="T51" s="27">
        <f>FC_OTH_CP_E!T51+FC_OTH_HH_E!T51+FC_OTH_AFF_E!T51</f>
        <v>302.92182359999998</v>
      </c>
      <c r="U51" s="27">
        <f>FC_OTH_CP_E!U51+FC_OTH_HH_E!U51+FC_OTH_AFF_E!U51</f>
        <v>316.80905372622277</v>
      </c>
      <c r="V51" s="27">
        <f>FC_OTH_CP_E!V51+FC_OTH_HH_E!V51+FC_OTH_AFF_E!V51</f>
        <v>315.38171920088377</v>
      </c>
      <c r="W51" s="27">
        <f>FC_OTH_CP_E!W51+FC_OTH_HH_E!W51+FC_OTH_AFF_E!W51</f>
        <v>313.21413357090648</v>
      </c>
      <c r="X51" s="27">
        <f>FC_OTH_CP_E!X51+FC_OTH_HH_E!X51+FC_OTH_AFF_E!X51</f>
        <v>329.96929666544571</v>
      </c>
      <c r="Y51" s="27">
        <f>FC_OTH_CP_E!Y51+FC_OTH_HH_E!Y51+FC_OTH_AFF_E!Y51</f>
        <v>224.63592273567383</v>
      </c>
      <c r="Z51" s="27">
        <f>FC_OTH_CP_E!Z51+FC_OTH_HH_E!Z51+FC_OTH_AFF_E!Z51</f>
        <v>216.1051441367085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6.7212287999999978</v>
      </c>
      <c r="T52" s="27">
        <f t="shared" si="30"/>
        <v>1.5510924000000004</v>
      </c>
      <c r="U52" s="27">
        <f t="shared" si="30"/>
        <v>1.5701400000000001</v>
      </c>
      <c r="V52" s="27">
        <f t="shared" si="30"/>
        <v>1.6911180000000001</v>
      </c>
      <c r="W52" s="27">
        <f t="shared" si="30"/>
        <v>1.5732288000000001</v>
      </c>
      <c r="X52" s="27">
        <f t="shared" ref="X52:Z52" si="31">SUM(X53:X54)</f>
        <v>1.5732288000000001</v>
      </c>
      <c r="Y52" s="27">
        <f t="shared" si="31"/>
        <v>1.5732288000000001</v>
      </c>
      <c r="Z52" s="27">
        <f t="shared" si="31"/>
        <v>1.5732288000000001</v>
      </c>
    </row>
    <row r="53" spans="1:26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6.7212287999999978</v>
      </c>
      <c r="T53" s="8">
        <f>FC_OTH_CP_E!T53+FC_OTH_HH_E!T53+FC_OTH_AFF_E!T53</f>
        <v>1.5510924000000004</v>
      </c>
      <c r="U53" s="8">
        <f>FC_OTH_CP_E!U53+FC_OTH_HH_E!U53+FC_OTH_AFF_E!U53</f>
        <v>1.5701400000000001</v>
      </c>
      <c r="V53" s="8">
        <f>FC_OTH_CP_E!V53+FC_OTH_HH_E!V53+FC_OTH_AFF_E!V53</f>
        <v>1.6911180000000001</v>
      </c>
      <c r="W53" s="8">
        <f>FC_OTH_CP_E!W53+FC_OTH_HH_E!W53+FC_OTH_AFF_E!W53</f>
        <v>1.5732288000000001</v>
      </c>
      <c r="X53" s="8">
        <f>FC_OTH_CP_E!X53+FC_OTH_HH_E!X53+FC_OTH_AFF_E!X53</f>
        <v>1.5732288000000001</v>
      </c>
      <c r="Y53" s="8">
        <f>FC_OTH_CP_E!Y53+FC_OTH_HH_E!Y53+FC_OTH_AFF_E!Y53</f>
        <v>1.5732288000000001</v>
      </c>
      <c r="Z53" s="8">
        <f>FC_OTH_CP_E!Z53+FC_OTH_HH_E!Z53+FC_OTH_AFF_E!Z53</f>
        <v>1.5732288000000001</v>
      </c>
    </row>
    <row r="54" spans="1:26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  <c r="Y54" s="45">
        <f>FC_OTH_CP_E!Y54+FC_OTH_HH_E!Y54+FC_OTH_AFF_E!Y54</f>
        <v>0</v>
      </c>
      <c r="Z54" s="45">
        <f>FC_OTH_CP_E!Z54+FC_OTH_HH_E!Z54+FC_OTH_AFF_E!Z54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1620.640224</v>
      </c>
      <c r="D61" s="49">
        <f t="shared" si="32"/>
        <v>1622.2082688000005</v>
      </c>
      <c r="E61" s="49">
        <f t="shared" si="32"/>
        <v>1536.4161791999995</v>
      </c>
      <c r="F61" s="49">
        <f t="shared" si="32"/>
        <v>1695.1201344000001</v>
      </c>
      <c r="G61" s="49">
        <f t="shared" si="32"/>
        <v>1709.7921792</v>
      </c>
      <c r="H61" s="49">
        <f t="shared" si="32"/>
        <v>1484.1929541599998</v>
      </c>
      <c r="I61" s="49">
        <f t="shared" si="32"/>
        <v>1498.8572020799995</v>
      </c>
      <c r="J61" s="49">
        <f t="shared" si="32"/>
        <v>1890.5472885600009</v>
      </c>
      <c r="K61" s="49">
        <f t="shared" si="32"/>
        <v>1939.84419888</v>
      </c>
      <c r="L61" s="49">
        <f t="shared" si="32"/>
        <v>2020.6513353600001</v>
      </c>
      <c r="M61" s="49">
        <f t="shared" si="32"/>
        <v>2089.5277989599999</v>
      </c>
      <c r="N61" s="49">
        <f t="shared" si="32"/>
        <v>1817.4744907199986</v>
      </c>
      <c r="O61" s="49">
        <f t="shared" si="32"/>
        <v>1885.0298896799998</v>
      </c>
      <c r="P61" s="49">
        <f t="shared" si="32"/>
        <v>1824.8019551999985</v>
      </c>
      <c r="Q61" s="49">
        <f t="shared" si="32"/>
        <v>1811.4067792800001</v>
      </c>
      <c r="R61" s="49">
        <f t="shared" si="32"/>
        <v>1763.3221552799998</v>
      </c>
      <c r="S61" s="49">
        <f t="shared" si="32"/>
        <v>1873.8647978399995</v>
      </c>
      <c r="T61" s="49">
        <f t="shared" si="32"/>
        <v>1905.840004319999</v>
      </c>
      <c r="U61" s="49">
        <f t="shared" si="32"/>
        <v>1918.2911079473122</v>
      </c>
      <c r="V61" s="49">
        <f t="shared" si="32"/>
        <v>1851.7869575679097</v>
      </c>
      <c r="W61" s="49">
        <f t="shared" si="32"/>
        <v>1952.7541653228595</v>
      </c>
      <c r="X61" s="49">
        <f t="shared" si="32"/>
        <v>1911.4430975615467</v>
      </c>
      <c r="Y61" s="49">
        <f t="shared" ref="Y61:Z61" si="33">SUM(Y62:Y72)</f>
        <v>2003.3852388788623</v>
      </c>
      <c r="Z61" s="49">
        <f t="shared" si="33"/>
        <v>1782.3645046733632</v>
      </c>
    </row>
    <row r="62" spans="1:26" ht="11.25" customHeight="1" x14ac:dyDescent="0.2">
      <c r="A62" s="50" t="s">
        <v>92</v>
      </c>
      <c r="B62" s="51" t="s">
        <v>93</v>
      </c>
      <c r="C62" s="52">
        <f>FC_OTH_CP_E!C62+FC_OTH_HH_E!C62+FC_OTH_AFF_E!C62</f>
        <v>1620.640224</v>
      </c>
      <c r="D62" s="52">
        <f>FC_OTH_CP_E!D62+FC_OTH_HH_E!D62+FC_OTH_AFF_E!D62</f>
        <v>1622.2082688000005</v>
      </c>
      <c r="E62" s="52">
        <f>FC_OTH_CP_E!E62+FC_OTH_HH_E!E62+FC_OTH_AFF_E!E62</f>
        <v>1536.4161791999995</v>
      </c>
      <c r="F62" s="52">
        <f>FC_OTH_CP_E!F62+FC_OTH_HH_E!F62+FC_OTH_AFF_E!F62</f>
        <v>1695.1201344000001</v>
      </c>
      <c r="G62" s="52">
        <f>FC_OTH_CP_E!G62+FC_OTH_HH_E!G62+FC_OTH_AFF_E!G62</f>
        <v>1709.7921792</v>
      </c>
      <c r="H62" s="52">
        <f>FC_OTH_CP_E!H62+FC_OTH_HH_E!H62+FC_OTH_AFF_E!H62</f>
        <v>1482.9917759999998</v>
      </c>
      <c r="I62" s="52">
        <f>FC_OTH_CP_E!I62+FC_OTH_HH_E!I62+FC_OTH_AFF_E!I62</f>
        <v>1497.3283583999996</v>
      </c>
      <c r="J62" s="52">
        <f>FC_OTH_CP_E!J62+FC_OTH_HH_E!J62+FC_OTH_AFF_E!J62</f>
        <v>1887.8719104000008</v>
      </c>
      <c r="K62" s="52">
        <f>FC_OTH_CP_E!K62+FC_OTH_HH_E!K62+FC_OTH_AFF_E!K62</f>
        <v>1937.8239552</v>
      </c>
      <c r="L62" s="52">
        <f>FC_OTH_CP_E!L62+FC_OTH_HH_E!L62+FC_OTH_AFF_E!L62</f>
        <v>2018.576448</v>
      </c>
      <c r="M62" s="52">
        <f>FC_OTH_CP_E!M62+FC_OTH_HH_E!M62+FC_OTH_AFF_E!M62</f>
        <v>2087.3438207999998</v>
      </c>
      <c r="N62" s="52">
        <f>FC_OTH_CP_E!N62+FC_OTH_HH_E!N62+FC_OTH_AFF_E!N62</f>
        <v>1815.0721343999985</v>
      </c>
      <c r="O62" s="52">
        <f>FC_OTH_CP_E!O62+FC_OTH_HH_E!O62+FC_OTH_AFF_E!O62</f>
        <v>1883.3919551999998</v>
      </c>
      <c r="P62" s="52">
        <f>FC_OTH_CP_E!P62+FC_OTH_HH_E!P62+FC_OTH_AFF_E!P62</f>
        <v>1819.8879551999985</v>
      </c>
      <c r="Q62" s="52">
        <f>FC_OTH_CP_E!Q62+FC_OTH_HH_E!Q62+FC_OTH_AFF_E!Q62</f>
        <v>1803.8720448000001</v>
      </c>
      <c r="R62" s="52">
        <f>FC_OTH_CP_E!R62+FC_OTH_HH_E!R62+FC_OTH_AFF_E!R62</f>
        <v>1758.7358207999998</v>
      </c>
      <c r="S62" s="52">
        <f>FC_OTH_CP_E!S62+FC_OTH_HH_E!S62+FC_OTH_AFF_E!S62</f>
        <v>1853.9357759999996</v>
      </c>
      <c r="T62" s="52">
        <f>FC_OTH_CP_E!T62+FC_OTH_HH_E!T62+FC_OTH_AFF_E!T62</f>
        <v>1894.592447999999</v>
      </c>
      <c r="U62" s="52">
        <f>FC_OTH_CP_E!U62+FC_OTH_HH_E!U62+FC_OTH_AFF_E!U62</f>
        <v>1907.1355967999996</v>
      </c>
      <c r="V62" s="52">
        <f>FC_OTH_CP_E!V62+FC_OTH_HH_E!V62+FC_OTH_AFF_E!V62</f>
        <v>1843.7440895999998</v>
      </c>
      <c r="W62" s="52">
        <f>FC_OTH_CP_E!W62+FC_OTH_HH_E!W62+FC_OTH_AFF_E!W62</f>
        <v>1944.4255487999985</v>
      </c>
      <c r="X62" s="52">
        <f>FC_OTH_CP_E!X62+FC_OTH_HH_E!X62+FC_OTH_AFF_E!X62</f>
        <v>1901.7524736000016</v>
      </c>
      <c r="Y62" s="52">
        <f>FC_OTH_CP_E!Y62+FC_OTH_HH_E!Y62+FC_OTH_AFF_E!Y62</f>
        <v>1994.9965055999992</v>
      </c>
      <c r="Z62" s="52">
        <f>FC_OTH_CP_E!Z62+FC_OTH_HH_E!Z62+FC_OTH_AFF_E!Z62</f>
        <v>1768.6376063999994</v>
      </c>
    </row>
    <row r="63" spans="1:26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  <c r="Y63" s="52">
        <f>FC_OTH_CP_E!Y63+FC_OTH_HH_E!Y63+FC_OTH_AFF_E!Y63</f>
        <v>0</v>
      </c>
      <c r="Z63" s="52">
        <f>FC_OTH_CP_E!Z63+FC_OTH_HH_E!Z63+FC_OTH_AFF_E!Z63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0</v>
      </c>
      <c r="G64" s="52">
        <f>FC_OTH_CP_E!G64+FC_OTH_HH_E!G64+FC_OTH_AFF_E!G64</f>
        <v>0</v>
      </c>
      <c r="H64" s="52">
        <f>FC_OTH_CP_E!H64+FC_OTH_HH_E!H64+FC_OTH_AFF_E!H64</f>
        <v>1.2011781599999998</v>
      </c>
      <c r="I64" s="52">
        <f>FC_OTH_CP_E!I64+FC_OTH_HH_E!I64+FC_OTH_AFF_E!I64</f>
        <v>1.52884368</v>
      </c>
      <c r="J64" s="52">
        <f>FC_OTH_CP_E!J64+FC_OTH_HH_E!J64+FC_OTH_AFF_E!J64</f>
        <v>2.6753781600000002</v>
      </c>
      <c r="K64" s="52">
        <f>FC_OTH_CP_E!K64+FC_OTH_HH_E!K64+FC_OTH_AFF_E!K64</f>
        <v>2.0202436800000001</v>
      </c>
      <c r="L64" s="52">
        <f>FC_OTH_CP_E!L64+FC_OTH_HH_E!L64+FC_OTH_AFF_E!L64</f>
        <v>2.07488736</v>
      </c>
      <c r="M64" s="52">
        <f>FC_OTH_CP_E!M64+FC_OTH_HH_E!M64+FC_OTH_AFF_E!M64</f>
        <v>2.1839781599999997</v>
      </c>
      <c r="N64" s="52">
        <f>FC_OTH_CP_E!N64+FC_OTH_HH_E!N64+FC_OTH_AFF_E!N64</f>
        <v>2.40235632</v>
      </c>
      <c r="O64" s="52">
        <f>FC_OTH_CP_E!O64+FC_OTH_HH_E!O64+FC_OTH_AFF_E!O64</f>
        <v>1.6379344800000002</v>
      </c>
      <c r="P64" s="52">
        <f>FC_OTH_CP_E!P64+FC_OTH_HH_E!P64+FC_OTH_AFF_E!P64</f>
        <v>4.9139999999999988</v>
      </c>
      <c r="Q64" s="52">
        <f>FC_OTH_CP_E!Q64+FC_OTH_HH_E!Q64+FC_OTH_AFF_E!Q64</f>
        <v>7.5347344800000027</v>
      </c>
      <c r="R64" s="52">
        <f>FC_OTH_CP_E!R64+FC_OTH_HH_E!R64+FC_OTH_AFF_E!R64</f>
        <v>4.5863344800000005</v>
      </c>
      <c r="S64" s="52">
        <f>FC_OTH_CP_E!S64+FC_OTH_HH_E!S64+FC_OTH_AFF_E!S64</f>
        <v>19.929021839999997</v>
      </c>
      <c r="T64" s="52">
        <f>FC_OTH_CP_E!T64+FC_OTH_HH_E!T64+FC_OTH_AFF_E!T64</f>
        <v>11.247556319999997</v>
      </c>
      <c r="U64" s="52">
        <f>FC_OTH_CP_E!U64+FC_OTH_HH_E!U64+FC_OTH_AFF_E!U64</f>
        <v>11.155511147312513</v>
      </c>
      <c r="V64" s="52">
        <f>FC_OTH_CP_E!V64+FC_OTH_HH_E!V64+FC_OTH_AFF_E!V64</f>
        <v>8.0428679679099044</v>
      </c>
      <c r="W64" s="52">
        <f>FC_OTH_CP_E!W64+FC_OTH_HH_E!W64+FC_OTH_AFF_E!W64</f>
        <v>8.3286165228610329</v>
      </c>
      <c r="X64" s="52">
        <f>FC_OTH_CP_E!X64+FC_OTH_HH_E!X64+FC_OTH_AFF_E!X64</f>
        <v>9.6906239615449739</v>
      </c>
      <c r="Y64" s="52">
        <f>FC_OTH_CP_E!Y64+FC_OTH_HH_E!Y64+FC_OTH_AFF_E!Y64</f>
        <v>8.3887332788630236</v>
      </c>
      <c r="Z64" s="52">
        <f>FC_OTH_CP_E!Z64+FC_OTH_HH_E!Z64+FC_OTH_AFF_E!Z64</f>
        <v>13.726898273363691</v>
      </c>
    </row>
    <row r="65" spans="1:26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  <c r="Y65" s="52">
        <f>FC_OTH_CP_E!Y65+FC_OTH_HH_E!Y65+FC_OTH_AFF_E!Y65</f>
        <v>0</v>
      </c>
      <c r="Z65" s="52">
        <f>FC_OTH_CP_E!Z65+FC_OTH_HH_E!Z65+FC_OTH_AFF_E!Z65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  <c r="Y66" s="52">
        <f>FC_OTH_CP_E!Y66+FC_OTH_HH_E!Y66+FC_OTH_AFF_E!Y66</f>
        <v>0</v>
      </c>
      <c r="Z66" s="52">
        <f>FC_OTH_CP_E!Z66+FC_OTH_HH_E!Z66+FC_OTH_AFF_E!Z66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  <c r="Y67" s="52">
        <f>FC_OTH_CP_E!Y67+FC_OTH_HH_E!Y67+FC_OTH_AFF_E!Y67</f>
        <v>0</v>
      </c>
      <c r="Z67" s="52">
        <f>FC_OTH_CP_E!Z67+FC_OTH_HH_E!Z67+FC_OTH_AFF_E!Z67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  <c r="Y68" s="52">
        <f>FC_OTH_CP_E!Y68+FC_OTH_HH_E!Y68+FC_OTH_AFF_E!Y68</f>
        <v>0</v>
      </c>
      <c r="Z68" s="52">
        <f>FC_OTH_CP_E!Z68+FC_OTH_HH_E!Z68+FC_OTH_AFF_E!Z68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  <c r="Y69" s="52">
        <f>FC_OTH_CP_E!Y69+FC_OTH_HH_E!Y69+FC_OTH_AFF_E!Y69</f>
        <v>0</v>
      </c>
      <c r="Z69" s="52">
        <f>FC_OTH_CP_E!Z69+FC_OTH_HH_E!Z69+FC_OTH_AFF_E!Z69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  <c r="Y70" s="52">
        <f>FC_OTH_CP_E!Y70+FC_OTH_HH_E!Y70+FC_OTH_AFF_E!Y70</f>
        <v>0</v>
      </c>
      <c r="Z70" s="52">
        <f>FC_OTH_CP_E!Z70+FC_OTH_HH_E!Z70+FC_OTH_AFF_E!Z70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  <c r="Y71" s="52">
        <f>FC_OTH_CP_E!Y71+FC_OTH_HH_E!Y71+FC_OTH_AFF_E!Y71</f>
        <v>0</v>
      </c>
      <c r="Z71" s="52">
        <f>FC_OTH_CP_E!Z71+FC_OTH_HH_E!Z71+FC_OTH_AFF_E!Z71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  <c r="Y72" s="55">
        <f>FC_OTH_CP_E!Y72+FC_OTH_HH_E!Y72+FC_OTH_AFF_E!Y72</f>
        <v>0</v>
      </c>
      <c r="Z72" s="55">
        <f>FC_OTH_CP_E!Z72+FC_OTH_HH_E!Z72+FC_OTH_AFF_E!Z72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217.93047548214881</v>
      </c>
      <c r="D2" s="21">
        <f t="shared" ref="D2:X2" si="0">SUM(D3,D17,D22,D25,D26,D51,D52)</f>
        <v>287.42059230719656</v>
      </c>
      <c r="E2" s="21">
        <f t="shared" si="0"/>
        <v>231.03616708363202</v>
      </c>
      <c r="F2" s="21">
        <f t="shared" si="0"/>
        <v>303.92520810651149</v>
      </c>
      <c r="G2" s="21">
        <f t="shared" si="0"/>
        <v>293.24959444061028</v>
      </c>
      <c r="H2" s="21">
        <f t="shared" si="0"/>
        <v>283.42368009005497</v>
      </c>
      <c r="I2" s="21">
        <f t="shared" si="0"/>
        <v>247.81814218095616</v>
      </c>
      <c r="J2" s="21">
        <f t="shared" si="0"/>
        <v>243.80627754773025</v>
      </c>
      <c r="K2" s="21">
        <f t="shared" si="0"/>
        <v>211.51025166334404</v>
      </c>
      <c r="L2" s="21">
        <f t="shared" si="0"/>
        <v>184.4865509706612</v>
      </c>
      <c r="M2" s="21">
        <f t="shared" si="0"/>
        <v>172.60887602864904</v>
      </c>
      <c r="N2" s="21">
        <f t="shared" si="0"/>
        <v>214.37343717323708</v>
      </c>
      <c r="O2" s="21">
        <f t="shared" si="0"/>
        <v>227.57453617472669</v>
      </c>
      <c r="P2" s="21">
        <f t="shared" si="0"/>
        <v>241.1493407804422</v>
      </c>
      <c r="Q2" s="21">
        <f t="shared" si="0"/>
        <v>262.74325561509653</v>
      </c>
      <c r="R2" s="21">
        <f t="shared" si="0"/>
        <v>278.50618950956556</v>
      </c>
      <c r="S2" s="21">
        <f t="shared" si="0"/>
        <v>279.68308929209962</v>
      </c>
      <c r="T2" s="21">
        <f t="shared" si="0"/>
        <v>265.56915151389023</v>
      </c>
      <c r="U2" s="21">
        <f t="shared" si="0"/>
        <v>271.03344916101133</v>
      </c>
      <c r="V2" s="21">
        <f t="shared" si="0"/>
        <v>241.51037713677516</v>
      </c>
      <c r="W2" s="21">
        <f t="shared" si="0"/>
        <v>246.11125362131</v>
      </c>
      <c r="X2" s="21">
        <f t="shared" si="0"/>
        <v>257.6410080402905</v>
      </c>
      <c r="Y2" s="21">
        <f t="shared" ref="Y2:Z2" si="1">SUM(Y3,Y17,Y22,Y25,Y26,Y51,Y52)</f>
        <v>187.33916425900998</v>
      </c>
      <c r="Z2" s="21">
        <f t="shared" si="1"/>
        <v>183.65054023047634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17.865583573737492</v>
      </c>
      <c r="D3" s="24">
        <f t="shared" si="2"/>
        <v>25.749656700052814</v>
      </c>
      <c r="E3" s="24">
        <f t="shared" si="2"/>
        <v>20.793550902638277</v>
      </c>
      <c r="F3" s="24">
        <f t="shared" si="2"/>
        <v>20.713890825494747</v>
      </c>
      <c r="G3" s="24">
        <f t="shared" si="2"/>
        <v>20.791778739625926</v>
      </c>
      <c r="H3" s="24">
        <f t="shared" si="2"/>
        <v>25.989507625622196</v>
      </c>
      <c r="I3" s="24">
        <f t="shared" si="2"/>
        <v>15.593615410388594</v>
      </c>
      <c r="J3" s="24">
        <f t="shared" si="2"/>
        <v>18.192185467730226</v>
      </c>
      <c r="K3" s="24">
        <f t="shared" si="2"/>
        <v>10.634851030247987</v>
      </c>
      <c r="L3" s="24">
        <f t="shared" si="2"/>
        <v>7.7985837975049446</v>
      </c>
      <c r="M3" s="24">
        <f t="shared" si="2"/>
        <v>7.798288625597567</v>
      </c>
      <c r="N3" s="24">
        <f t="shared" si="2"/>
        <v>5.2149054905633898</v>
      </c>
      <c r="O3" s="24">
        <f t="shared" si="2"/>
        <v>5.2106723573023759</v>
      </c>
      <c r="P3" s="24">
        <f t="shared" si="2"/>
        <v>10.410776775685401</v>
      </c>
      <c r="Q3" s="24">
        <f t="shared" si="2"/>
        <v>5.125123070714209</v>
      </c>
      <c r="R3" s="24">
        <f t="shared" si="2"/>
        <v>3.9436791491276888</v>
      </c>
      <c r="S3" s="24">
        <f t="shared" si="2"/>
        <v>3.944652742851146</v>
      </c>
      <c r="T3" s="24">
        <f t="shared" si="2"/>
        <v>3.9444589938901649</v>
      </c>
      <c r="U3" s="24">
        <f t="shared" si="2"/>
        <v>4.1469743598300717</v>
      </c>
      <c r="V3" s="24">
        <f t="shared" si="2"/>
        <v>3.7904892474379408</v>
      </c>
      <c r="W3" s="24">
        <f t="shared" si="2"/>
        <v>4.0760449538154884</v>
      </c>
      <c r="X3" s="24">
        <f t="shared" si="2"/>
        <v>4.0025660776030394</v>
      </c>
      <c r="Y3" s="24">
        <f t="shared" ref="Y3:Z3" si="3">SUM(Y4,Y8,Y11)</f>
        <v>0</v>
      </c>
      <c r="Z3" s="24">
        <f t="shared" si="3"/>
        <v>1.887802011217917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17.865583573737492</v>
      </c>
      <c r="D4" s="19">
        <f t="shared" si="4"/>
        <v>25.749656700052814</v>
      </c>
      <c r="E4" s="19">
        <f t="shared" si="4"/>
        <v>20.793550902638277</v>
      </c>
      <c r="F4" s="19">
        <f t="shared" si="4"/>
        <v>20.713890825494747</v>
      </c>
      <c r="G4" s="19">
        <f t="shared" si="4"/>
        <v>20.791778739625926</v>
      </c>
      <c r="H4" s="19">
        <f t="shared" si="4"/>
        <v>25.989507625622196</v>
      </c>
      <c r="I4" s="19">
        <f t="shared" si="4"/>
        <v>15.593615410388594</v>
      </c>
      <c r="J4" s="19">
        <f t="shared" si="4"/>
        <v>18.192185467730226</v>
      </c>
      <c r="K4" s="19">
        <f t="shared" si="4"/>
        <v>10.634851030247987</v>
      </c>
      <c r="L4" s="19">
        <f t="shared" si="4"/>
        <v>7.7985837975049446</v>
      </c>
      <c r="M4" s="19">
        <f t="shared" si="4"/>
        <v>7.798288625597567</v>
      </c>
      <c r="N4" s="19">
        <f t="shared" si="4"/>
        <v>5.2149054905633898</v>
      </c>
      <c r="O4" s="19">
        <f t="shared" si="4"/>
        <v>5.2106723573023759</v>
      </c>
      <c r="P4" s="19">
        <f t="shared" si="4"/>
        <v>10.410776775685401</v>
      </c>
      <c r="Q4" s="19">
        <f t="shared" si="4"/>
        <v>5.125123070714209</v>
      </c>
      <c r="R4" s="19">
        <f t="shared" si="4"/>
        <v>3.9436791491276888</v>
      </c>
      <c r="S4" s="19">
        <f t="shared" si="4"/>
        <v>3.944652742851146</v>
      </c>
      <c r="T4" s="19">
        <f t="shared" si="4"/>
        <v>3.9444589938901649</v>
      </c>
      <c r="U4" s="19">
        <f t="shared" si="4"/>
        <v>4.1469743598300717</v>
      </c>
      <c r="V4" s="19">
        <f t="shared" si="4"/>
        <v>3.7904892474379408</v>
      </c>
      <c r="W4" s="19">
        <f t="shared" si="4"/>
        <v>4.0760449538154884</v>
      </c>
      <c r="X4" s="19">
        <f t="shared" si="4"/>
        <v>4.0025660776030394</v>
      </c>
      <c r="Y4" s="19">
        <f t="shared" ref="Y4:Z4" si="5">SUM(Y5:Y7)</f>
        <v>0</v>
      </c>
      <c r="Z4" s="19">
        <f t="shared" si="5"/>
        <v>1.887802011217917</v>
      </c>
    </row>
    <row r="5" spans="1:26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  <c r="Y5" s="8">
        <f>FC_OTH_CP_SH_E!Y5+FC_OTH_CP_SC_E!Y5+FC_OTH_CP_HW_E!Y5+FC_OTH_CP_CA_E!Y5</f>
        <v>0</v>
      </c>
      <c r="Z5" s="8">
        <f>FC_OTH_CP_SH_E!Z5+FC_OTH_CP_SC_E!Z5+FC_OTH_CP_HW_E!Z5+FC_OTH_CP_CA_E!Z5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  <c r="Y6" s="8">
        <f>FC_OTH_CP_SH_E!Y6+FC_OTH_CP_SC_E!Y6+FC_OTH_CP_HW_E!Y6+FC_OTH_CP_CA_E!Y6</f>
        <v>0</v>
      </c>
      <c r="Z6" s="8">
        <f>FC_OTH_CP_SH_E!Z6+FC_OTH_CP_SC_E!Z6+FC_OTH_CP_HW_E!Z6+FC_OTH_CP_CA_E!Z6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17.865583573737492</v>
      </c>
      <c r="D7" s="8">
        <f>FC_OTH_CP_SH_E!D7+FC_OTH_CP_SC_E!D7+FC_OTH_CP_HW_E!D7+FC_OTH_CP_CA_E!D7</f>
        <v>25.749656700052814</v>
      </c>
      <c r="E7" s="8">
        <f>FC_OTH_CP_SH_E!E7+FC_OTH_CP_SC_E!E7+FC_OTH_CP_HW_E!E7+FC_OTH_CP_CA_E!E7</f>
        <v>20.793550902638277</v>
      </c>
      <c r="F7" s="8">
        <f>FC_OTH_CP_SH_E!F7+FC_OTH_CP_SC_E!F7+FC_OTH_CP_HW_E!F7+FC_OTH_CP_CA_E!F7</f>
        <v>20.713890825494747</v>
      </c>
      <c r="G7" s="8">
        <f>FC_OTH_CP_SH_E!G7+FC_OTH_CP_SC_E!G7+FC_OTH_CP_HW_E!G7+FC_OTH_CP_CA_E!G7</f>
        <v>20.791778739625926</v>
      </c>
      <c r="H7" s="8">
        <f>FC_OTH_CP_SH_E!H7+FC_OTH_CP_SC_E!H7+FC_OTH_CP_HW_E!H7+FC_OTH_CP_CA_E!H7</f>
        <v>25.989507625622196</v>
      </c>
      <c r="I7" s="8">
        <f>FC_OTH_CP_SH_E!I7+FC_OTH_CP_SC_E!I7+FC_OTH_CP_HW_E!I7+FC_OTH_CP_CA_E!I7</f>
        <v>15.593615410388594</v>
      </c>
      <c r="J7" s="8">
        <f>FC_OTH_CP_SH_E!J7+FC_OTH_CP_SC_E!J7+FC_OTH_CP_HW_E!J7+FC_OTH_CP_CA_E!J7</f>
        <v>18.192185467730226</v>
      </c>
      <c r="K7" s="8">
        <f>FC_OTH_CP_SH_E!K7+FC_OTH_CP_SC_E!K7+FC_OTH_CP_HW_E!K7+FC_OTH_CP_CA_E!K7</f>
        <v>10.634851030247987</v>
      </c>
      <c r="L7" s="8">
        <f>FC_OTH_CP_SH_E!L7+FC_OTH_CP_SC_E!L7+FC_OTH_CP_HW_E!L7+FC_OTH_CP_CA_E!L7</f>
        <v>7.7985837975049446</v>
      </c>
      <c r="M7" s="8">
        <f>FC_OTH_CP_SH_E!M7+FC_OTH_CP_SC_E!M7+FC_OTH_CP_HW_E!M7+FC_OTH_CP_CA_E!M7</f>
        <v>7.798288625597567</v>
      </c>
      <c r="N7" s="8">
        <f>FC_OTH_CP_SH_E!N7+FC_OTH_CP_SC_E!N7+FC_OTH_CP_HW_E!N7+FC_OTH_CP_CA_E!N7</f>
        <v>5.2149054905633898</v>
      </c>
      <c r="O7" s="8">
        <f>FC_OTH_CP_SH_E!O7+FC_OTH_CP_SC_E!O7+FC_OTH_CP_HW_E!O7+FC_OTH_CP_CA_E!O7</f>
        <v>5.2106723573023759</v>
      </c>
      <c r="P7" s="8">
        <f>FC_OTH_CP_SH_E!P7+FC_OTH_CP_SC_E!P7+FC_OTH_CP_HW_E!P7+FC_OTH_CP_CA_E!P7</f>
        <v>10.410776775685401</v>
      </c>
      <c r="Q7" s="8">
        <f>FC_OTH_CP_SH_E!Q7+FC_OTH_CP_SC_E!Q7+FC_OTH_CP_HW_E!Q7+FC_OTH_CP_CA_E!Q7</f>
        <v>5.125123070714209</v>
      </c>
      <c r="R7" s="8">
        <f>FC_OTH_CP_SH_E!R7+FC_OTH_CP_SC_E!R7+FC_OTH_CP_HW_E!R7+FC_OTH_CP_CA_E!R7</f>
        <v>3.9436791491276888</v>
      </c>
      <c r="S7" s="8">
        <f>FC_OTH_CP_SH_E!S7+FC_OTH_CP_SC_E!S7+FC_OTH_CP_HW_E!S7+FC_OTH_CP_CA_E!S7</f>
        <v>3.944652742851146</v>
      </c>
      <c r="T7" s="8">
        <f>FC_OTH_CP_SH_E!T7+FC_OTH_CP_SC_E!T7+FC_OTH_CP_HW_E!T7+FC_OTH_CP_CA_E!T7</f>
        <v>3.9444589938901649</v>
      </c>
      <c r="U7" s="8">
        <f>FC_OTH_CP_SH_E!U7+FC_OTH_CP_SC_E!U7+FC_OTH_CP_HW_E!U7+FC_OTH_CP_CA_E!U7</f>
        <v>4.1469743598300717</v>
      </c>
      <c r="V7" s="8">
        <f>FC_OTH_CP_SH_E!V7+FC_OTH_CP_SC_E!V7+FC_OTH_CP_HW_E!V7+FC_OTH_CP_CA_E!V7</f>
        <v>3.7904892474379408</v>
      </c>
      <c r="W7" s="8">
        <f>FC_OTH_CP_SH_E!W7+FC_OTH_CP_SC_E!W7+FC_OTH_CP_HW_E!W7+FC_OTH_CP_CA_E!W7</f>
        <v>4.0760449538154884</v>
      </c>
      <c r="X7" s="8">
        <f>FC_OTH_CP_SH_E!X7+FC_OTH_CP_SC_E!X7+FC_OTH_CP_HW_E!X7+FC_OTH_CP_CA_E!X7</f>
        <v>4.0025660776030394</v>
      </c>
      <c r="Y7" s="8">
        <f>FC_OTH_CP_SH_E!Y7+FC_OTH_CP_SC_E!Y7+FC_OTH_CP_HW_E!Y7+FC_OTH_CP_CA_E!Y7</f>
        <v>0</v>
      </c>
      <c r="Z7" s="8">
        <f>FC_OTH_CP_SH_E!Z7+FC_OTH_CP_SC_E!Z7+FC_OTH_CP_HW_E!Z7+FC_OTH_CP_CA_E!Z7</f>
        <v>1.887802011217917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  <c r="Y9" s="8">
        <f>FC_OTH_CP_SH_E!Y9+FC_OTH_CP_SC_E!Y9+FC_OTH_CP_HW_E!Y9+FC_OTH_CP_CA_E!Y9</f>
        <v>0</v>
      </c>
      <c r="Z9" s="8">
        <f>FC_OTH_CP_SH_E!Z9+FC_OTH_CP_SC_E!Z9+FC_OTH_CP_HW_E!Z9+FC_OTH_CP_CA_E!Z9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  <c r="Y10" s="8">
        <f>FC_OTH_CP_SH_E!Y10+FC_OTH_CP_SC_E!Y10+FC_OTH_CP_HW_E!Y10+FC_OTH_CP_CA_E!Y10</f>
        <v>0</v>
      </c>
      <c r="Z10" s="8">
        <f>FC_OTH_CP_SH_E!Z10+FC_OTH_CP_SC_E!Z10+FC_OTH_CP_HW_E!Z10+FC_OTH_CP_CA_E!Z10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  <c r="Y12" s="8">
        <f>FC_OTH_CP_SH_E!Y12+FC_OTH_CP_SC_E!Y12+FC_OTH_CP_HW_E!Y12+FC_OTH_CP_CA_E!Y12</f>
        <v>0</v>
      </c>
      <c r="Z12" s="8">
        <f>FC_OTH_CP_SH_E!Z12+FC_OTH_CP_SC_E!Z12+FC_OTH_CP_HW_E!Z12+FC_OTH_CP_CA_E!Z12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  <c r="Y13" s="8">
        <f>FC_OTH_CP_SH_E!Y13+FC_OTH_CP_SC_E!Y13+FC_OTH_CP_HW_E!Y13+FC_OTH_CP_CA_E!Y13</f>
        <v>0</v>
      </c>
      <c r="Z13" s="8">
        <f>FC_OTH_CP_SH_E!Z13+FC_OTH_CP_SC_E!Z13+FC_OTH_CP_HW_E!Z13+FC_OTH_CP_CA_E!Z13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  <c r="Y14" s="8">
        <f>FC_OTH_CP_SH_E!Y14+FC_OTH_CP_SC_E!Y14+FC_OTH_CP_HW_E!Y14+FC_OTH_CP_CA_E!Y14</f>
        <v>0</v>
      </c>
      <c r="Z14" s="8">
        <f>FC_OTH_CP_SH_E!Z14+FC_OTH_CP_SC_E!Z14+FC_OTH_CP_HW_E!Z14+FC_OTH_CP_CA_E!Z14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  <c r="Y15" s="8">
        <f>FC_OTH_CP_SH_E!Y15+FC_OTH_CP_SC_E!Y15+FC_OTH_CP_HW_E!Y15+FC_OTH_CP_CA_E!Y15</f>
        <v>0</v>
      </c>
      <c r="Z15" s="8">
        <f>FC_OTH_CP_SH_E!Z15+FC_OTH_CP_SC_E!Z15+FC_OTH_CP_HW_E!Z15+FC_OTH_CP_CA_E!Z15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  <c r="Y16" s="8">
        <f>FC_OTH_CP_SH_E!Y16+FC_OTH_CP_SC_E!Y16+FC_OTH_CP_HW_E!Y16+FC_OTH_CP_CA_E!Y16</f>
        <v>0</v>
      </c>
      <c r="Z16" s="8">
        <f>FC_OTH_CP_SH_E!Z16+FC_OTH_CP_SC_E!Z16+FC_OTH_CP_HW_E!Z16+FC_OTH_CP_CA_E!Z16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  <c r="Y18" s="8">
        <f>FC_OTH_CP_SH_E!Y18+FC_OTH_CP_SC_E!Y18+FC_OTH_CP_HW_E!Y18+FC_OTH_CP_CA_E!Y18</f>
        <v>0</v>
      </c>
      <c r="Z18" s="8">
        <f>FC_OTH_CP_SH_E!Z18+FC_OTH_CP_SC_E!Z18+FC_OTH_CP_HW_E!Z18+FC_OTH_CP_CA_E!Z18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  <c r="Y19" s="8">
        <f>FC_OTH_CP_SH_E!Y19+FC_OTH_CP_SC_E!Y19+FC_OTH_CP_HW_E!Y19+FC_OTH_CP_CA_E!Y19</f>
        <v>0</v>
      </c>
      <c r="Z19" s="8">
        <f>FC_OTH_CP_SH_E!Z19+FC_OTH_CP_SC_E!Z19+FC_OTH_CP_HW_E!Z19+FC_OTH_CP_CA_E!Z19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  <c r="Y20" s="8">
        <f>FC_OTH_CP_SH_E!Y20+FC_OTH_CP_SC_E!Y20+FC_OTH_CP_HW_E!Y20+FC_OTH_CP_CA_E!Y20</f>
        <v>0</v>
      </c>
      <c r="Z20" s="8">
        <f>FC_OTH_CP_SH_E!Z20+FC_OTH_CP_SC_E!Z20+FC_OTH_CP_HW_E!Z20+FC_OTH_CP_CA_E!Z20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  <c r="Y21" s="8">
        <f>FC_OTH_CP_SH_E!Y21+FC_OTH_CP_SC_E!Y21+FC_OTH_CP_HW_E!Y21+FC_OTH_CP_CA_E!Y21</f>
        <v>0</v>
      </c>
      <c r="Z21" s="8">
        <f>FC_OTH_CP_SH_E!Z21+FC_OTH_CP_SC_E!Z21+FC_OTH_CP_HW_E!Z21+FC_OTH_CP_CA_E!Z21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4.7195743884112851</v>
      </c>
      <c r="D22" s="27">
        <f t="shared" si="12"/>
        <v>2.0232072071437055</v>
      </c>
      <c r="E22" s="27">
        <f t="shared" si="12"/>
        <v>3.5192106609937572</v>
      </c>
      <c r="F22" s="27">
        <f t="shared" si="12"/>
        <v>5.2941915210167272</v>
      </c>
      <c r="G22" s="27">
        <f t="shared" si="12"/>
        <v>4.5707622609843366</v>
      </c>
      <c r="H22" s="27">
        <f t="shared" si="12"/>
        <v>3.6336807044327508</v>
      </c>
      <c r="I22" s="27">
        <f t="shared" si="12"/>
        <v>2.6483140505675626</v>
      </c>
      <c r="J22" s="27">
        <f t="shared" si="12"/>
        <v>1.6887644399999995</v>
      </c>
      <c r="K22" s="27">
        <f t="shared" si="12"/>
        <v>3.3678633530960744</v>
      </c>
      <c r="L22" s="27">
        <f t="shared" si="12"/>
        <v>3.3740167731563124</v>
      </c>
      <c r="M22" s="27">
        <f t="shared" si="12"/>
        <v>1.6886614430514981</v>
      </c>
      <c r="N22" s="27">
        <f t="shared" si="12"/>
        <v>1.6861231226736171</v>
      </c>
      <c r="O22" s="27">
        <f t="shared" si="12"/>
        <v>3.201719937424484</v>
      </c>
      <c r="P22" s="27">
        <f t="shared" si="12"/>
        <v>3.200333964756803</v>
      </c>
      <c r="Q22" s="27">
        <f t="shared" si="12"/>
        <v>3.200631024382381</v>
      </c>
      <c r="R22" s="27">
        <f t="shared" si="12"/>
        <v>3.1960122804378539</v>
      </c>
      <c r="S22" s="27">
        <f t="shared" si="12"/>
        <v>5.3407197092485736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4.3786274400000016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3.0446192229345437</v>
      </c>
      <c r="D23" s="8">
        <f>FC_OTH_CP_SH_E!D23+FC_OTH_CP_SC_E!D23+FC_OTH_CP_HW_E!D23+FC_OTH_CP_CA_E!D23</f>
        <v>2.0232072071437055</v>
      </c>
      <c r="E23" s="8">
        <f>FC_OTH_CP_SH_E!E23+FC_OTH_CP_SC_E!E23+FC_OTH_CP_HW_E!E23+FC_OTH_CP_CA_E!E23</f>
        <v>1.8326613050726683</v>
      </c>
      <c r="F23" s="8">
        <f>FC_OTH_CP_SH_E!F23+FC_OTH_CP_SC_E!F23+FC_OTH_CP_HW_E!F23+FC_OTH_CP_CA_E!F23</f>
        <v>1.9238507324814782</v>
      </c>
      <c r="G23" s="8">
        <f>FC_OTH_CP_SH_E!G23+FC_OTH_CP_SC_E!G23+FC_OTH_CP_HW_E!G23+FC_OTH_CP_CA_E!G23</f>
        <v>2.885779474769953</v>
      </c>
      <c r="H23" s="8">
        <f>FC_OTH_CP_SH_E!H23+FC_OTH_CP_SC_E!H23+FC_OTH_CP_HW_E!H23+FC_OTH_CP_CA_E!H23</f>
        <v>1.9494840992492772</v>
      </c>
      <c r="I23" s="8">
        <f>FC_OTH_CP_SH_E!I23+FC_OTH_CP_SC_E!I23+FC_OTH_CP_HW_E!I23+FC_OTH_CP_CA_E!I23</f>
        <v>0.96074484484312206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2.1437087050734029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  <c r="Y23" s="8">
        <f>FC_OTH_CP_SH_E!Y23+FC_OTH_CP_SC_E!Y23+FC_OTH_CP_HW_E!Y23+FC_OTH_CP_CA_E!Y23</f>
        <v>4.3786274400000016</v>
      </c>
      <c r="Z23" s="8">
        <f>FC_OTH_CP_SH_E!Z23+FC_OTH_CP_SC_E!Z23+FC_OTH_CP_HW_E!Z23+FC_OTH_CP_CA_E!Z23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1.6749551654767409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1.6865493559210889</v>
      </c>
      <c r="F24" s="8">
        <f>FC_OTH_CP_SH_E!F24+FC_OTH_CP_SC_E!F24+FC_OTH_CP_HW_E!F24+FC_OTH_CP_CA_E!F24</f>
        <v>3.3703407885352492</v>
      </c>
      <c r="G24" s="8">
        <f>FC_OTH_CP_SH_E!G24+FC_OTH_CP_SC_E!G24+FC_OTH_CP_HW_E!G24+FC_OTH_CP_CA_E!G24</f>
        <v>1.6849827862143834</v>
      </c>
      <c r="H24" s="8">
        <f>FC_OTH_CP_SH_E!H24+FC_OTH_CP_SC_E!H24+FC_OTH_CP_HW_E!H24+FC_OTH_CP_CA_E!H24</f>
        <v>1.6841966051834736</v>
      </c>
      <c r="I24" s="8">
        <f>FC_OTH_CP_SH_E!I24+FC_OTH_CP_SC_E!I24+FC_OTH_CP_HW_E!I24+FC_OTH_CP_CA_E!I24</f>
        <v>1.6875692057244407</v>
      </c>
      <c r="J24" s="8">
        <f>FC_OTH_CP_SH_E!J24+FC_OTH_CP_SC_E!J24+FC_OTH_CP_HW_E!J24+FC_OTH_CP_CA_E!J24</f>
        <v>1.6887644399999995</v>
      </c>
      <c r="K24" s="8">
        <f>FC_OTH_CP_SH_E!K24+FC_OTH_CP_SC_E!K24+FC_OTH_CP_HW_E!K24+FC_OTH_CP_CA_E!K24</f>
        <v>3.3678633530960744</v>
      </c>
      <c r="L24" s="8">
        <f>FC_OTH_CP_SH_E!L24+FC_OTH_CP_SC_E!L24+FC_OTH_CP_HW_E!L24+FC_OTH_CP_CA_E!L24</f>
        <v>3.3740167731563124</v>
      </c>
      <c r="M24" s="8">
        <f>FC_OTH_CP_SH_E!M24+FC_OTH_CP_SC_E!M24+FC_OTH_CP_HW_E!M24+FC_OTH_CP_CA_E!M24</f>
        <v>1.6886614430514981</v>
      </c>
      <c r="N24" s="8">
        <f>FC_OTH_CP_SH_E!N24+FC_OTH_CP_SC_E!N24+FC_OTH_CP_HW_E!N24+FC_OTH_CP_CA_E!N24</f>
        <v>1.6861231226736171</v>
      </c>
      <c r="O24" s="8">
        <f>FC_OTH_CP_SH_E!O24+FC_OTH_CP_SC_E!O24+FC_OTH_CP_HW_E!O24+FC_OTH_CP_CA_E!O24</f>
        <v>3.201719937424484</v>
      </c>
      <c r="P24" s="8">
        <f>FC_OTH_CP_SH_E!P24+FC_OTH_CP_SC_E!P24+FC_OTH_CP_HW_E!P24+FC_OTH_CP_CA_E!P24</f>
        <v>3.200333964756803</v>
      </c>
      <c r="Q24" s="8">
        <f>FC_OTH_CP_SH_E!Q24+FC_OTH_CP_SC_E!Q24+FC_OTH_CP_HW_E!Q24+FC_OTH_CP_CA_E!Q24</f>
        <v>3.200631024382381</v>
      </c>
      <c r="R24" s="8">
        <f>FC_OTH_CP_SH_E!R24+FC_OTH_CP_SC_E!R24+FC_OTH_CP_HW_E!R24+FC_OTH_CP_CA_E!R24</f>
        <v>3.1960122804378539</v>
      </c>
      <c r="S24" s="8">
        <f>FC_OTH_CP_SH_E!S24+FC_OTH_CP_SC_E!S24+FC_OTH_CP_HW_E!S24+FC_OTH_CP_CA_E!S24</f>
        <v>3.1970110041751707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  <c r="Y24" s="8">
        <f>FC_OTH_CP_SH_E!Y24+FC_OTH_CP_SC_E!Y24+FC_OTH_CP_HW_E!Y24+FC_OTH_CP_CA_E!Y24</f>
        <v>0</v>
      </c>
      <c r="Z24" s="8">
        <f>FC_OTH_CP_SH_E!Z24+FC_OTH_CP_SC_E!Z24+FC_OTH_CP_HW_E!Z24+FC_OTH_CP_CA_E!Z24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  <c r="Y25" s="27">
        <f>FC_OTH_CP_SH_E!Y25+FC_OTH_CP_SC_E!Y25+FC_OTH_CP_HW_E!Y25+FC_OTH_CP_CA_E!Y25</f>
        <v>0</v>
      </c>
      <c r="Z25" s="27">
        <f>FC_OTH_CP_SH_E!Z25+FC_OTH_CP_SC_E!Z25+FC_OTH_CP_HW_E!Z25+FC_OTH_CP_CA_E!Z25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170.30227752000002</v>
      </c>
      <c r="D26" s="27">
        <f t="shared" si="14"/>
        <v>206.98665840000001</v>
      </c>
      <c r="E26" s="27">
        <f t="shared" si="14"/>
        <v>142.09620552000001</v>
      </c>
      <c r="F26" s="27">
        <f t="shared" si="14"/>
        <v>127.10349575999999</v>
      </c>
      <c r="G26" s="27">
        <f t="shared" si="14"/>
        <v>130.40278344000001</v>
      </c>
      <c r="H26" s="27">
        <f t="shared" si="14"/>
        <v>145.19650175999999</v>
      </c>
      <c r="I26" s="27">
        <f t="shared" si="14"/>
        <v>113.90362271999999</v>
      </c>
      <c r="J26" s="27">
        <f t="shared" si="14"/>
        <v>120.82474764000001</v>
      </c>
      <c r="K26" s="27">
        <f t="shared" si="14"/>
        <v>117.78382727999997</v>
      </c>
      <c r="L26" s="27">
        <f t="shared" si="14"/>
        <v>109.29263039999995</v>
      </c>
      <c r="M26" s="27">
        <f t="shared" si="14"/>
        <v>93.294255959999987</v>
      </c>
      <c r="N26" s="27">
        <f t="shared" si="14"/>
        <v>134.66582856000008</v>
      </c>
      <c r="O26" s="27">
        <f t="shared" si="14"/>
        <v>137.26736387999983</v>
      </c>
      <c r="P26" s="27">
        <f t="shared" si="14"/>
        <v>125.80088004000004</v>
      </c>
      <c r="Q26" s="27">
        <f t="shared" si="14"/>
        <v>97.44409151999993</v>
      </c>
      <c r="R26" s="27">
        <f t="shared" si="14"/>
        <v>106.97105807999999</v>
      </c>
      <c r="S26" s="27">
        <f t="shared" si="14"/>
        <v>84.089616839999948</v>
      </c>
      <c r="T26" s="27">
        <f t="shared" si="14"/>
        <v>95.106047040000078</v>
      </c>
      <c r="U26" s="27">
        <f t="shared" si="14"/>
        <v>88.692540840000021</v>
      </c>
      <c r="V26" s="27">
        <f t="shared" si="14"/>
        <v>66.56116499999996</v>
      </c>
      <c r="W26" s="27">
        <f t="shared" si="14"/>
        <v>67.520990519999998</v>
      </c>
      <c r="X26" s="27">
        <f t="shared" si="14"/>
        <v>69.820273080000035</v>
      </c>
      <c r="Y26" s="27">
        <f t="shared" ref="Y26:Z26" si="15">SUM(Y27,Y33)</f>
        <v>75.801861000000031</v>
      </c>
      <c r="Z26" s="27">
        <f t="shared" si="15"/>
        <v>93.600970560000022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  <c r="Y28" s="8">
        <f>FC_OTH_CP_SH_E!Y28+FC_OTH_CP_SC_E!Y28+FC_OTH_CP_HW_E!Y28+FC_OTH_CP_CA_E!Y28</f>
        <v>0</v>
      </c>
      <c r="Z28" s="8">
        <f>FC_OTH_CP_SH_E!Z28+FC_OTH_CP_SC_E!Z28+FC_OTH_CP_HW_E!Z28+FC_OTH_CP_CA_E!Z28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  <c r="Y29" s="8">
        <f>FC_OTH_CP_SH_E!Y29+FC_OTH_CP_SC_E!Y29+FC_OTH_CP_HW_E!Y29+FC_OTH_CP_CA_E!Y29</f>
        <v>0</v>
      </c>
      <c r="Z29" s="8">
        <f>FC_OTH_CP_SH_E!Z29+FC_OTH_CP_SC_E!Z29+FC_OTH_CP_HW_E!Z29+FC_OTH_CP_CA_E!Z29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  <c r="Y30" s="8">
        <f>FC_OTH_CP_SH_E!Y30+FC_OTH_CP_SC_E!Y30+FC_OTH_CP_HW_E!Y30+FC_OTH_CP_CA_E!Y30</f>
        <v>0</v>
      </c>
      <c r="Z30" s="8">
        <f>FC_OTH_CP_SH_E!Z30+FC_OTH_CP_SC_E!Z30+FC_OTH_CP_HW_E!Z30+FC_OTH_CP_CA_E!Z30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  <c r="Y31" s="8">
        <f>FC_OTH_CP_SH_E!Y31+FC_OTH_CP_SC_E!Y31+FC_OTH_CP_HW_E!Y31+FC_OTH_CP_CA_E!Y31</f>
        <v>0</v>
      </c>
      <c r="Z31" s="8">
        <f>FC_OTH_CP_SH_E!Z31+FC_OTH_CP_SC_E!Z31+FC_OTH_CP_HW_E!Z31+FC_OTH_CP_CA_E!Z31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  <c r="Y32" s="8">
        <f>FC_OTH_CP_SH_E!Y32+FC_OTH_CP_SC_E!Y32+FC_OTH_CP_HW_E!Y32+FC_OTH_CP_CA_E!Y32</f>
        <v>0</v>
      </c>
      <c r="Z32" s="8">
        <f>FC_OTH_CP_SH_E!Z32+FC_OTH_CP_SC_E!Z32+FC_OTH_CP_HW_E!Z32+FC_OTH_CP_CA_E!Z32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170.30227752000002</v>
      </c>
      <c r="D33" s="19">
        <f t="shared" si="18"/>
        <v>206.98665840000001</v>
      </c>
      <c r="E33" s="19">
        <f t="shared" si="18"/>
        <v>142.09620552000001</v>
      </c>
      <c r="F33" s="19">
        <f t="shared" si="18"/>
        <v>127.10349575999999</v>
      </c>
      <c r="G33" s="19">
        <f t="shared" si="18"/>
        <v>130.40278344000001</v>
      </c>
      <c r="H33" s="19">
        <f t="shared" si="18"/>
        <v>145.19650175999999</v>
      </c>
      <c r="I33" s="19">
        <f t="shared" si="18"/>
        <v>113.90362271999999</v>
      </c>
      <c r="J33" s="19">
        <f t="shared" si="18"/>
        <v>120.82474764000001</v>
      </c>
      <c r="K33" s="19">
        <f t="shared" si="18"/>
        <v>117.78382727999997</v>
      </c>
      <c r="L33" s="19">
        <f t="shared" si="18"/>
        <v>109.29263039999995</v>
      </c>
      <c r="M33" s="19">
        <f t="shared" si="18"/>
        <v>93.294255959999987</v>
      </c>
      <c r="N33" s="19">
        <f t="shared" si="18"/>
        <v>134.66582856000008</v>
      </c>
      <c r="O33" s="19">
        <f t="shared" si="18"/>
        <v>137.26736387999983</v>
      </c>
      <c r="P33" s="19">
        <f t="shared" si="18"/>
        <v>125.80088004000004</v>
      </c>
      <c r="Q33" s="19">
        <f t="shared" si="18"/>
        <v>97.44409151999993</v>
      </c>
      <c r="R33" s="19">
        <f t="shared" si="18"/>
        <v>106.97105807999999</v>
      </c>
      <c r="S33" s="19">
        <f t="shared" si="18"/>
        <v>84.089616839999948</v>
      </c>
      <c r="T33" s="19">
        <f t="shared" si="18"/>
        <v>95.106047040000078</v>
      </c>
      <c r="U33" s="19">
        <f t="shared" si="18"/>
        <v>88.692540840000021</v>
      </c>
      <c r="V33" s="19">
        <f t="shared" si="18"/>
        <v>66.56116499999996</v>
      </c>
      <c r="W33" s="19">
        <f t="shared" si="18"/>
        <v>67.520990519999998</v>
      </c>
      <c r="X33" s="19">
        <f t="shared" si="18"/>
        <v>69.820273080000035</v>
      </c>
      <c r="Y33" s="19">
        <f t="shared" ref="Y33:Z33" si="19">SUM(Y34:Y50)</f>
        <v>75.801861000000031</v>
      </c>
      <c r="Z33" s="19">
        <f t="shared" si="19"/>
        <v>93.600970560000022</v>
      </c>
    </row>
    <row r="34" spans="1:26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  <c r="Y34" s="8">
        <f>FC_OTH_CP_SH_E!Y34+FC_OTH_CP_SC_E!Y34+FC_OTH_CP_HW_E!Y34+FC_OTH_CP_CA_E!Y34</f>
        <v>0</v>
      </c>
      <c r="Z34" s="8">
        <f>FC_OTH_CP_SH_E!Z34+FC_OTH_CP_SC_E!Z34+FC_OTH_CP_HW_E!Z34+FC_OTH_CP_CA_E!Z34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  <c r="Y35" s="8">
        <f>FC_OTH_CP_SH_E!Y35+FC_OTH_CP_SC_E!Y35+FC_OTH_CP_HW_E!Y35+FC_OTH_CP_CA_E!Y35</f>
        <v>0</v>
      </c>
      <c r="Z35" s="8">
        <f>FC_OTH_CP_SH_E!Z35+FC_OTH_CP_SC_E!Z35+FC_OTH_CP_HW_E!Z35+FC_OTH_CP_CA_E!Z35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0</v>
      </c>
      <c r="D36" s="8">
        <f>FC_OTH_CP_SH_E!D36+FC_OTH_CP_SC_E!D36+FC_OTH_CP_HW_E!D36+FC_OTH_CP_CA_E!D36</f>
        <v>0</v>
      </c>
      <c r="E36" s="8">
        <f>FC_OTH_CP_SH_E!E36+FC_OTH_CP_SC_E!E36+FC_OTH_CP_HW_E!E36+FC_OTH_CP_CA_E!E36</f>
        <v>0</v>
      </c>
      <c r="F36" s="8">
        <f>FC_OTH_CP_SH_E!F36+FC_OTH_CP_SC_E!F36+FC_OTH_CP_HW_E!F36+FC_OTH_CP_CA_E!F36</f>
        <v>0</v>
      </c>
      <c r="G36" s="8">
        <f>FC_OTH_CP_SH_E!G36+FC_OTH_CP_SC_E!G36+FC_OTH_CP_HW_E!G36+FC_OTH_CP_CA_E!G36</f>
        <v>2.8710752400000024</v>
      </c>
      <c r="H36" s="8">
        <f>FC_OTH_CP_SH_E!H36+FC_OTH_CP_SC_E!H36+FC_OTH_CP_HW_E!H36+FC_OTH_CP_CA_E!H36</f>
        <v>2.8710752400000019</v>
      </c>
      <c r="I36" s="8">
        <f>FC_OTH_CP_SH_E!I36+FC_OTH_CP_SC_E!I36+FC_OTH_CP_HW_E!I36+FC_OTH_CP_CA_E!I36</f>
        <v>2.8710752400000015</v>
      </c>
      <c r="J36" s="8">
        <f>FC_OTH_CP_SH_E!J36+FC_OTH_CP_SC_E!J36+FC_OTH_CP_HW_E!J36+FC_OTH_CP_CA_E!J36</f>
        <v>2.8710752400000006</v>
      </c>
      <c r="K36" s="8">
        <f>FC_OTH_CP_SH_E!K36+FC_OTH_CP_SC_E!K36+FC_OTH_CP_HW_E!K36+FC_OTH_CP_CA_E!K36</f>
        <v>2.8710752400000015</v>
      </c>
      <c r="L36" s="8">
        <f>FC_OTH_CP_SH_E!L36+FC_OTH_CP_SC_E!L36+FC_OTH_CP_HW_E!L36+FC_OTH_CP_CA_E!L36</f>
        <v>2.8710752400000006</v>
      </c>
      <c r="M36" s="8">
        <f>FC_OTH_CP_SH_E!M36+FC_OTH_CP_SC_E!M36+FC_OTH_CP_HW_E!M36+FC_OTH_CP_CA_E!M36</f>
        <v>2.842907400000001</v>
      </c>
      <c r="N36" s="8">
        <f>FC_OTH_CP_SH_E!N36+FC_OTH_CP_SC_E!N36+FC_OTH_CP_HW_E!N36+FC_OTH_CP_CA_E!N36</f>
        <v>2.8429074000000019</v>
      </c>
      <c r="O36" s="8">
        <f>FC_OTH_CP_SH_E!O36+FC_OTH_CP_SC_E!O36+FC_OTH_CP_HW_E!O36+FC_OTH_CP_CA_E!O36</f>
        <v>2.8710752400000019</v>
      </c>
      <c r="P36" s="8">
        <f>FC_OTH_CP_SH_E!P36+FC_OTH_CP_SC_E!P36+FC_OTH_CP_HW_E!P36+FC_OTH_CP_CA_E!P36</f>
        <v>2.8710752400000019</v>
      </c>
      <c r="Q36" s="8">
        <f>FC_OTH_CP_SH_E!Q36+FC_OTH_CP_SC_E!Q36+FC_OTH_CP_HW_E!Q36+FC_OTH_CP_CA_E!Q36</f>
        <v>2.8710752400000019</v>
      </c>
      <c r="R36" s="8">
        <f>FC_OTH_CP_SH_E!R36+FC_OTH_CP_SC_E!R36+FC_OTH_CP_HW_E!R36+FC_OTH_CP_CA_E!R36</f>
        <v>2.8710752400000015</v>
      </c>
      <c r="S36" s="8">
        <f>FC_OTH_CP_SH_E!S36+FC_OTH_CP_SC_E!S36+FC_OTH_CP_HW_E!S36+FC_OTH_CP_CA_E!S36</f>
        <v>5.7421504800000012</v>
      </c>
      <c r="T36" s="8">
        <f>FC_OTH_CP_SH_E!T36+FC_OTH_CP_SC_E!T36+FC_OTH_CP_HW_E!T36+FC_OTH_CP_CA_E!T36</f>
        <v>8.6132257200000026</v>
      </c>
      <c r="U36" s="8">
        <f>FC_OTH_CP_SH_E!U36+FC_OTH_CP_SC_E!U36+FC_OTH_CP_HW_E!U36+FC_OTH_CP_CA_E!U36</f>
        <v>2.8710752400000024</v>
      </c>
      <c r="V36" s="8">
        <f>FC_OTH_CP_SH_E!V36+FC_OTH_CP_SC_E!V36+FC_OTH_CP_HW_E!V36+FC_OTH_CP_CA_E!V36</f>
        <v>5.7421504799999994</v>
      </c>
      <c r="W36" s="8">
        <f>FC_OTH_CP_SH_E!W36+FC_OTH_CP_SC_E!W36+FC_OTH_CP_HW_E!W36+FC_OTH_CP_CA_E!W36</f>
        <v>5.9431870799999942</v>
      </c>
      <c r="X36" s="8">
        <f>FC_OTH_CP_SH_E!X36+FC_OTH_CP_SC_E!X36+FC_OTH_CP_HW_E!X36+FC_OTH_CP_CA_E!X36</f>
        <v>4.306499279999997</v>
      </c>
      <c r="Y36" s="8">
        <f>FC_OTH_CP_SH_E!Y36+FC_OTH_CP_SC_E!Y36+FC_OTH_CP_HW_E!Y36+FC_OTH_CP_CA_E!Y36</f>
        <v>5.7421504800000003</v>
      </c>
      <c r="Z36" s="8">
        <f>FC_OTH_CP_SH_E!Z36+FC_OTH_CP_SC_E!Z36+FC_OTH_CP_HW_E!Z36+FC_OTH_CP_CA_E!Z36</f>
        <v>10.44776987999999</v>
      </c>
    </row>
    <row r="37" spans="1:26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3.0491445599999998</v>
      </c>
      <c r="D37" s="8">
        <f>FC_OTH_CP_SH_E!D37+FC_OTH_CP_SC_E!D37+FC_OTH_CP_HW_E!D37+FC_OTH_CP_CA_E!D37</f>
        <v>3.0491445600000002</v>
      </c>
      <c r="E37" s="8">
        <f>FC_OTH_CP_SH_E!E37+FC_OTH_CP_SC_E!E37+FC_OTH_CP_HW_E!E37+FC_OTH_CP_CA_E!E37</f>
        <v>3.0491445600000002</v>
      </c>
      <c r="F37" s="8">
        <f>FC_OTH_CP_SH_E!F37+FC_OTH_CP_SC_E!F37+FC_OTH_CP_HW_E!F37+FC_OTH_CP_CA_E!F37</f>
        <v>3.0491445599999998</v>
      </c>
      <c r="G37" s="8">
        <f>FC_OTH_CP_SH_E!G37+FC_OTH_CP_SC_E!G37+FC_OTH_CP_HW_E!G37+FC_OTH_CP_CA_E!G37</f>
        <v>3.0491445599999998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3.0491445599999984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3.0491445599999971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3.049144559999998</v>
      </c>
      <c r="R37" s="8">
        <f>FC_OTH_CP_SH_E!R37+FC_OTH_CP_SC_E!R37+FC_OTH_CP_HW_E!R37+FC_OTH_CP_CA_E!R37</f>
        <v>3.0491445599999998</v>
      </c>
      <c r="S37" s="8">
        <f>FC_OTH_CP_SH_E!S37+FC_OTH_CP_SC_E!S37+FC_OTH_CP_HW_E!S37+FC_OTH_CP_CA_E!S37</f>
        <v>3.0491445599999989</v>
      </c>
      <c r="T37" s="8">
        <f>FC_OTH_CP_SH_E!T37+FC_OTH_CP_SC_E!T37+FC_OTH_CP_HW_E!T37+FC_OTH_CP_CA_E!T37</f>
        <v>3.0491445600000024</v>
      </c>
      <c r="U37" s="8">
        <f>FC_OTH_CP_SH_E!U37+FC_OTH_CP_SC_E!U37+FC_OTH_CP_HW_E!U37+FC_OTH_CP_CA_E!U37</f>
        <v>0.60972912000000001</v>
      </c>
      <c r="V37" s="8">
        <f>FC_OTH_CP_SH_E!V37+FC_OTH_CP_SC_E!V37+FC_OTH_CP_HW_E!V37+FC_OTH_CP_CA_E!V37</f>
        <v>0.60972911999999946</v>
      </c>
      <c r="W37" s="8">
        <f>FC_OTH_CP_SH_E!W37+FC_OTH_CP_SC_E!W37+FC_OTH_CP_HW_E!W37+FC_OTH_CP_CA_E!W37</f>
        <v>1.5245722799999999</v>
      </c>
      <c r="X37" s="8">
        <f>FC_OTH_CP_SH_E!X37+FC_OTH_CP_SC_E!X37+FC_OTH_CP_HW_E!X37+FC_OTH_CP_CA_E!X37</f>
        <v>0.60972912000000024</v>
      </c>
      <c r="Y37" s="8">
        <f>FC_OTH_CP_SH_E!Y37+FC_OTH_CP_SC_E!Y37+FC_OTH_CP_HW_E!Y37+FC_OTH_CP_CA_E!Y37</f>
        <v>1.2197077200000002</v>
      </c>
      <c r="Z37" s="8">
        <f>FC_OTH_CP_SH_E!Z37+FC_OTH_CP_SC_E!Z37+FC_OTH_CP_HW_E!Z37+FC_OTH_CP_CA_E!Z37</f>
        <v>0.24399144000000011</v>
      </c>
    </row>
    <row r="38" spans="1:26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3.1011119999999992</v>
      </c>
      <c r="D38" s="8">
        <f>FC_OTH_CP_SH_E!D38+FC_OTH_CP_SC_E!D38+FC_OTH_CP_HW_E!D38+FC_OTH_CP_CA_E!D38</f>
        <v>3.1011119999999992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3.1011119999999988</v>
      </c>
      <c r="G38" s="8">
        <f>FC_OTH_CP_SH_E!G38+FC_OTH_CP_SC_E!G38+FC_OTH_CP_HW_E!G38+FC_OTH_CP_CA_E!G38</f>
        <v>3.1011119999999983</v>
      </c>
      <c r="H38" s="8">
        <f>FC_OTH_CP_SH_E!H38+FC_OTH_CP_SC_E!H38+FC_OTH_CP_HW_E!H38+FC_OTH_CP_CA_E!H38</f>
        <v>3.1011119999999983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3.1011119999999979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  <c r="Y38" s="8">
        <f>FC_OTH_CP_SH_E!Y38+FC_OTH_CP_SC_E!Y38+FC_OTH_CP_HW_E!Y38+FC_OTH_CP_CA_E!Y38</f>
        <v>0</v>
      </c>
      <c r="Z38" s="8">
        <f>FC_OTH_CP_SH_E!Z38+FC_OTH_CP_SC_E!Z38+FC_OTH_CP_HW_E!Z38+FC_OTH_CP_CA_E!Z38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  <c r="Y39" s="8">
        <f>FC_OTH_CP_SH_E!Y39+FC_OTH_CP_SC_E!Y39+FC_OTH_CP_HW_E!Y39+FC_OTH_CP_CA_E!Y39</f>
        <v>0</v>
      </c>
      <c r="Z39" s="8">
        <f>FC_OTH_CP_SH_E!Z39+FC_OTH_CP_SC_E!Z39+FC_OTH_CP_HW_E!Z39+FC_OTH_CP_CA_E!Z39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2.5754579999999998</v>
      </c>
      <c r="E40" s="8">
        <f>FC_OTH_CP_SH_E!E40+FC_OTH_CP_SC_E!E40+FC_OTH_CP_HW_E!E40+FC_OTH_CP_CA_E!E40</f>
        <v>2.4268838399999999</v>
      </c>
      <c r="F40" s="8">
        <f>FC_OTH_CP_SH_E!F40+FC_OTH_CP_SC_E!F40+FC_OTH_CP_HW_E!F40+FC_OTH_CP_CA_E!F40</f>
        <v>2.6463801600000001</v>
      </c>
      <c r="G40" s="8">
        <f>FC_OTH_CP_SH_E!G40+FC_OTH_CP_SC_E!G40+FC_OTH_CP_HW_E!G40+FC_OTH_CP_CA_E!G40</f>
        <v>3.5059878000000007</v>
      </c>
      <c r="H40" s="8">
        <f>FC_OTH_CP_SH_E!H40+FC_OTH_CP_SC_E!H40+FC_OTH_CP_HW_E!H40+FC_OTH_CP_CA_E!H40</f>
        <v>4.7520435599999988</v>
      </c>
      <c r="I40" s="8">
        <f>FC_OTH_CP_SH_E!I40+FC_OTH_CP_SC_E!I40+FC_OTH_CP_HW_E!I40+FC_OTH_CP_CA_E!I40</f>
        <v>4.70855844</v>
      </c>
      <c r="J40" s="8">
        <f>FC_OTH_CP_SH_E!J40+FC_OTH_CP_SC_E!J40+FC_OTH_CP_HW_E!J40+FC_OTH_CP_CA_E!J40</f>
        <v>5.2373685600000011</v>
      </c>
      <c r="K40" s="8">
        <f>FC_OTH_CP_SH_E!K40+FC_OTH_CP_SC_E!K40+FC_OTH_CP_HW_E!K40+FC_OTH_CP_CA_E!K40</f>
        <v>5.4260629199999979</v>
      </c>
      <c r="L40" s="8">
        <f>FC_OTH_CP_SH_E!L40+FC_OTH_CP_SC_E!L40+FC_OTH_CP_HW_E!L40+FC_OTH_CP_CA_E!L40</f>
        <v>3.1938267599999985</v>
      </c>
      <c r="M40" s="8">
        <f>FC_OTH_CP_SH_E!M40+FC_OTH_CP_SC_E!M40+FC_OTH_CP_HW_E!M40+FC_OTH_CP_CA_E!M40</f>
        <v>2.8104847199999994</v>
      </c>
      <c r="N40" s="8">
        <f>FC_OTH_CP_SH_E!N40+FC_OTH_CP_SC_E!N40+FC_OTH_CP_HW_E!N40+FC_OTH_CP_CA_E!N40</f>
        <v>3.4102170000000021</v>
      </c>
      <c r="O40" s="8">
        <f>FC_OTH_CP_SH_E!O40+FC_OTH_CP_SC_E!O40+FC_OTH_CP_HW_E!O40+FC_OTH_CP_CA_E!O40</f>
        <v>3.0330871199999976</v>
      </c>
      <c r="P40" s="8">
        <f>FC_OTH_CP_SH_E!P40+FC_OTH_CP_SC_E!P40+FC_OTH_CP_HW_E!P40+FC_OTH_CP_CA_E!P40</f>
        <v>3.9203906400000008</v>
      </c>
      <c r="Q40" s="8">
        <f>FC_OTH_CP_SH_E!Q40+FC_OTH_CP_SC_E!Q40+FC_OTH_CP_HW_E!Q40+FC_OTH_CP_CA_E!Q40</f>
        <v>3.9574047599999984</v>
      </c>
      <c r="R40" s="8">
        <f>FC_OTH_CP_SH_E!R40+FC_OTH_CP_SC_E!R40+FC_OTH_CP_HW_E!R40+FC_OTH_CP_CA_E!R40</f>
        <v>4.1800071599999988</v>
      </c>
      <c r="S40" s="8">
        <f>FC_OTH_CP_SH_E!S40+FC_OTH_CP_SC_E!S40+FC_OTH_CP_HW_E!S40+FC_OTH_CP_CA_E!S40</f>
        <v>3.4040048400000003</v>
      </c>
      <c r="T40" s="8">
        <f>FC_OTH_CP_SH_E!T40+FC_OTH_CP_SC_E!T40+FC_OTH_CP_HW_E!T40+FC_OTH_CP_CA_E!T40</f>
        <v>3.5955464400000041</v>
      </c>
      <c r="U40" s="8">
        <f>FC_OTH_CP_SH_E!U40+FC_OTH_CP_SC_E!U40+FC_OTH_CP_HW_E!U40+FC_OTH_CP_CA_E!U40</f>
        <v>4.013055360000001</v>
      </c>
      <c r="V40" s="8">
        <f>FC_OTH_CP_SH_E!V40+FC_OTH_CP_SC_E!V40+FC_OTH_CP_HW_E!V40+FC_OTH_CP_CA_E!V40</f>
        <v>3.8862237599999987</v>
      </c>
      <c r="W40" s="8">
        <f>FC_OTH_CP_SH_E!W40+FC_OTH_CP_SC_E!W40+FC_OTH_CP_HW_E!W40+FC_OTH_CP_CA_E!W40</f>
        <v>3.6141829200000002</v>
      </c>
      <c r="X40" s="8">
        <f>FC_OTH_CP_SH_E!X40+FC_OTH_CP_SC_E!X40+FC_OTH_CP_HW_E!X40+FC_OTH_CP_CA_E!X40</f>
        <v>5.6424531600000032</v>
      </c>
      <c r="Y40" s="8">
        <f>FC_OTH_CP_SH_E!Y40+FC_OTH_CP_SC_E!Y40+FC_OTH_CP_HW_E!Y40+FC_OTH_CP_CA_E!Y40</f>
        <v>4.8755102400000014</v>
      </c>
      <c r="Z40" s="8">
        <f>FC_OTH_CP_SH_E!Z40+FC_OTH_CP_SC_E!Z40+FC_OTH_CP_HW_E!Z40+FC_OTH_CP_CA_E!Z40</f>
        <v>5.5805904000000019</v>
      </c>
    </row>
    <row r="41" spans="1:26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  <c r="Y41" s="8">
        <f>FC_OTH_CP_SH_E!Y41+FC_OTH_CP_SC_E!Y41+FC_OTH_CP_HW_E!Y41+FC_OTH_CP_CA_E!Y41</f>
        <v>0</v>
      </c>
      <c r="Z41" s="8">
        <f>FC_OTH_CP_SH_E!Z41+FC_OTH_CP_SC_E!Z41+FC_OTH_CP_HW_E!Z41+FC_OTH_CP_CA_E!Z41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  <c r="Y42" s="8">
        <f>FC_OTH_CP_SH_E!Y42+FC_OTH_CP_SC_E!Y42+FC_OTH_CP_HW_E!Y42+FC_OTH_CP_CA_E!Y42</f>
        <v>0</v>
      </c>
      <c r="Z42" s="8">
        <f>FC_OTH_CP_SH_E!Z42+FC_OTH_CP_SC_E!Z42+FC_OTH_CP_HW_E!Z42+FC_OTH_CP_CA_E!Z42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65.823029999999989</v>
      </c>
      <c r="D43" s="8">
        <f>FC_OTH_CP_SH_E!D43+FC_OTH_CP_SC_E!D43+FC_OTH_CP_HW_E!D43+FC_OTH_CP_CA_E!D43</f>
        <v>81.495180000000005</v>
      </c>
      <c r="E43" s="8">
        <f>FC_OTH_CP_SH_E!E43+FC_OTH_CP_SC_E!E43+FC_OTH_CP_HW_E!E43+FC_OTH_CP_CA_E!E43</f>
        <v>72.091890000000006</v>
      </c>
      <c r="F43" s="8">
        <f>FC_OTH_CP_SH_E!F43+FC_OTH_CP_SC_E!F43+FC_OTH_CP_HW_E!F43+FC_OTH_CP_CA_E!F43</f>
        <v>78.360749999999996</v>
      </c>
      <c r="G43" s="8">
        <f>FC_OTH_CP_SH_E!G43+FC_OTH_CP_SC_E!G43+FC_OTH_CP_HW_E!G43+FC_OTH_CP_CA_E!G43</f>
        <v>56.41973999999999</v>
      </c>
      <c r="H43" s="8">
        <f>FC_OTH_CP_SH_E!H43+FC_OTH_CP_SC_E!H43+FC_OTH_CP_HW_E!H43+FC_OTH_CP_CA_E!H43</f>
        <v>119.10833999999998</v>
      </c>
      <c r="I43" s="8">
        <f>FC_OTH_CP_SH_E!I43+FC_OTH_CP_SC_E!I43+FC_OTH_CP_HW_E!I43+FC_OTH_CP_CA_E!I43</f>
        <v>94.032899999999984</v>
      </c>
      <c r="J43" s="8">
        <f>FC_OTH_CP_SH_E!J43+FC_OTH_CP_SC_E!J43+FC_OTH_CP_HW_E!J43+FC_OTH_CP_CA_E!J43</f>
        <v>106.57062000000001</v>
      </c>
      <c r="K43" s="8">
        <f>FC_OTH_CP_SH_E!K43+FC_OTH_CP_SC_E!K43+FC_OTH_CP_HW_E!K43+FC_OTH_CP_CA_E!K43</f>
        <v>97.167329999999964</v>
      </c>
      <c r="L43" s="8">
        <f>FC_OTH_CP_SH_E!L43+FC_OTH_CP_SC_E!L43+FC_OTH_CP_HW_E!L43+FC_OTH_CP_CA_E!L43</f>
        <v>94.032899999999941</v>
      </c>
      <c r="M43" s="8">
        <f>FC_OTH_CP_SH_E!M43+FC_OTH_CP_SC_E!M43+FC_OTH_CP_HW_E!M43+FC_OTH_CP_CA_E!M43</f>
        <v>81.495179999999976</v>
      </c>
      <c r="N43" s="8">
        <f>FC_OTH_CP_SH_E!N43+FC_OTH_CP_SC_E!N43+FC_OTH_CP_HW_E!N43+FC_OTH_CP_CA_E!N43</f>
        <v>125.37720000000009</v>
      </c>
      <c r="O43" s="8">
        <f>FC_OTH_CP_SH_E!O43+FC_OTH_CP_SC_E!O43+FC_OTH_CP_HW_E!O43+FC_OTH_CP_CA_E!O43</f>
        <v>122.24276999999985</v>
      </c>
      <c r="P43" s="8">
        <f>FC_OTH_CP_SH_E!P43+FC_OTH_CP_SC_E!P43+FC_OTH_CP_HW_E!P43+FC_OTH_CP_CA_E!P43</f>
        <v>115.97391000000003</v>
      </c>
      <c r="Q43" s="8">
        <f>FC_OTH_CP_SH_E!Q43+FC_OTH_CP_SC_E!Q43+FC_OTH_CP_HW_E!Q43+FC_OTH_CP_CA_E!Q43</f>
        <v>81.495179999999934</v>
      </c>
      <c r="R43" s="8">
        <f>FC_OTH_CP_SH_E!R43+FC_OTH_CP_SC_E!R43+FC_OTH_CP_HW_E!R43+FC_OTH_CP_CA_E!R43</f>
        <v>87.764039999999994</v>
      </c>
      <c r="S43" s="8">
        <f>FC_OTH_CP_SH_E!S43+FC_OTH_CP_SC_E!S43+FC_OTH_CP_HW_E!S43+FC_OTH_CP_CA_E!S43</f>
        <v>65.82302999999996</v>
      </c>
      <c r="T43" s="8">
        <f>FC_OTH_CP_SH_E!T43+FC_OTH_CP_SC_E!T43+FC_OTH_CP_HW_E!T43+FC_OTH_CP_CA_E!T43</f>
        <v>78.360750000000067</v>
      </c>
      <c r="U43" s="8">
        <f>FC_OTH_CP_SH_E!U43+FC_OTH_CP_SC_E!U43+FC_OTH_CP_HW_E!U43+FC_OTH_CP_CA_E!U43</f>
        <v>72.091890000000006</v>
      </c>
      <c r="V43" s="8">
        <f>FC_OTH_CP_SH_E!V43+FC_OTH_CP_SC_E!V43+FC_OTH_CP_HW_E!V43+FC_OTH_CP_CA_E!V43</f>
        <v>46.60270523999997</v>
      </c>
      <c r="W43" s="8">
        <f>FC_OTH_CP_SH_E!W43+FC_OTH_CP_SC_E!W43+FC_OTH_CP_HW_E!W43+FC_OTH_CP_CA_E!W43</f>
        <v>55.466873280000002</v>
      </c>
      <c r="X43" s="8">
        <f>FC_OTH_CP_SH_E!X43+FC_OTH_CP_SC_E!X43+FC_OTH_CP_HW_E!X43+FC_OTH_CP_CA_E!X43</f>
        <v>58.046442480000032</v>
      </c>
      <c r="Y43" s="8">
        <f>FC_OTH_CP_SH_E!Y43+FC_OTH_CP_SC_E!Y43+FC_OTH_CP_HW_E!Y43+FC_OTH_CP_CA_E!Y43</f>
        <v>62.688600000000029</v>
      </c>
      <c r="Z43" s="8">
        <f>FC_OTH_CP_SH_E!Z43+FC_OTH_CP_SC_E!Z43+FC_OTH_CP_HW_E!Z43+FC_OTH_CP_CA_E!Z43</f>
        <v>54.630047160000018</v>
      </c>
    </row>
    <row r="44" spans="1:26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98.328990960000027</v>
      </c>
      <c r="D44" s="8">
        <f>FC_OTH_CP_SH_E!D44+FC_OTH_CP_SC_E!D44+FC_OTH_CP_HW_E!D44+FC_OTH_CP_CA_E!D44</f>
        <v>116.76576384000001</v>
      </c>
      <c r="E44" s="8">
        <f>FC_OTH_CP_SH_E!E44+FC_OTH_CP_SC_E!E44+FC_OTH_CP_HW_E!E44+FC_OTH_CP_CA_E!E44</f>
        <v>64.528287120000002</v>
      </c>
      <c r="F44" s="8">
        <f>FC_OTH_CP_SH_E!F44+FC_OTH_CP_SC_E!F44+FC_OTH_CP_HW_E!F44+FC_OTH_CP_CA_E!F44</f>
        <v>39.946109040000003</v>
      </c>
      <c r="G44" s="8">
        <f>FC_OTH_CP_SH_E!G44+FC_OTH_CP_SC_E!G44+FC_OTH_CP_HW_E!G44+FC_OTH_CP_CA_E!G44</f>
        <v>61.455723840000012</v>
      </c>
      <c r="H44" s="8">
        <f>FC_OTH_CP_SH_E!H44+FC_OTH_CP_SC_E!H44+FC_OTH_CP_HW_E!H44+FC_OTH_CP_CA_E!H44</f>
        <v>15.363930959999996</v>
      </c>
      <c r="I44" s="8">
        <f>FC_OTH_CP_SH_E!I44+FC_OTH_CP_SC_E!I44+FC_OTH_CP_HW_E!I44+FC_OTH_CP_CA_E!I44</f>
        <v>12.291089040000001</v>
      </c>
      <c r="J44" s="8">
        <f>FC_OTH_CP_SH_E!J44+FC_OTH_CP_SC_E!J44+FC_OTH_CP_HW_E!J44+FC_OTH_CP_CA_E!J44</f>
        <v>6.1456838400000002</v>
      </c>
      <c r="K44" s="8">
        <f>FC_OTH_CP_SH_E!K44+FC_OTH_CP_SC_E!K44+FC_OTH_CP_HW_E!K44+FC_OTH_CP_CA_E!K44</f>
        <v>9.2182471199999956</v>
      </c>
      <c r="L44" s="8">
        <f>FC_OTH_CP_SH_E!L44+FC_OTH_CP_SC_E!L44+FC_OTH_CP_HW_E!L44+FC_OTH_CP_CA_E!L44</f>
        <v>6.1456838399999967</v>
      </c>
      <c r="M44" s="8">
        <f>FC_OTH_CP_SH_E!M44+FC_OTH_CP_SC_E!M44+FC_OTH_CP_HW_E!M44+FC_OTH_CP_CA_E!M44</f>
        <v>6.1456838399999976</v>
      </c>
      <c r="N44" s="8">
        <f>FC_OTH_CP_SH_E!N44+FC_OTH_CP_SC_E!N44+FC_OTH_CP_HW_E!N44+FC_OTH_CP_CA_E!N44</f>
        <v>3.0355041600000021</v>
      </c>
      <c r="O44" s="8">
        <f>FC_OTH_CP_SH_E!O44+FC_OTH_CP_SC_E!O44+FC_OTH_CP_HW_E!O44+FC_OTH_CP_CA_E!O44</f>
        <v>6.0712869599999939</v>
      </c>
      <c r="P44" s="8">
        <f>FC_OTH_CP_SH_E!P44+FC_OTH_CP_SC_E!P44+FC_OTH_CP_HW_E!P44+FC_OTH_CP_CA_E!P44</f>
        <v>3.0355041600000008</v>
      </c>
      <c r="Q44" s="8">
        <f>FC_OTH_CP_SH_E!Q44+FC_OTH_CP_SC_E!Q44+FC_OTH_CP_HW_E!Q44+FC_OTH_CP_CA_E!Q44</f>
        <v>6.0712869599999966</v>
      </c>
      <c r="R44" s="8">
        <f>FC_OTH_CP_SH_E!R44+FC_OTH_CP_SC_E!R44+FC_OTH_CP_HW_E!R44+FC_OTH_CP_CA_E!R44</f>
        <v>9.1067911200000005</v>
      </c>
      <c r="S44" s="8">
        <f>FC_OTH_CP_SH_E!S44+FC_OTH_CP_SC_E!S44+FC_OTH_CP_HW_E!S44+FC_OTH_CP_CA_E!S44</f>
        <v>6.0712869599999983</v>
      </c>
      <c r="T44" s="8">
        <f>FC_OTH_CP_SH_E!T44+FC_OTH_CP_SC_E!T44+FC_OTH_CP_HW_E!T44+FC_OTH_CP_CA_E!T44</f>
        <v>1.4873803200000015</v>
      </c>
      <c r="U44" s="8">
        <f>FC_OTH_CP_SH_E!U44+FC_OTH_CP_SC_E!U44+FC_OTH_CP_HW_E!U44+FC_OTH_CP_CA_E!U44</f>
        <v>9.106791120000004</v>
      </c>
      <c r="V44" s="8">
        <f>FC_OTH_CP_SH_E!V44+FC_OTH_CP_SC_E!V44+FC_OTH_CP_HW_E!V44+FC_OTH_CP_CA_E!V44</f>
        <v>9.7203563999999929</v>
      </c>
      <c r="W44" s="8">
        <f>FC_OTH_CP_SH_E!W44+FC_OTH_CP_SC_E!W44+FC_OTH_CP_HW_E!W44+FC_OTH_CP_CA_E!W44</f>
        <v>0.97217496000000014</v>
      </c>
      <c r="X44" s="8">
        <f>FC_OTH_CP_SH_E!X44+FC_OTH_CP_SC_E!X44+FC_OTH_CP_HW_E!X44+FC_OTH_CP_CA_E!X44</f>
        <v>1.2151490400000009</v>
      </c>
      <c r="Y44" s="8">
        <f>FC_OTH_CP_SH_E!Y44+FC_OTH_CP_SC_E!Y44+FC_OTH_CP_HW_E!Y44+FC_OTH_CP_CA_E!Y44</f>
        <v>1.2758925600000004</v>
      </c>
      <c r="Z44" s="8">
        <f>FC_OTH_CP_SH_E!Z44+FC_OTH_CP_SC_E!Z44+FC_OTH_CP_HW_E!Z44+FC_OTH_CP_CA_E!Z44</f>
        <v>22.698571680000015</v>
      </c>
    </row>
    <row r="45" spans="1:26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  <c r="Y45" s="8">
        <f>FC_OTH_CP_SH_E!Y45+FC_OTH_CP_SC_E!Y45+FC_OTH_CP_HW_E!Y45+FC_OTH_CP_CA_E!Y45</f>
        <v>0</v>
      </c>
      <c r="Z45" s="8">
        <f>FC_OTH_CP_SH_E!Z45+FC_OTH_CP_SC_E!Z45+FC_OTH_CP_HW_E!Z45+FC_OTH_CP_CA_E!Z45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  <c r="Y46" s="8">
        <f>FC_OTH_CP_SH_E!Y46+FC_OTH_CP_SC_E!Y46+FC_OTH_CP_HW_E!Y46+FC_OTH_CP_CA_E!Y46</f>
        <v>0</v>
      </c>
      <c r="Z46" s="8">
        <f>FC_OTH_CP_SH_E!Z46+FC_OTH_CP_SC_E!Z46+FC_OTH_CP_HW_E!Z46+FC_OTH_CP_CA_E!Z46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  <c r="Y47" s="8">
        <f>FC_OTH_CP_SH_E!Y47+FC_OTH_CP_SC_E!Y47+FC_OTH_CP_HW_E!Y47+FC_OTH_CP_CA_E!Y47</f>
        <v>0</v>
      </c>
      <c r="Z47" s="8">
        <f>FC_OTH_CP_SH_E!Z47+FC_OTH_CP_SC_E!Z47+FC_OTH_CP_HW_E!Z47+FC_OTH_CP_CA_E!Z47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  <c r="Y48" s="8">
        <f>FC_OTH_CP_SH_E!Y48+FC_OTH_CP_SC_E!Y48+FC_OTH_CP_HW_E!Y48+FC_OTH_CP_CA_E!Y48</f>
        <v>0</v>
      </c>
      <c r="Z48" s="8">
        <f>FC_OTH_CP_SH_E!Z48+FC_OTH_CP_SC_E!Z48+FC_OTH_CP_HW_E!Z48+FC_OTH_CP_CA_E!Z48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  <c r="Y49" s="8">
        <f>FC_OTH_CP_SH_E!Y49+FC_OTH_CP_SC_E!Y49+FC_OTH_CP_HW_E!Y49+FC_OTH_CP_CA_E!Y49</f>
        <v>0</v>
      </c>
      <c r="Z49" s="8">
        <f>FC_OTH_CP_SH_E!Z49+FC_OTH_CP_SC_E!Z49+FC_OTH_CP_HW_E!Z49+FC_OTH_CP_CA_E!Z49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  <c r="Y50" s="8">
        <f>FC_OTH_CP_SH_E!Y50+FC_OTH_CP_SC_E!Y50+FC_OTH_CP_HW_E!Y50+FC_OTH_CP_CA_E!Y50</f>
        <v>0</v>
      </c>
      <c r="Z50" s="8">
        <f>FC_OTH_CP_SH_E!Z50+FC_OTH_CP_SC_E!Z50+FC_OTH_CP_HW_E!Z50+FC_OTH_CP_CA_E!Z50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25.043040000000008</v>
      </c>
      <c r="D51" s="27">
        <f>FC_OTH_CP_SH_E!D51+FC_OTH_CP_SC_E!D51+FC_OTH_CP_HW_E!D51+FC_OTH_CP_CA_E!D51</f>
        <v>52.661069999999995</v>
      </c>
      <c r="E51" s="27">
        <f>FC_OTH_CP_SH_E!E51+FC_OTH_CP_SC_E!E51+FC_OTH_CP_HW_E!E51+FC_OTH_CP_CA_E!E51</f>
        <v>64.627199999999988</v>
      </c>
      <c r="F51" s="27">
        <f>FC_OTH_CP_SH_E!F51+FC_OTH_CP_SC_E!F51+FC_OTH_CP_HW_E!F51+FC_OTH_CP_CA_E!F51</f>
        <v>150.81362999999999</v>
      </c>
      <c r="G51" s="27">
        <f>FC_OTH_CP_SH_E!G51+FC_OTH_CP_SC_E!G51+FC_OTH_CP_HW_E!G51+FC_OTH_CP_CA_E!G51</f>
        <v>137.48427000000001</v>
      </c>
      <c r="H51" s="27">
        <f>FC_OTH_CP_SH_E!H51+FC_OTH_CP_SC_E!H51+FC_OTH_CP_HW_E!H51+FC_OTH_CP_CA_E!H51</f>
        <v>108.60399000000002</v>
      </c>
      <c r="I51" s="27">
        <f>FC_OTH_CP_SH_E!I51+FC_OTH_CP_SC_E!I51+FC_OTH_CP_HW_E!I51+FC_OTH_CP_CA_E!I51</f>
        <v>115.67259000000003</v>
      </c>
      <c r="J51" s="27">
        <f>FC_OTH_CP_SH_E!J51+FC_OTH_CP_SC_E!J51+FC_OTH_CP_HW_E!J51+FC_OTH_CP_CA_E!J51</f>
        <v>103.10058000000001</v>
      </c>
      <c r="K51" s="27">
        <f>FC_OTH_CP_SH_E!K51+FC_OTH_CP_SC_E!K51+FC_OTH_CP_HW_E!K51+FC_OTH_CP_CA_E!K51</f>
        <v>79.723710000000025</v>
      </c>
      <c r="L51" s="27">
        <f>FC_OTH_CP_SH_E!L51+FC_OTH_CP_SC_E!L51+FC_OTH_CP_HW_E!L51+FC_OTH_CP_CA_E!L51</f>
        <v>64.021319999999989</v>
      </c>
      <c r="M51" s="27">
        <f>FC_OTH_CP_SH_E!M51+FC_OTH_CP_SC_E!M51+FC_OTH_CP_HW_E!M51+FC_OTH_CP_CA_E!M51</f>
        <v>69.827669999999998</v>
      </c>
      <c r="N51" s="27">
        <f>FC_OTH_CP_SH_E!N51+FC_OTH_CP_SC_E!N51+FC_OTH_CP_HW_E!N51+FC_OTH_CP_CA_E!N51</f>
        <v>72.806579999999997</v>
      </c>
      <c r="O51" s="27">
        <f>FC_OTH_CP_SH_E!O51+FC_OTH_CP_SC_E!O51+FC_OTH_CP_HW_E!O51+FC_OTH_CP_CA_E!O51</f>
        <v>81.894779999999997</v>
      </c>
      <c r="P51" s="27">
        <f>FC_OTH_CP_SH_E!P51+FC_OTH_CP_SC_E!P51+FC_OTH_CP_HW_E!P51+FC_OTH_CP_CA_E!P51</f>
        <v>101.73734999999996</v>
      </c>
      <c r="Q51" s="27">
        <f>FC_OTH_CP_SH_E!Q51+FC_OTH_CP_SC_E!Q51+FC_OTH_CP_HW_E!Q51+FC_OTH_CP_CA_E!Q51</f>
        <v>156.97341000000003</v>
      </c>
      <c r="R51" s="27">
        <f>FC_OTH_CP_SH_E!R51+FC_OTH_CP_SC_E!R51+FC_OTH_CP_HW_E!R51+FC_OTH_CP_CA_E!R51</f>
        <v>164.39544000000004</v>
      </c>
      <c r="S51" s="27">
        <f>FC_OTH_CP_SH_E!S51+FC_OTH_CP_SC_E!S51+FC_OTH_CP_HW_E!S51+FC_OTH_CP_CA_E!S51</f>
        <v>186.30809999999994</v>
      </c>
      <c r="T51" s="27">
        <f>FC_OTH_CP_SH_E!T51+FC_OTH_CP_SC_E!T51+FC_OTH_CP_HW_E!T51+FC_OTH_CP_CA_E!T51</f>
        <v>166.51864547999998</v>
      </c>
      <c r="U51" s="27">
        <f>FC_OTH_CP_SH_E!U51+FC_OTH_CP_SC_E!U51+FC_OTH_CP_HW_E!U51+FC_OTH_CP_CA_E!U51</f>
        <v>178.19393396118124</v>
      </c>
      <c r="V51" s="27">
        <f>FC_OTH_CP_SH_E!V51+FC_OTH_CP_SC_E!V51+FC_OTH_CP_HW_E!V51+FC_OTH_CP_CA_E!V51</f>
        <v>171.15872288933727</v>
      </c>
      <c r="W51" s="27">
        <f>FC_OTH_CP_SH_E!W51+FC_OTH_CP_SC_E!W51+FC_OTH_CP_HW_E!W51+FC_OTH_CP_CA_E!W51</f>
        <v>174.51421814749452</v>
      </c>
      <c r="X51" s="27">
        <f>FC_OTH_CP_SH_E!X51+FC_OTH_CP_SC_E!X51+FC_OTH_CP_HW_E!X51+FC_OTH_CP_CA_E!X51</f>
        <v>183.81816888268742</v>
      </c>
      <c r="Y51" s="27">
        <f>FC_OTH_CP_SH_E!Y51+FC_OTH_CP_SC_E!Y51+FC_OTH_CP_HW_E!Y51+FC_OTH_CP_CA_E!Y51</f>
        <v>107.15867581900994</v>
      </c>
      <c r="Z51" s="27">
        <f>FC_OTH_CP_SH_E!Z51+FC_OTH_CP_SC_E!Z51+FC_OTH_CP_HW_E!Z51+FC_OTH_CP_CA_E!Z51</f>
        <v>88.161767659258388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  <c r="Y53" s="8">
        <f>FC_OTH_CP_SH_E!Y53+FC_OTH_CP_SC_E!Y53+FC_OTH_CP_HW_E!Y53+FC_OTH_CP_CA_E!Y53</f>
        <v>0</v>
      </c>
      <c r="Z53" s="8">
        <f>FC_OTH_CP_SH_E!Z53+FC_OTH_CP_SC_E!Z53+FC_OTH_CP_HW_E!Z53+FC_OTH_CP_CA_E!Z53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  <c r="Y54" s="45">
        <f>FC_OTH_CP_SH_E!Y54+FC_OTH_CP_SC_E!Y54+FC_OTH_CP_HW_E!Y54+FC_OTH_CP_CA_E!Y54</f>
        <v>0</v>
      </c>
      <c r="Z54" s="45">
        <f>FC_OTH_CP_SH_E!Z54+FC_OTH_CP_SC_E!Z54+FC_OTH_CP_HW_E!Z54+FC_OTH_CP_CA_E!Z54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40.992134399999998</v>
      </c>
      <c r="D61" s="49">
        <f t="shared" si="22"/>
        <v>59.136134399999989</v>
      </c>
      <c r="E61" s="49">
        <f t="shared" si="22"/>
        <v>57.90395519999997</v>
      </c>
      <c r="F61" s="49">
        <f t="shared" si="22"/>
        <v>61.040044799999976</v>
      </c>
      <c r="G61" s="49">
        <f t="shared" si="22"/>
        <v>117.15217919999995</v>
      </c>
      <c r="H61" s="49">
        <f t="shared" si="22"/>
        <v>78.369222959999973</v>
      </c>
      <c r="I61" s="49">
        <f t="shared" si="22"/>
        <v>95.384933279999984</v>
      </c>
      <c r="J61" s="49">
        <f t="shared" si="22"/>
        <v>101.01142296000002</v>
      </c>
      <c r="K61" s="49">
        <f t="shared" si="22"/>
        <v>101.70015408000006</v>
      </c>
      <c r="L61" s="49">
        <f t="shared" si="22"/>
        <v>69.722976959999997</v>
      </c>
      <c r="M61" s="49">
        <f t="shared" si="22"/>
        <v>83.607798959999982</v>
      </c>
      <c r="N61" s="49">
        <f t="shared" si="22"/>
        <v>89.762490719999988</v>
      </c>
      <c r="O61" s="49">
        <f t="shared" si="22"/>
        <v>54.166024079999964</v>
      </c>
      <c r="P61" s="49">
        <f t="shared" si="22"/>
        <v>52.625865599999969</v>
      </c>
      <c r="Q61" s="49">
        <f t="shared" si="22"/>
        <v>45.595065599999998</v>
      </c>
      <c r="R61" s="49">
        <f t="shared" si="22"/>
        <v>49.386289679999997</v>
      </c>
      <c r="S61" s="49">
        <f t="shared" si="22"/>
        <v>55.690689599999985</v>
      </c>
      <c r="T61" s="49">
        <f t="shared" si="22"/>
        <v>54.356490719999954</v>
      </c>
      <c r="U61" s="49">
        <f t="shared" si="22"/>
        <v>49.346079007620247</v>
      </c>
      <c r="V61" s="49">
        <f t="shared" si="22"/>
        <v>58.501659071554101</v>
      </c>
      <c r="W61" s="49">
        <f t="shared" si="22"/>
        <v>69.43575029794647</v>
      </c>
      <c r="X61" s="49">
        <f t="shared" si="22"/>
        <v>64.269578458988846</v>
      </c>
      <c r="Y61" s="49">
        <f t="shared" ref="Y61:Z61" si="23">SUM(Y62:Y72)</f>
        <v>61.606415176792424</v>
      </c>
      <c r="Z61" s="49">
        <f t="shared" si="23"/>
        <v>39.652695895694997</v>
      </c>
    </row>
    <row r="62" spans="1:26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40.992134399999998</v>
      </c>
      <c r="D62" s="52">
        <f>FC_OTH_CP_SH_E!D62+FC_OTH_CP_SC_E!D62+FC_OTH_CP_HW_E!D62+FC_OTH_CP_CA_E!D62</f>
        <v>59.136134399999989</v>
      </c>
      <c r="E62" s="52">
        <f>FC_OTH_CP_SH_E!E62+FC_OTH_CP_SC_E!E62+FC_OTH_CP_HW_E!E62+FC_OTH_CP_CA_E!E62</f>
        <v>57.90395519999997</v>
      </c>
      <c r="F62" s="52">
        <f>FC_OTH_CP_SH_E!F62+FC_OTH_CP_SC_E!F62+FC_OTH_CP_HW_E!F62+FC_OTH_CP_CA_E!F62</f>
        <v>61.040044799999976</v>
      </c>
      <c r="G62" s="52">
        <f>FC_OTH_CP_SH_E!G62+FC_OTH_CP_SC_E!G62+FC_OTH_CP_HW_E!G62+FC_OTH_CP_CA_E!G62</f>
        <v>117.15217919999995</v>
      </c>
      <c r="H62" s="52">
        <f>FC_OTH_CP_SH_E!H62+FC_OTH_CP_SC_E!H62+FC_OTH_CP_HW_E!H62+FC_OTH_CP_CA_E!H62</f>
        <v>77.168044799999976</v>
      </c>
      <c r="I62" s="52">
        <f>FC_OTH_CP_SH_E!I62+FC_OTH_CP_SC_E!I62+FC_OTH_CP_HW_E!I62+FC_OTH_CP_CA_E!I62</f>
        <v>93.85608959999999</v>
      </c>
      <c r="J62" s="52">
        <f>FC_OTH_CP_SH_E!J62+FC_OTH_CP_SC_E!J62+FC_OTH_CP_HW_E!J62+FC_OTH_CP_CA_E!J62</f>
        <v>98.336044800000025</v>
      </c>
      <c r="K62" s="52">
        <f>FC_OTH_CP_SH_E!K62+FC_OTH_CP_SC_E!K62+FC_OTH_CP_HW_E!K62+FC_OTH_CP_CA_E!K62</f>
        <v>99.679910400000054</v>
      </c>
      <c r="L62" s="52">
        <f>FC_OTH_CP_SH_E!L62+FC_OTH_CP_SC_E!L62+FC_OTH_CP_HW_E!L62+FC_OTH_CP_CA_E!L62</f>
        <v>67.648089599999992</v>
      </c>
      <c r="M62" s="52">
        <f>FC_OTH_CP_SH_E!M62+FC_OTH_CP_SC_E!M62+FC_OTH_CP_HW_E!M62+FC_OTH_CP_CA_E!M62</f>
        <v>81.423820799999987</v>
      </c>
      <c r="N62" s="52">
        <f>FC_OTH_CP_SH_E!N62+FC_OTH_CP_SC_E!N62+FC_OTH_CP_HW_E!N62+FC_OTH_CP_CA_E!N62</f>
        <v>87.360134399999993</v>
      </c>
      <c r="O62" s="52">
        <f>FC_OTH_CP_SH_E!O62+FC_OTH_CP_SC_E!O62+FC_OTH_CP_HW_E!O62+FC_OTH_CP_CA_E!O62</f>
        <v>52.528089599999966</v>
      </c>
      <c r="P62" s="52">
        <f>FC_OTH_CP_SH_E!P62+FC_OTH_CP_SC_E!P62+FC_OTH_CP_HW_E!P62+FC_OTH_CP_CA_E!P62</f>
        <v>47.711865599999967</v>
      </c>
      <c r="Q62" s="52">
        <f>FC_OTH_CP_SH_E!Q62+FC_OTH_CP_SC_E!Q62+FC_OTH_CP_HW_E!Q62+FC_OTH_CP_CA_E!Q62</f>
        <v>41.663865599999994</v>
      </c>
      <c r="R62" s="52">
        <f>FC_OTH_CP_SH_E!R62+FC_OTH_CP_SC_E!R62+FC_OTH_CP_HW_E!R62+FC_OTH_CP_CA_E!R62</f>
        <v>44.799955199999999</v>
      </c>
      <c r="S62" s="52">
        <f>FC_OTH_CP_SH_E!S62+FC_OTH_CP_SC_E!S62+FC_OTH_CP_HW_E!S62+FC_OTH_CP_CA_E!S62</f>
        <v>41.440089599999986</v>
      </c>
      <c r="T62" s="52">
        <f>FC_OTH_CP_SH_E!T62+FC_OTH_CP_SC_E!T62+FC_OTH_CP_HW_E!T62+FC_OTH_CP_CA_E!T62</f>
        <v>47.040134399999957</v>
      </c>
      <c r="U62" s="52">
        <f>FC_OTH_CP_SH_E!U62+FC_OTH_CP_SC_E!U62+FC_OTH_CP_HW_E!U62+FC_OTH_CP_CA_E!U62</f>
        <v>42.67186559999999</v>
      </c>
      <c r="V62" s="52">
        <f>FC_OTH_CP_SH_E!V62+FC_OTH_CP_SC_E!V62+FC_OTH_CP_HW_E!V62+FC_OTH_CP_CA_E!V62</f>
        <v>51.520089599999949</v>
      </c>
      <c r="W62" s="52">
        <f>FC_OTH_CP_SH_E!W62+FC_OTH_CP_SC_E!W62+FC_OTH_CP_HW_E!W62+FC_OTH_CP_CA_E!W62</f>
        <v>62.825414399999985</v>
      </c>
      <c r="X62" s="52">
        <f>FC_OTH_CP_SH_E!X62+FC_OTH_CP_SC_E!X62+FC_OTH_CP_HW_E!X62+FC_OTH_CP_CA_E!X62</f>
        <v>57.120134399999991</v>
      </c>
      <c r="Y62" s="52">
        <f>FC_OTH_CP_SH_E!Y62+FC_OTH_CP_SC_E!Y62+FC_OTH_CP_HW_E!Y62+FC_OTH_CP_CA_E!Y62</f>
        <v>56.000044799999984</v>
      </c>
      <c r="Z62" s="52">
        <f>FC_OTH_CP_SH_E!Z62+FC_OTH_CP_SC_E!Z62+FC_OTH_CP_HW_E!Z62+FC_OTH_CP_CA_E!Z62</f>
        <v>30.782303999999996</v>
      </c>
    </row>
    <row r="63" spans="1:26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  <c r="Y63" s="52">
        <f>FC_OTH_CP_SH_E!Y63+FC_OTH_CP_SC_E!Y63+FC_OTH_CP_HW_E!Y63+FC_OTH_CP_CA_E!Y63</f>
        <v>0</v>
      </c>
      <c r="Z63" s="52">
        <f>FC_OTH_CP_SH_E!Z63+FC_OTH_CP_SC_E!Z63+FC_OTH_CP_HW_E!Z63+FC_OTH_CP_CA_E!Z63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0</v>
      </c>
      <c r="G64" s="52">
        <f>FC_OTH_CP_SH_E!G64+FC_OTH_CP_SC_E!G64+FC_OTH_CP_HW_E!G64+FC_OTH_CP_CA_E!G64</f>
        <v>0</v>
      </c>
      <c r="H64" s="52">
        <f>FC_OTH_CP_SH_E!H64+FC_OTH_CP_SC_E!H64+FC_OTH_CP_HW_E!H64+FC_OTH_CP_CA_E!H64</f>
        <v>1.2011781599999998</v>
      </c>
      <c r="I64" s="52">
        <f>FC_OTH_CP_SH_E!I64+FC_OTH_CP_SC_E!I64+FC_OTH_CP_HW_E!I64+FC_OTH_CP_CA_E!I64</f>
        <v>1.52884368</v>
      </c>
      <c r="J64" s="52">
        <f>FC_OTH_CP_SH_E!J64+FC_OTH_CP_SC_E!J64+FC_OTH_CP_HW_E!J64+FC_OTH_CP_CA_E!J64</f>
        <v>2.6753781600000002</v>
      </c>
      <c r="K64" s="52">
        <f>FC_OTH_CP_SH_E!K64+FC_OTH_CP_SC_E!K64+FC_OTH_CP_HW_E!K64+FC_OTH_CP_CA_E!K64</f>
        <v>2.0202436800000001</v>
      </c>
      <c r="L64" s="52">
        <f>FC_OTH_CP_SH_E!L64+FC_OTH_CP_SC_E!L64+FC_OTH_CP_HW_E!L64+FC_OTH_CP_CA_E!L64</f>
        <v>2.07488736</v>
      </c>
      <c r="M64" s="52">
        <f>FC_OTH_CP_SH_E!M64+FC_OTH_CP_SC_E!M64+FC_OTH_CP_HW_E!M64+FC_OTH_CP_CA_E!M64</f>
        <v>2.1839781599999997</v>
      </c>
      <c r="N64" s="52">
        <f>FC_OTH_CP_SH_E!N64+FC_OTH_CP_SC_E!N64+FC_OTH_CP_HW_E!N64+FC_OTH_CP_CA_E!N64</f>
        <v>2.40235632</v>
      </c>
      <c r="O64" s="52">
        <f>FC_OTH_CP_SH_E!O64+FC_OTH_CP_SC_E!O64+FC_OTH_CP_HW_E!O64+FC_OTH_CP_CA_E!O64</f>
        <v>1.6379344800000002</v>
      </c>
      <c r="P64" s="52">
        <f>FC_OTH_CP_SH_E!P64+FC_OTH_CP_SC_E!P64+FC_OTH_CP_HW_E!P64+FC_OTH_CP_CA_E!P64</f>
        <v>4.9139999999999988</v>
      </c>
      <c r="Q64" s="52">
        <f>FC_OTH_CP_SH_E!Q64+FC_OTH_CP_SC_E!Q64+FC_OTH_CP_HW_E!Q64+FC_OTH_CP_CA_E!Q64</f>
        <v>3.9312000000000018</v>
      </c>
      <c r="R64" s="52">
        <f>FC_OTH_CP_SH_E!R64+FC_OTH_CP_SC_E!R64+FC_OTH_CP_HW_E!R64+FC_OTH_CP_CA_E!R64</f>
        <v>4.5863344800000005</v>
      </c>
      <c r="S64" s="52">
        <f>FC_OTH_CP_SH_E!S64+FC_OTH_CP_SC_E!S64+FC_OTH_CP_HW_E!S64+FC_OTH_CP_CA_E!S64</f>
        <v>14.250599999999995</v>
      </c>
      <c r="T64" s="52">
        <f>FC_OTH_CP_SH_E!T64+FC_OTH_CP_SC_E!T64+FC_OTH_CP_HW_E!T64+FC_OTH_CP_CA_E!T64</f>
        <v>7.316356319999997</v>
      </c>
      <c r="U64" s="52">
        <f>FC_OTH_CP_SH_E!U64+FC_OTH_CP_SC_E!U64+FC_OTH_CP_HW_E!U64+FC_OTH_CP_CA_E!U64</f>
        <v>6.6742134076202611</v>
      </c>
      <c r="V64" s="52">
        <f>FC_OTH_CP_SH_E!V64+FC_OTH_CP_SC_E!V64+FC_OTH_CP_HW_E!V64+FC_OTH_CP_CA_E!V64</f>
        <v>6.9815694715541499</v>
      </c>
      <c r="W64" s="52">
        <f>FC_OTH_CP_SH_E!W64+FC_OTH_CP_SC_E!W64+FC_OTH_CP_HW_E!W64+FC_OTH_CP_CA_E!W64</f>
        <v>6.6103358979464897</v>
      </c>
      <c r="X64" s="52">
        <f>FC_OTH_CP_SH_E!X64+FC_OTH_CP_SC_E!X64+FC_OTH_CP_HW_E!X64+FC_OTH_CP_CA_E!X64</f>
        <v>7.1494440589888573</v>
      </c>
      <c r="Y64" s="52">
        <f>FC_OTH_CP_SH_E!Y64+FC_OTH_CP_SC_E!Y64+FC_OTH_CP_HW_E!Y64+FC_OTH_CP_CA_E!Y64</f>
        <v>5.6063703767924409</v>
      </c>
      <c r="Z64" s="52">
        <f>FC_OTH_CP_SH_E!Z64+FC_OTH_CP_SC_E!Z64+FC_OTH_CP_HW_E!Z64+FC_OTH_CP_CA_E!Z64</f>
        <v>8.8703918956950005</v>
      </c>
    </row>
    <row r="65" spans="1:26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  <c r="Y65" s="52">
        <f>FC_OTH_CP_SH_E!Y65+FC_OTH_CP_SC_E!Y65+FC_OTH_CP_HW_E!Y65+FC_OTH_CP_CA_E!Y65</f>
        <v>0</v>
      </c>
      <c r="Z65" s="52">
        <f>FC_OTH_CP_SH_E!Z65+FC_OTH_CP_SC_E!Z65+FC_OTH_CP_HW_E!Z65+FC_OTH_CP_CA_E!Z65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  <c r="Y66" s="52">
        <f>FC_OTH_CP_SH_E!Y66+FC_OTH_CP_SC_E!Y66+FC_OTH_CP_HW_E!Y66+FC_OTH_CP_CA_E!Y66</f>
        <v>0</v>
      </c>
      <c r="Z66" s="52">
        <f>FC_OTH_CP_SH_E!Z66+FC_OTH_CP_SC_E!Z66+FC_OTH_CP_HW_E!Z66+FC_OTH_CP_CA_E!Z66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  <c r="Y67" s="52">
        <f>FC_OTH_CP_SH_E!Y67+FC_OTH_CP_SC_E!Y67+FC_OTH_CP_HW_E!Y67+FC_OTH_CP_CA_E!Y67</f>
        <v>0</v>
      </c>
      <c r="Z67" s="52">
        <f>FC_OTH_CP_SH_E!Z67+FC_OTH_CP_SC_E!Z67+FC_OTH_CP_HW_E!Z67+FC_OTH_CP_CA_E!Z67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  <c r="Y68" s="52">
        <f>FC_OTH_CP_SH_E!Y68+FC_OTH_CP_SC_E!Y68+FC_OTH_CP_HW_E!Y68+FC_OTH_CP_CA_E!Y68</f>
        <v>0</v>
      </c>
      <c r="Z68" s="52">
        <f>FC_OTH_CP_SH_E!Z68+FC_OTH_CP_SC_E!Z68+FC_OTH_CP_HW_E!Z68+FC_OTH_CP_CA_E!Z68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  <c r="Y69" s="52">
        <f>FC_OTH_CP_SH_E!Y69+FC_OTH_CP_SC_E!Y69+FC_OTH_CP_HW_E!Y69+FC_OTH_CP_CA_E!Y69</f>
        <v>0</v>
      </c>
      <c r="Z69" s="52">
        <f>FC_OTH_CP_SH_E!Z69+FC_OTH_CP_SC_E!Z69+FC_OTH_CP_HW_E!Z69+FC_OTH_CP_CA_E!Z69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  <c r="Y70" s="52">
        <f>FC_OTH_CP_SH_E!Y70+FC_OTH_CP_SC_E!Y70+FC_OTH_CP_HW_E!Y70+FC_OTH_CP_CA_E!Y70</f>
        <v>0</v>
      </c>
      <c r="Z70" s="52">
        <f>FC_OTH_CP_SH_E!Z70+FC_OTH_CP_SC_E!Z70+FC_OTH_CP_HW_E!Z70+FC_OTH_CP_CA_E!Z70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  <c r="Y71" s="52">
        <f>FC_OTH_CP_SH_E!Y71+FC_OTH_CP_SC_E!Y71+FC_OTH_CP_HW_E!Y71+FC_OTH_CP_CA_E!Y71</f>
        <v>0</v>
      </c>
      <c r="Z71" s="52">
        <f>FC_OTH_CP_SH_E!Z71+FC_OTH_CP_SC_E!Z71+FC_OTH_CP_HW_E!Z71+FC_OTH_CP_CA_E!Z71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  <c r="Y72" s="55">
        <f>FC_OTH_CP_SH_E!Y72+FC_OTH_CP_SC_E!Y72+FC_OTH_CP_HW_E!Y72+FC_OTH_CP_CA_E!Y72</f>
        <v>0</v>
      </c>
      <c r="Z72" s="55">
        <f>FC_OTH_CP_SH_E!Z72+FC_OTH_CP_SC_E!Z72+FC_OTH_CP_HW_E!Z72+FC_OTH_CP_CA_E!Z72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190.49495620506926</v>
      </c>
      <c r="D2" s="21">
        <f t="shared" ref="D2:X2" si="0">SUM(D3,D17,D22,D25,D26,D51,D52)</f>
        <v>252.11402535610603</v>
      </c>
      <c r="E2" s="21">
        <f t="shared" si="0"/>
        <v>194.94765638790062</v>
      </c>
      <c r="F2" s="21">
        <f t="shared" si="0"/>
        <v>272.61184547905629</v>
      </c>
      <c r="G2" s="21">
        <f t="shared" si="0"/>
        <v>261.5709559799929</v>
      </c>
      <c r="H2" s="21">
        <f t="shared" si="0"/>
        <v>252.70799871080186</v>
      </c>
      <c r="I2" s="21">
        <f t="shared" si="0"/>
        <v>218.00856887230975</v>
      </c>
      <c r="J2" s="21">
        <f t="shared" si="0"/>
        <v>214.73877691301072</v>
      </c>
      <c r="K2" s="21">
        <f t="shared" si="0"/>
        <v>182.66651163618047</v>
      </c>
      <c r="L2" s="21">
        <f t="shared" si="0"/>
        <v>156.9724007507013</v>
      </c>
      <c r="M2" s="21">
        <f t="shared" si="0"/>
        <v>144.9418389583324</v>
      </c>
      <c r="N2" s="21">
        <f t="shared" si="0"/>
        <v>185.57472292147824</v>
      </c>
      <c r="O2" s="21">
        <f t="shared" si="0"/>
        <v>197.90331044899838</v>
      </c>
      <c r="P2" s="21">
        <f t="shared" si="0"/>
        <v>209.55544525429445</v>
      </c>
      <c r="Q2" s="21">
        <f t="shared" si="0"/>
        <v>227.282950336292</v>
      </c>
      <c r="R2" s="21">
        <f t="shared" si="0"/>
        <v>242.57689557751905</v>
      </c>
      <c r="S2" s="21">
        <f t="shared" si="0"/>
        <v>238.17144527931248</v>
      </c>
      <c r="T2" s="21">
        <f t="shared" si="0"/>
        <v>220.01393200785378</v>
      </c>
      <c r="U2" s="21">
        <f t="shared" si="0"/>
        <v>228.01431186022666</v>
      </c>
      <c r="V2" s="21">
        <f t="shared" si="0"/>
        <v>193.84775606284984</v>
      </c>
      <c r="W2" s="21">
        <f t="shared" si="0"/>
        <v>198.69927933611865</v>
      </c>
      <c r="X2" s="21">
        <f t="shared" si="0"/>
        <v>213.748641744586</v>
      </c>
      <c r="Y2" s="21">
        <f t="shared" ref="Y2:Z2" si="1">SUM(Y3,Y17,Y22,Y25,Y26,Y51,Y52)</f>
        <v>146.31316601295907</v>
      </c>
      <c r="Z2" s="21">
        <f t="shared" si="1"/>
        <v>140.31489454271178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17.865583573737492</v>
      </c>
      <c r="D3" s="24">
        <f t="shared" ref="D3:W3" si="3">SUM(D4,D8,D11)</f>
        <v>25.749656700052814</v>
      </c>
      <c r="E3" s="24">
        <f t="shared" si="3"/>
        <v>20.793550902638277</v>
      </c>
      <c r="F3" s="24">
        <f t="shared" si="3"/>
        <v>20.713890825494747</v>
      </c>
      <c r="G3" s="24">
        <f t="shared" si="3"/>
        <v>20.791778739625926</v>
      </c>
      <c r="H3" s="24">
        <f t="shared" si="3"/>
        <v>25.989507625622196</v>
      </c>
      <c r="I3" s="24">
        <f t="shared" si="3"/>
        <v>15.593615410388594</v>
      </c>
      <c r="J3" s="24">
        <f t="shared" si="3"/>
        <v>18.192185467730226</v>
      </c>
      <c r="K3" s="24">
        <f t="shared" si="3"/>
        <v>10.634851030247987</v>
      </c>
      <c r="L3" s="24">
        <f t="shared" si="3"/>
        <v>7.7985837975049446</v>
      </c>
      <c r="M3" s="24">
        <f t="shared" si="3"/>
        <v>7.798288625597567</v>
      </c>
      <c r="N3" s="24">
        <f t="shared" si="3"/>
        <v>5.2149054905633898</v>
      </c>
      <c r="O3" s="24">
        <f t="shared" si="3"/>
        <v>5.2106723573023759</v>
      </c>
      <c r="P3" s="24">
        <f t="shared" si="3"/>
        <v>10.410776775685401</v>
      </c>
      <c r="Q3" s="24">
        <f t="shared" si="3"/>
        <v>5.125123070714209</v>
      </c>
      <c r="R3" s="24">
        <f t="shared" si="3"/>
        <v>3.9436791491276888</v>
      </c>
      <c r="S3" s="24">
        <f t="shared" si="3"/>
        <v>3.944652742851146</v>
      </c>
      <c r="T3" s="24">
        <f t="shared" si="3"/>
        <v>3.9444589938901649</v>
      </c>
      <c r="U3" s="24">
        <f t="shared" si="3"/>
        <v>4.1469743598300717</v>
      </c>
      <c r="V3" s="24">
        <f t="shared" si="3"/>
        <v>3.7904892474379408</v>
      </c>
      <c r="W3" s="24">
        <f t="shared" si="3"/>
        <v>4.0760449538154884</v>
      </c>
      <c r="X3" s="24">
        <f t="shared" ref="X3:Z3" si="4">SUM(X4,X8,X11)</f>
        <v>4.0025660776030394</v>
      </c>
      <c r="Y3" s="24">
        <f t="shared" si="4"/>
        <v>0</v>
      </c>
      <c r="Z3" s="24">
        <f t="shared" si="4"/>
        <v>1.887802011217917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17.865583573737492</v>
      </c>
      <c r="D4" s="19">
        <f t="shared" ref="D4:W4" si="6">SUM(D5:D7)</f>
        <v>25.749656700052814</v>
      </c>
      <c r="E4" s="19">
        <f t="shared" si="6"/>
        <v>20.793550902638277</v>
      </c>
      <c r="F4" s="19">
        <f t="shared" si="6"/>
        <v>20.713890825494747</v>
      </c>
      <c r="G4" s="19">
        <f t="shared" si="6"/>
        <v>20.791778739625926</v>
      </c>
      <c r="H4" s="19">
        <f t="shared" si="6"/>
        <v>25.989507625622196</v>
      </c>
      <c r="I4" s="19">
        <f t="shared" si="6"/>
        <v>15.593615410388594</v>
      </c>
      <c r="J4" s="19">
        <f t="shared" si="6"/>
        <v>18.192185467730226</v>
      </c>
      <c r="K4" s="19">
        <f t="shared" si="6"/>
        <v>10.634851030247987</v>
      </c>
      <c r="L4" s="19">
        <f t="shared" si="6"/>
        <v>7.7985837975049446</v>
      </c>
      <c r="M4" s="19">
        <f t="shared" si="6"/>
        <v>7.798288625597567</v>
      </c>
      <c r="N4" s="19">
        <f t="shared" si="6"/>
        <v>5.2149054905633898</v>
      </c>
      <c r="O4" s="19">
        <f t="shared" si="6"/>
        <v>5.2106723573023759</v>
      </c>
      <c r="P4" s="19">
        <f t="shared" si="6"/>
        <v>10.410776775685401</v>
      </c>
      <c r="Q4" s="19">
        <f t="shared" si="6"/>
        <v>5.125123070714209</v>
      </c>
      <c r="R4" s="19">
        <f t="shared" si="6"/>
        <v>3.9436791491276888</v>
      </c>
      <c r="S4" s="19">
        <f t="shared" si="6"/>
        <v>3.944652742851146</v>
      </c>
      <c r="T4" s="19">
        <f t="shared" si="6"/>
        <v>3.9444589938901649</v>
      </c>
      <c r="U4" s="19">
        <f t="shared" si="6"/>
        <v>4.1469743598300717</v>
      </c>
      <c r="V4" s="19">
        <f t="shared" si="6"/>
        <v>3.7904892474379408</v>
      </c>
      <c r="W4" s="19">
        <f t="shared" si="6"/>
        <v>4.0760449538154884</v>
      </c>
      <c r="X4" s="19">
        <f t="shared" ref="X4:Z4" si="7">SUM(X5:X7)</f>
        <v>4.0025660776030394</v>
      </c>
      <c r="Y4" s="19">
        <f t="shared" si="7"/>
        <v>0</v>
      </c>
      <c r="Z4" s="19">
        <f t="shared" si="7"/>
        <v>1.887802011217917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17.865583573737492</v>
      </c>
      <c r="D7" s="8">
        <v>25.749656700052814</v>
      </c>
      <c r="E7" s="8">
        <v>20.793550902638277</v>
      </c>
      <c r="F7" s="8">
        <v>20.713890825494747</v>
      </c>
      <c r="G7" s="8">
        <v>20.791778739625926</v>
      </c>
      <c r="H7" s="8">
        <v>25.989507625622196</v>
      </c>
      <c r="I7" s="8">
        <v>15.593615410388594</v>
      </c>
      <c r="J7" s="8">
        <v>18.192185467730226</v>
      </c>
      <c r="K7" s="8">
        <v>10.634851030247987</v>
      </c>
      <c r="L7" s="8">
        <v>7.7985837975049446</v>
      </c>
      <c r="M7" s="8">
        <v>7.798288625597567</v>
      </c>
      <c r="N7" s="8">
        <v>5.2149054905633898</v>
      </c>
      <c r="O7" s="8">
        <v>5.2106723573023759</v>
      </c>
      <c r="P7" s="8">
        <v>10.410776775685401</v>
      </c>
      <c r="Q7" s="8">
        <v>5.125123070714209</v>
      </c>
      <c r="R7" s="8">
        <v>3.9436791491276888</v>
      </c>
      <c r="S7" s="8">
        <v>3.944652742851146</v>
      </c>
      <c r="T7" s="8">
        <v>3.9444589938901649</v>
      </c>
      <c r="U7" s="8">
        <v>4.1469743598300717</v>
      </c>
      <c r="V7" s="8">
        <v>3.7904892474379408</v>
      </c>
      <c r="W7" s="8">
        <v>4.0760449538154884</v>
      </c>
      <c r="X7" s="8">
        <v>4.0025660776030394</v>
      </c>
      <c r="Y7" s="8">
        <v>0</v>
      </c>
      <c r="Z7" s="8">
        <v>1.887802011217917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4.7195743884112851</v>
      </c>
      <c r="D22" s="27">
        <f t="shared" si="14"/>
        <v>2.0232072071437055</v>
      </c>
      <c r="E22" s="27">
        <f t="shared" si="14"/>
        <v>3.5192106609937572</v>
      </c>
      <c r="F22" s="27">
        <f t="shared" si="14"/>
        <v>5.2941915210167272</v>
      </c>
      <c r="G22" s="27">
        <f t="shared" si="14"/>
        <v>4.5707622609843366</v>
      </c>
      <c r="H22" s="27">
        <f t="shared" si="14"/>
        <v>3.6336807044327508</v>
      </c>
      <c r="I22" s="27">
        <f t="shared" si="14"/>
        <v>2.6483140505675626</v>
      </c>
      <c r="J22" s="27">
        <f t="shared" si="14"/>
        <v>1.6887644399999995</v>
      </c>
      <c r="K22" s="27">
        <f t="shared" si="14"/>
        <v>3.3678633530960744</v>
      </c>
      <c r="L22" s="27">
        <f t="shared" si="14"/>
        <v>3.3740167731563124</v>
      </c>
      <c r="M22" s="27">
        <f t="shared" si="14"/>
        <v>1.6886614430514981</v>
      </c>
      <c r="N22" s="27">
        <f t="shared" si="14"/>
        <v>1.6861231226736171</v>
      </c>
      <c r="O22" s="27">
        <f t="shared" si="14"/>
        <v>3.201719937424484</v>
      </c>
      <c r="P22" s="27">
        <f t="shared" si="14"/>
        <v>3.200333964756803</v>
      </c>
      <c r="Q22" s="27">
        <f t="shared" si="14"/>
        <v>3.200631024382381</v>
      </c>
      <c r="R22" s="27">
        <f t="shared" si="14"/>
        <v>3.1960122804378539</v>
      </c>
      <c r="S22" s="27">
        <f t="shared" si="14"/>
        <v>5.3407197092485736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4.3786274400000016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3.0446192229345437</v>
      </c>
      <c r="D23" s="8">
        <v>2.0232072071437055</v>
      </c>
      <c r="E23" s="8">
        <v>1.8326613050726683</v>
      </c>
      <c r="F23" s="8">
        <v>1.9238507324814782</v>
      </c>
      <c r="G23" s="8">
        <v>2.885779474769953</v>
      </c>
      <c r="H23" s="8">
        <v>1.9494840992492772</v>
      </c>
      <c r="I23" s="8">
        <v>0.96074484484312206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2.1437087050734029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4.3786274400000016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1.6749551654767409</v>
      </c>
      <c r="D24" s="8">
        <v>0</v>
      </c>
      <c r="E24" s="8">
        <v>1.6865493559210889</v>
      </c>
      <c r="F24" s="8">
        <v>3.3703407885352492</v>
      </c>
      <c r="G24" s="8">
        <v>1.6849827862143834</v>
      </c>
      <c r="H24" s="8">
        <v>1.6841966051834736</v>
      </c>
      <c r="I24" s="8">
        <v>1.6875692057244407</v>
      </c>
      <c r="J24" s="8">
        <v>1.6887644399999995</v>
      </c>
      <c r="K24" s="8">
        <v>3.3678633530960744</v>
      </c>
      <c r="L24" s="8">
        <v>3.3740167731563124</v>
      </c>
      <c r="M24" s="8">
        <v>1.6886614430514981</v>
      </c>
      <c r="N24" s="8">
        <v>1.6861231226736171</v>
      </c>
      <c r="O24" s="8">
        <v>3.201719937424484</v>
      </c>
      <c r="P24" s="8">
        <v>3.200333964756803</v>
      </c>
      <c r="Q24" s="8">
        <v>3.200631024382381</v>
      </c>
      <c r="R24" s="8">
        <v>3.1960122804378539</v>
      </c>
      <c r="S24" s="8">
        <v>3.1970110041751707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147.43312227995929</v>
      </c>
      <c r="D26" s="27">
        <f t="shared" si="16"/>
        <v>184.43370760585839</v>
      </c>
      <c r="E26" s="27">
        <f t="shared" si="16"/>
        <v>122.42514395833624</v>
      </c>
      <c r="F26" s="27">
        <f t="shared" si="16"/>
        <v>112.51759409600419</v>
      </c>
      <c r="G26" s="27">
        <f t="shared" si="16"/>
        <v>115.28407513343186</v>
      </c>
      <c r="H26" s="27">
        <f t="shared" si="16"/>
        <v>130.82835491121003</v>
      </c>
      <c r="I26" s="27">
        <f t="shared" si="16"/>
        <v>100.29196195424855</v>
      </c>
      <c r="J26" s="27">
        <f t="shared" si="16"/>
        <v>107.64772898504928</v>
      </c>
      <c r="K26" s="27">
        <f t="shared" si="16"/>
        <v>104.56001645756554</v>
      </c>
      <c r="L26" s="27">
        <f t="shared" si="16"/>
        <v>96.485266105335313</v>
      </c>
      <c r="M26" s="27">
        <f t="shared" si="16"/>
        <v>80.810119678632489</v>
      </c>
      <c r="N26" s="27">
        <f t="shared" si="16"/>
        <v>122.42459036574645</v>
      </c>
      <c r="O26" s="27">
        <f t="shared" si="16"/>
        <v>125.33596887290241</v>
      </c>
      <c r="P26" s="27">
        <f t="shared" si="16"/>
        <v>114.1619918468721</v>
      </c>
      <c r="Q26" s="27">
        <f t="shared" si="16"/>
        <v>85.924758295829392</v>
      </c>
      <c r="R26" s="27">
        <f t="shared" si="16"/>
        <v>95.629836996090475</v>
      </c>
      <c r="S26" s="27">
        <f t="shared" si="16"/>
        <v>70.716403387754298</v>
      </c>
      <c r="T26" s="27">
        <f t="shared" si="16"/>
        <v>79.132472254758312</v>
      </c>
      <c r="U26" s="27">
        <f t="shared" si="16"/>
        <v>78.403101713452628</v>
      </c>
      <c r="V26" s="27">
        <f t="shared" si="16"/>
        <v>55.508003565007201</v>
      </c>
      <c r="W26" s="27">
        <f t="shared" si="16"/>
        <v>56.196158372702165</v>
      </c>
      <c r="X26" s="27">
        <f t="shared" si="16"/>
        <v>60.20328211855287</v>
      </c>
      <c r="Y26" s="27">
        <f t="shared" ref="Y26:Z26" si="17">SUM(Y27,Y33)</f>
        <v>64.127152394887574</v>
      </c>
      <c r="Z26" s="27">
        <f t="shared" si="17"/>
        <v>76.123247745435364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147.43312227995929</v>
      </c>
      <c r="D33" s="19">
        <f t="shared" si="20"/>
        <v>184.43370760585839</v>
      </c>
      <c r="E33" s="19">
        <f t="shared" si="20"/>
        <v>122.42514395833624</v>
      </c>
      <c r="F33" s="19">
        <f t="shared" si="20"/>
        <v>112.51759409600419</v>
      </c>
      <c r="G33" s="19">
        <f t="shared" si="20"/>
        <v>115.28407513343186</v>
      </c>
      <c r="H33" s="19">
        <f t="shared" si="20"/>
        <v>130.82835491121003</v>
      </c>
      <c r="I33" s="19">
        <f t="shared" si="20"/>
        <v>100.29196195424855</v>
      </c>
      <c r="J33" s="19">
        <f t="shared" si="20"/>
        <v>107.64772898504928</v>
      </c>
      <c r="K33" s="19">
        <f t="shared" si="20"/>
        <v>104.56001645756554</v>
      </c>
      <c r="L33" s="19">
        <f t="shared" si="20"/>
        <v>96.485266105335313</v>
      </c>
      <c r="M33" s="19">
        <f t="shared" si="20"/>
        <v>80.810119678632489</v>
      </c>
      <c r="N33" s="19">
        <f t="shared" si="20"/>
        <v>122.42459036574645</v>
      </c>
      <c r="O33" s="19">
        <f t="shared" si="20"/>
        <v>125.33596887290241</v>
      </c>
      <c r="P33" s="19">
        <f t="shared" si="20"/>
        <v>114.1619918468721</v>
      </c>
      <c r="Q33" s="19">
        <f t="shared" si="20"/>
        <v>85.924758295829392</v>
      </c>
      <c r="R33" s="19">
        <f t="shared" si="20"/>
        <v>95.629836996090475</v>
      </c>
      <c r="S33" s="19">
        <f t="shared" si="20"/>
        <v>70.716403387754298</v>
      </c>
      <c r="T33" s="19">
        <f t="shared" si="20"/>
        <v>79.132472254758312</v>
      </c>
      <c r="U33" s="19">
        <f t="shared" si="20"/>
        <v>78.403101713452628</v>
      </c>
      <c r="V33" s="19">
        <f t="shared" si="20"/>
        <v>55.508003565007201</v>
      </c>
      <c r="W33" s="19">
        <f t="shared" si="20"/>
        <v>56.196158372702165</v>
      </c>
      <c r="X33" s="19">
        <f t="shared" si="20"/>
        <v>60.20328211855287</v>
      </c>
      <c r="Y33" s="19">
        <f t="shared" ref="Y33:Z33" si="21">SUM(Y34:Y50)</f>
        <v>64.127152394887574</v>
      </c>
      <c r="Z33" s="19">
        <f t="shared" si="21"/>
        <v>76.123247745435364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2.6396881434011288</v>
      </c>
      <c r="D37" s="8">
        <v>2.7169144164850856</v>
      </c>
      <c r="E37" s="8">
        <v>2.6270368046896024</v>
      </c>
      <c r="F37" s="8">
        <v>2.69923661729915</v>
      </c>
      <c r="G37" s="8">
        <v>2.7563169623390569</v>
      </c>
      <c r="H37" s="8">
        <v>0</v>
      </c>
      <c r="I37" s="8">
        <v>0</v>
      </c>
      <c r="J37" s="8">
        <v>0</v>
      </c>
      <c r="K37" s="8">
        <v>0</v>
      </c>
      <c r="L37" s="8">
        <v>2.7644542858157162</v>
      </c>
      <c r="M37" s="8">
        <v>0</v>
      </c>
      <c r="N37" s="8">
        <v>0</v>
      </c>
      <c r="O37" s="8">
        <v>2.8435866163300907</v>
      </c>
      <c r="P37" s="8">
        <v>0</v>
      </c>
      <c r="Q37" s="8">
        <v>2.7703146165007042</v>
      </c>
      <c r="R37" s="8">
        <v>2.8010494266697803</v>
      </c>
      <c r="S37" s="8">
        <v>2.7521571112684109</v>
      </c>
      <c r="T37" s="8">
        <v>2.7896690570683678</v>
      </c>
      <c r="U37" s="8">
        <v>0.55702444462815093</v>
      </c>
      <c r="V37" s="8">
        <v>0.55648461971574703</v>
      </c>
      <c r="W37" s="8">
        <v>1.3913309749834042</v>
      </c>
      <c r="X37" s="8">
        <v>0.56030498776208448</v>
      </c>
      <c r="Y37" s="8">
        <v>1.1164245792213536</v>
      </c>
      <c r="Z37" s="8">
        <v>0.22336387154069953</v>
      </c>
    </row>
    <row r="38" spans="1:26" ht="11.25" customHeight="1" x14ac:dyDescent="0.2">
      <c r="A38" s="28" t="s">
        <v>62</v>
      </c>
      <c r="B38" s="7" t="s">
        <v>63</v>
      </c>
      <c r="C38" s="8">
        <v>2.6846771009633468</v>
      </c>
      <c r="D38" s="8">
        <v>2.7632195634354884</v>
      </c>
      <c r="E38" s="8">
        <v>0</v>
      </c>
      <c r="F38" s="8">
        <v>2.7452404764783598</v>
      </c>
      <c r="G38" s="8">
        <v>2.8032936581115044</v>
      </c>
      <c r="H38" s="8">
        <v>2.8506036572347817</v>
      </c>
      <c r="I38" s="8">
        <v>0</v>
      </c>
      <c r="J38" s="8">
        <v>0</v>
      </c>
      <c r="K38" s="8">
        <v>2.821726187915897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2.2948400220328828</v>
      </c>
      <c r="E40" s="8">
        <v>2.0909186307606324</v>
      </c>
      <c r="F40" s="8">
        <v>2.3426918896774063</v>
      </c>
      <c r="G40" s="8">
        <v>3.1692868123293558</v>
      </c>
      <c r="H40" s="8">
        <v>4.3681726914329433</v>
      </c>
      <c r="I40" s="8">
        <v>4.2530823136242786</v>
      </c>
      <c r="J40" s="8">
        <v>4.7797649693329767</v>
      </c>
      <c r="K40" s="8">
        <v>4.9372173074185666</v>
      </c>
      <c r="L40" s="8">
        <v>2.8956279051705316</v>
      </c>
      <c r="M40" s="8">
        <v>2.5109145434964195</v>
      </c>
      <c r="N40" s="8">
        <v>3.1670851746379607</v>
      </c>
      <c r="O40" s="8">
        <v>2.8286116879270495</v>
      </c>
      <c r="P40" s="8">
        <v>3.6407737326874341</v>
      </c>
      <c r="Q40" s="8">
        <v>3.5955186887031241</v>
      </c>
      <c r="R40" s="8">
        <v>3.8398988400187801</v>
      </c>
      <c r="S40" s="8">
        <v>3.0724539105479778</v>
      </c>
      <c r="T40" s="8">
        <v>3.2895733375528549</v>
      </c>
      <c r="U40" s="8">
        <v>3.6661688934358669</v>
      </c>
      <c r="V40" s="8">
        <v>3.5468598764216832</v>
      </c>
      <c r="W40" s="8">
        <v>3.2983182967566269</v>
      </c>
      <c r="X40" s="8">
        <v>5.185080628528838</v>
      </c>
      <c r="Y40" s="8">
        <v>4.4626588640280165</v>
      </c>
      <c r="Z40" s="8">
        <v>5.1087951168568084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56.983940392034675</v>
      </c>
      <c r="D43" s="8">
        <v>72.615589408475614</v>
      </c>
      <c r="E43" s="8">
        <v>62.111862728356279</v>
      </c>
      <c r="F43" s="8">
        <v>69.368375817191293</v>
      </c>
      <c r="G43" s="8">
        <v>51.001414761640348</v>
      </c>
      <c r="H43" s="8">
        <v>109.48674849897843</v>
      </c>
      <c r="I43" s="8">
        <v>84.936752720605583</v>
      </c>
      <c r="J43" s="8">
        <v>97.25924582174072</v>
      </c>
      <c r="K43" s="8">
        <v>88.413317439314042</v>
      </c>
      <c r="L43" s="8">
        <v>85.2533057378823</v>
      </c>
      <c r="M43" s="8">
        <v>72.80859106996266</v>
      </c>
      <c r="N43" s="8">
        <v>116.43841766011329</v>
      </c>
      <c r="O43" s="8">
        <v>114.00177914658052</v>
      </c>
      <c r="P43" s="8">
        <v>107.70221745174265</v>
      </c>
      <c r="Q43" s="8">
        <v>74.042828696962744</v>
      </c>
      <c r="R43" s="8">
        <v>80.623076107688277</v>
      </c>
      <c r="S43" s="8">
        <v>59.411850286210743</v>
      </c>
      <c r="T43" s="8">
        <v>71.692422337519517</v>
      </c>
      <c r="U43" s="8">
        <v>65.860303653274343</v>
      </c>
      <c r="V43" s="8">
        <v>42.533131275092217</v>
      </c>
      <c r="W43" s="8">
        <v>50.619298207326281</v>
      </c>
      <c r="X43" s="8">
        <v>53.341246426591773</v>
      </c>
      <c r="Y43" s="8">
        <v>57.38021718594662</v>
      </c>
      <c r="Z43" s="8">
        <v>50.01150383025157</v>
      </c>
    </row>
    <row r="44" spans="1:26" ht="11.25" customHeight="1" x14ac:dyDescent="0.2">
      <c r="A44" s="28" t="s">
        <v>74</v>
      </c>
      <c r="B44" s="7" t="s">
        <v>75</v>
      </c>
      <c r="C44" s="8">
        <v>85.124816643560138</v>
      </c>
      <c r="D44" s="8">
        <v>104.04314419542933</v>
      </c>
      <c r="E44" s="8">
        <v>55.595325794529728</v>
      </c>
      <c r="F44" s="8">
        <v>35.362049295357977</v>
      </c>
      <c r="G44" s="8">
        <v>55.553762939011591</v>
      </c>
      <c r="H44" s="8">
        <v>14.122830063563878</v>
      </c>
      <c r="I44" s="8">
        <v>11.102126920018693</v>
      </c>
      <c r="J44" s="8">
        <v>5.6087181939755952</v>
      </c>
      <c r="K44" s="8">
        <v>8.387755522917038</v>
      </c>
      <c r="L44" s="8">
        <v>5.5718781764667753</v>
      </c>
      <c r="M44" s="8">
        <v>5.4906140651733981</v>
      </c>
      <c r="N44" s="8">
        <v>2.8190875309951999</v>
      </c>
      <c r="O44" s="8">
        <v>5.6619914220647516</v>
      </c>
      <c r="P44" s="8">
        <v>2.8190006624420048</v>
      </c>
      <c r="Q44" s="8">
        <v>5.5160962936628124</v>
      </c>
      <c r="R44" s="8">
        <v>8.3658126217136299</v>
      </c>
      <c r="S44" s="8">
        <v>5.4799420797271656</v>
      </c>
      <c r="T44" s="8">
        <v>1.3608075226175724</v>
      </c>
      <c r="U44" s="8">
        <v>8.3196047221142706</v>
      </c>
      <c r="V44" s="8">
        <v>8.8715277937775525</v>
      </c>
      <c r="W44" s="8">
        <v>0.88721089363585459</v>
      </c>
      <c r="X44" s="8">
        <v>1.1166500756701745</v>
      </c>
      <c r="Y44" s="8">
        <v>1.1678517656915839</v>
      </c>
      <c r="Z44" s="8">
        <v>20.779584926786288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20.476675962961188</v>
      </c>
      <c r="D51" s="27">
        <v>39.907453843051123</v>
      </c>
      <c r="E51" s="27">
        <v>48.209750865932357</v>
      </c>
      <c r="F51" s="27">
        <v>134.08616903654061</v>
      </c>
      <c r="G51" s="27">
        <v>120.92433984595077</v>
      </c>
      <c r="H51" s="27">
        <v>92.256455469536888</v>
      </c>
      <c r="I51" s="27">
        <v>99.474677457105031</v>
      </c>
      <c r="J51" s="27">
        <v>87.210098020231214</v>
      </c>
      <c r="K51" s="27">
        <v>64.103780795270879</v>
      </c>
      <c r="L51" s="27">
        <v>49.314534074704738</v>
      </c>
      <c r="M51" s="27">
        <v>54.64476921105085</v>
      </c>
      <c r="N51" s="27">
        <v>56.249103942494777</v>
      </c>
      <c r="O51" s="27">
        <v>64.154949281369113</v>
      </c>
      <c r="P51" s="27">
        <v>81.782342666980156</v>
      </c>
      <c r="Q51" s="27">
        <v>133.03243794536604</v>
      </c>
      <c r="R51" s="27">
        <v>139.80736715186305</v>
      </c>
      <c r="S51" s="27">
        <v>158.16966943945846</v>
      </c>
      <c r="T51" s="27">
        <v>136.93700075920529</v>
      </c>
      <c r="U51" s="27">
        <v>145.46423578694396</v>
      </c>
      <c r="V51" s="27">
        <v>134.54926325040469</v>
      </c>
      <c r="W51" s="27">
        <v>138.427076009601</v>
      </c>
      <c r="X51" s="27">
        <v>149.5427935484301</v>
      </c>
      <c r="Y51" s="27">
        <v>77.807386178071482</v>
      </c>
      <c r="Z51" s="27">
        <v>62.303844786058512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40.992134399999998</v>
      </c>
      <c r="D61" s="49">
        <f t="shared" si="24"/>
        <v>59.136134399999989</v>
      </c>
      <c r="E61" s="49">
        <f t="shared" si="24"/>
        <v>57.90395519999997</v>
      </c>
      <c r="F61" s="49">
        <f t="shared" si="24"/>
        <v>61.040044799999976</v>
      </c>
      <c r="G61" s="49">
        <f t="shared" si="24"/>
        <v>117.15217919999995</v>
      </c>
      <c r="H61" s="49">
        <f t="shared" si="24"/>
        <v>78.188416514050445</v>
      </c>
      <c r="I61" s="49">
        <f t="shared" si="24"/>
        <v>95.170845601835282</v>
      </c>
      <c r="J61" s="49">
        <f t="shared" si="24"/>
        <v>100.59907757415887</v>
      </c>
      <c r="K61" s="49">
        <f t="shared" si="24"/>
        <v>101.30433628303724</v>
      </c>
      <c r="L61" s="49">
        <f t="shared" si="24"/>
        <v>69.246340048692616</v>
      </c>
      <c r="M61" s="49">
        <f t="shared" si="24"/>
        <v>83.132928128300861</v>
      </c>
      <c r="N61" s="49">
        <f t="shared" si="24"/>
        <v>89.216153325083269</v>
      </c>
      <c r="O61" s="49">
        <f t="shared" si="24"/>
        <v>53.811219043544547</v>
      </c>
      <c r="P61" s="49">
        <f t="shared" si="24"/>
        <v>51.662021878549986</v>
      </c>
      <c r="Q61" s="49">
        <f t="shared" si="24"/>
        <v>44.995494313747265</v>
      </c>
      <c r="R61" s="49">
        <f t="shared" si="24"/>
        <v>48.700327062666076</v>
      </c>
      <c r="S61" s="49">
        <f t="shared" si="24"/>
        <v>53.538397141722257</v>
      </c>
      <c r="T61" s="49">
        <f t="shared" si="24"/>
        <v>53.056757271621791</v>
      </c>
      <c r="U61" s="49">
        <f t="shared" si="24"/>
        <v>48.120195580918157</v>
      </c>
      <c r="V61" s="49">
        <f t="shared" si="24"/>
        <v>57.008358108152322</v>
      </c>
      <c r="W61" s="49">
        <f t="shared" si="24"/>
        <v>68.068823673510636</v>
      </c>
      <c r="X61" s="49">
        <f t="shared" si="24"/>
        <v>62.93646824446207</v>
      </c>
      <c r="Y61" s="49">
        <f t="shared" ref="Y61:Z61" si="25">SUM(Y62:Y72)</f>
        <v>60.070802688994021</v>
      </c>
      <c r="Z61" s="49">
        <f t="shared" si="25"/>
        <v>37.051002263819967</v>
      </c>
    </row>
    <row r="62" spans="1:26" ht="11.25" customHeight="1" x14ac:dyDescent="0.2">
      <c r="A62" s="50" t="s">
        <v>92</v>
      </c>
      <c r="B62" s="51" t="s">
        <v>93</v>
      </c>
      <c r="C62" s="52">
        <v>40.992134399999998</v>
      </c>
      <c r="D62" s="52">
        <v>59.136134399999989</v>
      </c>
      <c r="E62" s="52">
        <v>57.90395519999997</v>
      </c>
      <c r="F62" s="52">
        <v>61.040044799999976</v>
      </c>
      <c r="G62" s="52">
        <v>117.15217919999995</v>
      </c>
      <c r="H62" s="52">
        <v>77.168044799999976</v>
      </c>
      <c r="I62" s="52">
        <v>93.85608959999999</v>
      </c>
      <c r="J62" s="52">
        <v>98.336044800000025</v>
      </c>
      <c r="K62" s="52">
        <v>99.679910400000054</v>
      </c>
      <c r="L62" s="52">
        <v>67.648089599999992</v>
      </c>
      <c r="M62" s="52">
        <v>81.423820799999987</v>
      </c>
      <c r="N62" s="52">
        <v>87.360134399999993</v>
      </c>
      <c r="O62" s="52">
        <v>52.528089599999966</v>
      </c>
      <c r="P62" s="52">
        <v>47.711865599999967</v>
      </c>
      <c r="Q62" s="52">
        <v>41.663865599999994</v>
      </c>
      <c r="R62" s="52">
        <v>44.799955199999999</v>
      </c>
      <c r="S62" s="52">
        <v>41.440089599999986</v>
      </c>
      <c r="T62" s="52">
        <v>47.040134399999957</v>
      </c>
      <c r="U62" s="52">
        <v>42.67186559999999</v>
      </c>
      <c r="V62" s="52">
        <v>51.520089599999949</v>
      </c>
      <c r="W62" s="52">
        <v>62.825414399999985</v>
      </c>
      <c r="X62" s="52">
        <v>57.120134399999991</v>
      </c>
      <c r="Y62" s="52">
        <v>56.000044799999984</v>
      </c>
      <c r="Z62" s="52">
        <v>30.782303999999996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1.0203717140504711</v>
      </c>
      <c r="I64" s="52">
        <v>1.3147560018352962</v>
      </c>
      <c r="J64" s="52">
        <v>2.2630327741588441</v>
      </c>
      <c r="K64" s="52">
        <v>1.6244258830371963</v>
      </c>
      <c r="L64" s="52">
        <v>1.5982504486926257</v>
      </c>
      <c r="M64" s="52">
        <v>1.7091073283008797</v>
      </c>
      <c r="N64" s="52">
        <v>1.8560189250832722</v>
      </c>
      <c r="O64" s="52">
        <v>1.283129443544579</v>
      </c>
      <c r="P64" s="52">
        <v>3.9501562785500157</v>
      </c>
      <c r="Q64" s="52">
        <v>3.3316287137472722</v>
      </c>
      <c r="R64" s="52">
        <v>3.9003718626660739</v>
      </c>
      <c r="S64" s="52">
        <v>12.098307541722269</v>
      </c>
      <c r="T64" s="52">
        <v>6.0166228716218368</v>
      </c>
      <c r="U64" s="52">
        <v>5.44832998091817</v>
      </c>
      <c r="V64" s="52">
        <v>5.4882685081523706</v>
      </c>
      <c r="W64" s="52">
        <v>5.2434092735106459</v>
      </c>
      <c r="X64" s="52">
        <v>5.8163338444620782</v>
      </c>
      <c r="Y64" s="52">
        <v>4.0707578889940397</v>
      </c>
      <c r="Z64" s="52">
        <v>6.2686982638199691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24.962999842159061</v>
      </c>
      <c r="D2" s="21">
        <f t="shared" ref="D2:X2" si="0">SUM(D3,D17,D22,D25,D26,D51,D52)</f>
        <v>27.218497451220529</v>
      </c>
      <c r="E2" s="21">
        <f t="shared" si="0"/>
        <v>24.571973868952167</v>
      </c>
      <c r="F2" s="21">
        <f t="shared" si="0"/>
        <v>19.675340855531584</v>
      </c>
      <c r="G2" s="21">
        <f t="shared" si="0"/>
        <v>17.348990875429529</v>
      </c>
      <c r="H2" s="21">
        <f t="shared" si="0"/>
        <v>16.691589825437944</v>
      </c>
      <c r="I2" s="21">
        <f t="shared" si="0"/>
        <v>16.100213957165575</v>
      </c>
      <c r="J2" s="21">
        <f t="shared" si="0"/>
        <v>15.670768156342112</v>
      </c>
      <c r="K2" s="21">
        <f t="shared" si="0"/>
        <v>15.752136229276886</v>
      </c>
      <c r="L2" s="21">
        <f t="shared" si="0"/>
        <v>15.412452436821042</v>
      </c>
      <c r="M2" s="21">
        <f t="shared" si="0"/>
        <v>15.107619621444057</v>
      </c>
      <c r="N2" s="21">
        <f t="shared" si="0"/>
        <v>16.05052613900105</v>
      </c>
      <c r="O2" s="21">
        <f t="shared" si="0"/>
        <v>16.157546301340233</v>
      </c>
      <c r="P2" s="21">
        <f t="shared" si="0"/>
        <v>18.309087061401399</v>
      </c>
      <c r="Q2" s="21">
        <f t="shared" si="0"/>
        <v>21.870723510829478</v>
      </c>
      <c r="R2" s="21">
        <f t="shared" si="0"/>
        <v>22.11971595373425</v>
      </c>
      <c r="S2" s="21">
        <f t="shared" si="0"/>
        <v>21.227208001079717</v>
      </c>
      <c r="T2" s="21">
        <f t="shared" si="0"/>
        <v>22.35725105983871</v>
      </c>
      <c r="U2" s="21">
        <f t="shared" si="0"/>
        <v>23.867509903623422</v>
      </c>
      <c r="V2" s="21">
        <f t="shared" si="0"/>
        <v>22.808503044253882</v>
      </c>
      <c r="W2" s="21">
        <f t="shared" si="0"/>
        <v>22.881684568218354</v>
      </c>
      <c r="X2" s="21">
        <f t="shared" si="0"/>
        <v>21.636561853246942</v>
      </c>
      <c r="Y2" s="21">
        <f t="shared" ref="Y2:Z2" si="1">SUM(Y3,Y17,Y22,Y25,Y26,Y51,Y52)</f>
        <v>20.201243330471804</v>
      </c>
      <c r="Z2" s="21">
        <f t="shared" si="1"/>
        <v>18.565585255600944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22.869155240040726</v>
      </c>
      <c r="D26" s="27">
        <f t="shared" ref="D26:X26" si="21">SUM(D27,D33)</f>
        <v>22.552950794141616</v>
      </c>
      <c r="E26" s="27">
        <f t="shared" si="21"/>
        <v>19.67106156166377</v>
      </c>
      <c r="F26" s="27">
        <f t="shared" si="21"/>
        <v>14.585901663995816</v>
      </c>
      <c r="G26" s="27">
        <f t="shared" si="21"/>
        <v>12.247633066568142</v>
      </c>
      <c r="H26" s="27">
        <f t="shared" si="21"/>
        <v>11.497071608789943</v>
      </c>
      <c r="I26" s="27">
        <f t="shared" si="21"/>
        <v>10.740585525751436</v>
      </c>
      <c r="J26" s="27">
        <f t="shared" si="21"/>
        <v>10.30594341495072</v>
      </c>
      <c r="K26" s="27">
        <f t="shared" si="21"/>
        <v>10.352735582434406</v>
      </c>
      <c r="L26" s="27">
        <f t="shared" si="21"/>
        <v>9.9362890546646074</v>
      </c>
      <c r="M26" s="27">
        <f t="shared" si="21"/>
        <v>9.6412288813674962</v>
      </c>
      <c r="N26" s="27">
        <f t="shared" si="21"/>
        <v>9.3983307942536385</v>
      </c>
      <c r="O26" s="27">
        <f t="shared" si="21"/>
        <v>9.0603197670974254</v>
      </c>
      <c r="P26" s="27">
        <f t="shared" si="21"/>
        <v>8.7678129531279385</v>
      </c>
      <c r="Q26" s="27">
        <f t="shared" si="21"/>
        <v>8.6482579841705451</v>
      </c>
      <c r="R26" s="27">
        <f t="shared" si="21"/>
        <v>8.4701458439095259</v>
      </c>
      <c r="S26" s="27">
        <f t="shared" si="21"/>
        <v>7.6310629722456671</v>
      </c>
      <c r="T26" s="27">
        <f t="shared" si="21"/>
        <v>7.3603490652417625</v>
      </c>
      <c r="U26" s="27">
        <f t="shared" si="21"/>
        <v>7.4183638865473824</v>
      </c>
      <c r="V26" s="27">
        <f t="shared" si="21"/>
        <v>5.3110109549927618</v>
      </c>
      <c r="W26" s="27">
        <f t="shared" si="21"/>
        <v>5.3816450672978373</v>
      </c>
      <c r="X26" s="27">
        <f t="shared" si="21"/>
        <v>5.3104916814471679</v>
      </c>
      <c r="Y26" s="27">
        <f t="shared" ref="Y26:Z26" si="22">SUM(Y27,Y33)</f>
        <v>5.9325581251124548</v>
      </c>
      <c r="Z26" s="27">
        <f t="shared" si="22"/>
        <v>7.0299529345646672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22.869155240040726</v>
      </c>
      <c r="D33" s="19">
        <f t="shared" ref="D33:X33" si="27">SUM(D34:D50)</f>
        <v>22.552950794141616</v>
      </c>
      <c r="E33" s="19">
        <f t="shared" si="27"/>
        <v>19.67106156166377</v>
      </c>
      <c r="F33" s="19">
        <f t="shared" si="27"/>
        <v>14.585901663995816</v>
      </c>
      <c r="G33" s="19">
        <f t="shared" si="27"/>
        <v>12.247633066568142</v>
      </c>
      <c r="H33" s="19">
        <f t="shared" si="27"/>
        <v>11.497071608789943</v>
      </c>
      <c r="I33" s="19">
        <f t="shared" si="27"/>
        <v>10.740585525751436</v>
      </c>
      <c r="J33" s="19">
        <f t="shared" si="27"/>
        <v>10.30594341495072</v>
      </c>
      <c r="K33" s="19">
        <f t="shared" si="27"/>
        <v>10.352735582434406</v>
      </c>
      <c r="L33" s="19">
        <f t="shared" si="27"/>
        <v>9.9362890546646074</v>
      </c>
      <c r="M33" s="19">
        <f t="shared" si="27"/>
        <v>9.6412288813674962</v>
      </c>
      <c r="N33" s="19">
        <f t="shared" si="27"/>
        <v>9.3983307942536385</v>
      </c>
      <c r="O33" s="19">
        <f t="shared" si="27"/>
        <v>9.0603197670974254</v>
      </c>
      <c r="P33" s="19">
        <f t="shared" si="27"/>
        <v>8.7678129531279385</v>
      </c>
      <c r="Q33" s="19">
        <f t="shared" si="27"/>
        <v>8.6482579841705451</v>
      </c>
      <c r="R33" s="19">
        <f t="shared" si="27"/>
        <v>8.4701458439095259</v>
      </c>
      <c r="S33" s="19">
        <f t="shared" si="27"/>
        <v>7.6310629722456671</v>
      </c>
      <c r="T33" s="19">
        <f t="shared" si="27"/>
        <v>7.3603490652417625</v>
      </c>
      <c r="U33" s="19">
        <f t="shared" si="27"/>
        <v>7.4183638865473824</v>
      </c>
      <c r="V33" s="19">
        <f t="shared" si="27"/>
        <v>5.3110109549927618</v>
      </c>
      <c r="W33" s="19">
        <f t="shared" si="27"/>
        <v>5.3816450672978373</v>
      </c>
      <c r="X33" s="19">
        <f t="shared" si="27"/>
        <v>5.3104916814471679</v>
      </c>
      <c r="Y33" s="19">
        <f t="shared" ref="Y33:Z33" si="28">SUM(Y34:Y50)</f>
        <v>5.9325581251124548</v>
      </c>
      <c r="Z33" s="19">
        <f t="shared" si="28"/>
        <v>7.0299529345646672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0.40945641659887105</v>
      </c>
      <c r="D37" s="8">
        <v>0.33223014351491453</v>
      </c>
      <c r="E37" s="8">
        <v>0.42210775531039801</v>
      </c>
      <c r="F37" s="8">
        <v>0.34990794270084985</v>
      </c>
      <c r="G37" s="8">
        <v>0.2928275976609428</v>
      </c>
      <c r="H37" s="8">
        <v>0</v>
      </c>
      <c r="I37" s="8">
        <v>0</v>
      </c>
      <c r="J37" s="8">
        <v>0</v>
      </c>
      <c r="K37" s="8">
        <v>0</v>
      </c>
      <c r="L37" s="8">
        <v>0.28469027418428244</v>
      </c>
      <c r="M37" s="8">
        <v>0</v>
      </c>
      <c r="N37" s="8">
        <v>0</v>
      </c>
      <c r="O37" s="8">
        <v>0.20555794366990632</v>
      </c>
      <c r="P37" s="8">
        <v>0</v>
      </c>
      <c r="Q37" s="8">
        <v>0.27882994349929374</v>
      </c>
      <c r="R37" s="8">
        <v>0.24809513333021929</v>
      </c>
      <c r="S37" s="8">
        <v>0.29698744873158789</v>
      </c>
      <c r="T37" s="8">
        <v>0.25947550293163457</v>
      </c>
      <c r="U37" s="8">
        <v>5.27046753718491E-2</v>
      </c>
      <c r="V37" s="8">
        <v>5.3244500284252476E-2</v>
      </c>
      <c r="W37" s="8">
        <v>0.1332413050165957</v>
      </c>
      <c r="X37" s="8">
        <v>4.9424132237915773E-2</v>
      </c>
      <c r="Y37" s="8">
        <v>0.10328314077864657</v>
      </c>
      <c r="Z37" s="8">
        <v>2.0627568459300572E-2</v>
      </c>
    </row>
    <row r="38" spans="1:26" ht="11.25" customHeight="1" x14ac:dyDescent="0.2">
      <c r="A38" s="28" t="s">
        <v>62</v>
      </c>
      <c r="B38" s="7" t="s">
        <v>63</v>
      </c>
      <c r="C38" s="8">
        <v>0.41643489903665237</v>
      </c>
      <c r="D38" s="8">
        <v>0.33789243656451079</v>
      </c>
      <c r="E38" s="8">
        <v>0</v>
      </c>
      <c r="F38" s="8">
        <v>0.35587152352163892</v>
      </c>
      <c r="G38" s="8">
        <v>0.29781834188849393</v>
      </c>
      <c r="H38" s="8">
        <v>0.25050834276521644</v>
      </c>
      <c r="I38" s="8">
        <v>0</v>
      </c>
      <c r="J38" s="8">
        <v>0</v>
      </c>
      <c r="K38" s="8">
        <v>0.27938581208410079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0.28061797796711702</v>
      </c>
      <c r="E40" s="8">
        <v>0.33596520923936751</v>
      </c>
      <c r="F40" s="8">
        <v>0.30368827032259366</v>
      </c>
      <c r="G40" s="8">
        <v>0.33670098767064505</v>
      </c>
      <c r="H40" s="8">
        <v>0.38387086856705582</v>
      </c>
      <c r="I40" s="8">
        <v>0.45547612637572149</v>
      </c>
      <c r="J40" s="8">
        <v>0.45760359066702472</v>
      </c>
      <c r="K40" s="8">
        <v>0.48884561258143139</v>
      </c>
      <c r="L40" s="8">
        <v>0.29819885482946679</v>
      </c>
      <c r="M40" s="8">
        <v>0.29957017650358003</v>
      </c>
      <c r="N40" s="8">
        <v>0.24313182536204128</v>
      </c>
      <c r="O40" s="8">
        <v>0.20447543207294783</v>
      </c>
      <c r="P40" s="8">
        <v>0.27961690731256672</v>
      </c>
      <c r="Q40" s="8">
        <v>0.36188607129687428</v>
      </c>
      <c r="R40" s="8">
        <v>0.34010831998121827</v>
      </c>
      <c r="S40" s="8">
        <v>0.3315509294520223</v>
      </c>
      <c r="T40" s="8">
        <v>0.30597310244714948</v>
      </c>
      <c r="U40" s="8">
        <v>0.34688646656413435</v>
      </c>
      <c r="V40" s="8">
        <v>0.33936388357831565</v>
      </c>
      <c r="W40" s="8">
        <v>0.31586462324337322</v>
      </c>
      <c r="X40" s="8">
        <v>0.45737253147116502</v>
      </c>
      <c r="Y40" s="8">
        <v>0.41285137597198535</v>
      </c>
      <c r="Z40" s="8">
        <v>0.47179528314319369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8.8390896079653185</v>
      </c>
      <c r="D43" s="8">
        <v>8.8795905915243942</v>
      </c>
      <c r="E43" s="8">
        <v>9.980027271643733</v>
      </c>
      <c r="F43" s="8">
        <v>8.9923741828087103</v>
      </c>
      <c r="G43" s="8">
        <v>5.4183252383596407</v>
      </c>
      <c r="H43" s="8">
        <v>9.6215915010215536</v>
      </c>
      <c r="I43" s="8">
        <v>9.0961472793944065</v>
      </c>
      <c r="J43" s="8">
        <v>9.3113741782592889</v>
      </c>
      <c r="K43" s="8">
        <v>8.7540125606859149</v>
      </c>
      <c r="L43" s="8">
        <v>8.7795942621176373</v>
      </c>
      <c r="M43" s="8">
        <v>8.6865889300373151</v>
      </c>
      <c r="N43" s="8">
        <v>8.938782339886794</v>
      </c>
      <c r="O43" s="8">
        <v>8.2409908534193299</v>
      </c>
      <c r="P43" s="8">
        <v>8.2716925482573753</v>
      </c>
      <c r="Q43" s="8">
        <v>7.4523513030371937</v>
      </c>
      <c r="R43" s="8">
        <v>7.140963892311718</v>
      </c>
      <c r="S43" s="8">
        <v>6.4111797137892239</v>
      </c>
      <c r="T43" s="8">
        <v>6.6683276624805492</v>
      </c>
      <c r="U43" s="8">
        <v>6.2315863467256651</v>
      </c>
      <c r="V43" s="8">
        <v>4.0695739649077529</v>
      </c>
      <c r="W43" s="8">
        <v>4.847575072673723</v>
      </c>
      <c r="X43" s="8">
        <v>4.7051960534082609</v>
      </c>
      <c r="Y43" s="8">
        <v>5.3083828140534068</v>
      </c>
      <c r="Z43" s="8">
        <v>4.6185433297484479</v>
      </c>
    </row>
    <row r="44" spans="1:26" ht="11.25" customHeight="1" x14ac:dyDescent="0.2">
      <c r="A44" s="28" t="s">
        <v>74</v>
      </c>
      <c r="B44" s="7" t="s">
        <v>75</v>
      </c>
      <c r="C44" s="8">
        <v>13.204174316439886</v>
      </c>
      <c r="D44" s="8">
        <v>12.722619644570678</v>
      </c>
      <c r="E44" s="8">
        <v>8.9329613254702718</v>
      </c>
      <c r="F44" s="8">
        <v>4.5840597446420253</v>
      </c>
      <c r="G44" s="8">
        <v>5.9019609009884189</v>
      </c>
      <c r="H44" s="8">
        <v>1.2411008964361177</v>
      </c>
      <c r="I44" s="8">
        <v>1.188962119981309</v>
      </c>
      <c r="J44" s="8">
        <v>0.53696564602440511</v>
      </c>
      <c r="K44" s="8">
        <v>0.83049159708295761</v>
      </c>
      <c r="L44" s="8">
        <v>0.57380566353322182</v>
      </c>
      <c r="M44" s="8">
        <v>0.65506977482659978</v>
      </c>
      <c r="N44" s="8">
        <v>0.2164166290048023</v>
      </c>
      <c r="O44" s="8">
        <v>0.40929553793524193</v>
      </c>
      <c r="P44" s="8">
        <v>0.21650349755799608</v>
      </c>
      <c r="Q44" s="8">
        <v>0.55519066633718372</v>
      </c>
      <c r="R44" s="8">
        <v>0.74097849828637108</v>
      </c>
      <c r="S44" s="8">
        <v>0.5913448802728325</v>
      </c>
      <c r="T44" s="8">
        <v>0.12657279738242899</v>
      </c>
      <c r="U44" s="8">
        <v>0.78718639788573352</v>
      </c>
      <c r="V44" s="8">
        <v>0.84882860622244083</v>
      </c>
      <c r="W44" s="8">
        <v>8.4964066364145593E-2</v>
      </c>
      <c r="X44" s="8">
        <v>9.8498964329826341E-2</v>
      </c>
      <c r="Y44" s="8">
        <v>0.10804079430841659</v>
      </c>
      <c r="Z44" s="8">
        <v>1.9189867532137246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2.0938446021183337</v>
      </c>
      <c r="D51" s="27">
        <v>4.665546657078913</v>
      </c>
      <c r="E51" s="27">
        <v>4.9009123072883982</v>
      </c>
      <c r="F51" s="27">
        <v>5.0894391915357682</v>
      </c>
      <c r="G51" s="27">
        <v>5.1013578088613851</v>
      </c>
      <c r="H51" s="27">
        <v>5.1945182166480022</v>
      </c>
      <c r="I51" s="27">
        <v>5.3596284314141389</v>
      </c>
      <c r="J51" s="27">
        <v>5.3648247413913914</v>
      </c>
      <c r="K51" s="27">
        <v>5.3994006468424809</v>
      </c>
      <c r="L51" s="27">
        <v>5.4761633821564333</v>
      </c>
      <c r="M51" s="27">
        <v>5.4663907400765606</v>
      </c>
      <c r="N51" s="27">
        <v>6.6521953447474118</v>
      </c>
      <c r="O51" s="27">
        <v>7.0972265342428091</v>
      </c>
      <c r="P51" s="27">
        <v>9.5412741082734627</v>
      </c>
      <c r="Q51" s="27">
        <v>13.222465526658933</v>
      </c>
      <c r="R51" s="27">
        <v>13.649570109824724</v>
      </c>
      <c r="S51" s="27">
        <v>13.596145028834052</v>
      </c>
      <c r="T51" s="27">
        <v>14.996901994596946</v>
      </c>
      <c r="U51" s="27">
        <v>16.449146017076039</v>
      </c>
      <c r="V51" s="27">
        <v>17.497492089261122</v>
      </c>
      <c r="W51" s="27">
        <v>17.500039500920519</v>
      </c>
      <c r="X51" s="27">
        <v>16.326070171799774</v>
      </c>
      <c r="Y51" s="27">
        <v>14.268685205359349</v>
      </c>
      <c r="Z51" s="27">
        <v>11.535632321036275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5.7452233877960911E-2</v>
      </c>
      <c r="I61" s="49">
        <f t="shared" si="32"/>
        <v>7.08381653295376E-2</v>
      </c>
      <c r="J61" s="49">
        <f t="shared" si="32"/>
        <v>0.13921294085199307</v>
      </c>
      <c r="K61" s="49">
        <f t="shared" si="32"/>
        <v>0.13682385118017504</v>
      </c>
      <c r="L61" s="49">
        <f t="shared" si="32"/>
        <v>0.17747872400836526</v>
      </c>
      <c r="M61" s="49">
        <f t="shared" si="32"/>
        <v>0.17097059074652565</v>
      </c>
      <c r="N61" s="49">
        <f t="shared" si="32"/>
        <v>0.21949861576149468</v>
      </c>
      <c r="O61" s="49">
        <f t="shared" si="32"/>
        <v>0.14194790013242845</v>
      </c>
      <c r="P61" s="49">
        <f t="shared" si="32"/>
        <v>0.46085160433268391</v>
      </c>
      <c r="Q61" s="49">
        <f t="shared" si="32"/>
        <v>0.33113988208832063</v>
      </c>
      <c r="R61" s="49">
        <f t="shared" si="32"/>
        <v>0.3807982388797797</v>
      </c>
      <c r="S61" s="49">
        <f t="shared" si="32"/>
        <v>1.0399613562046015</v>
      </c>
      <c r="T61" s="49">
        <f t="shared" si="32"/>
        <v>0.65892127798846634</v>
      </c>
      <c r="U61" s="49">
        <f t="shared" si="32"/>
        <v>0.61609903575611336</v>
      </c>
      <c r="V61" s="49">
        <f t="shared" si="32"/>
        <v>0.71372323032655638</v>
      </c>
      <c r="W61" s="49">
        <f t="shared" si="32"/>
        <v>0.66287515456560675</v>
      </c>
      <c r="X61" s="49">
        <f t="shared" si="32"/>
        <v>0.63498796721721884</v>
      </c>
      <c r="Y61" s="49">
        <f t="shared" ref="Y61:Z61" si="33">SUM(Y62:Y72)</f>
        <v>0.74651476830690744</v>
      </c>
      <c r="Z61" s="49">
        <f t="shared" si="33"/>
        <v>1.1606570758395141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5.7452233877960911E-2</v>
      </c>
      <c r="I64" s="52">
        <v>7.08381653295376E-2</v>
      </c>
      <c r="J64" s="52">
        <v>0.13921294085199307</v>
      </c>
      <c r="K64" s="52">
        <v>0.13682385118017504</v>
      </c>
      <c r="L64" s="52">
        <v>0.17747872400836526</v>
      </c>
      <c r="M64" s="52">
        <v>0.17097059074652565</v>
      </c>
      <c r="N64" s="52">
        <v>0.21949861576149468</v>
      </c>
      <c r="O64" s="52">
        <v>0.14194790013242845</v>
      </c>
      <c r="P64" s="52">
        <v>0.46085160433268391</v>
      </c>
      <c r="Q64" s="52">
        <v>0.33113988208832063</v>
      </c>
      <c r="R64" s="52">
        <v>0.3807982388797797</v>
      </c>
      <c r="S64" s="52">
        <v>1.0399613562046015</v>
      </c>
      <c r="T64" s="52">
        <v>0.65892127798846634</v>
      </c>
      <c r="U64" s="52">
        <v>0.61609903575611336</v>
      </c>
      <c r="V64" s="52">
        <v>0.71372323032655638</v>
      </c>
      <c r="W64" s="52">
        <v>0.66287515456560675</v>
      </c>
      <c r="X64" s="52">
        <v>0.63498796721721884</v>
      </c>
      <c r="Y64" s="52">
        <v>0.74651476830690744</v>
      </c>
      <c r="Z64" s="52">
        <v>1.1606570758395141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2.4725194349204864</v>
      </c>
      <c r="D2" s="21">
        <f t="shared" ref="D2:X2" si="0">SUM(D3,D17,D22,D25,D26,D51,D52)</f>
        <v>8.0880694998699614</v>
      </c>
      <c r="E2" s="21">
        <f t="shared" si="0"/>
        <v>11.516536826779236</v>
      </c>
      <c r="F2" s="21">
        <f t="shared" si="0"/>
        <v>11.638021771923617</v>
      </c>
      <c r="G2" s="21">
        <f t="shared" si="0"/>
        <v>14.329647585187871</v>
      </c>
      <c r="H2" s="21">
        <f t="shared" si="0"/>
        <v>14.024091553815133</v>
      </c>
      <c r="I2" s="21">
        <f t="shared" si="0"/>
        <v>13.709359351480858</v>
      </c>
      <c r="J2" s="21">
        <f t="shared" si="0"/>
        <v>13.396732478377402</v>
      </c>
      <c r="K2" s="21">
        <f t="shared" si="0"/>
        <v>13.091603797886666</v>
      </c>
      <c r="L2" s="21">
        <f t="shared" si="0"/>
        <v>12.101697783138817</v>
      </c>
      <c r="M2" s="21">
        <f t="shared" si="0"/>
        <v>12.559417448872587</v>
      </c>
      <c r="N2" s="21">
        <f t="shared" si="0"/>
        <v>12.748188112757802</v>
      </c>
      <c r="O2" s="21">
        <f t="shared" si="0"/>
        <v>13.513679424388073</v>
      </c>
      <c r="P2" s="21">
        <f t="shared" si="0"/>
        <v>13.284808464746359</v>
      </c>
      <c r="Q2" s="21">
        <f t="shared" si="0"/>
        <v>13.589581767975051</v>
      </c>
      <c r="R2" s="21">
        <f t="shared" si="0"/>
        <v>13.809577978312257</v>
      </c>
      <c r="S2" s="21">
        <f t="shared" si="0"/>
        <v>20.284436011707427</v>
      </c>
      <c r="T2" s="21">
        <f t="shared" si="0"/>
        <v>23.197968446197727</v>
      </c>
      <c r="U2" s="21">
        <f t="shared" si="0"/>
        <v>19.151627397161256</v>
      </c>
      <c r="V2" s="21">
        <f t="shared" si="0"/>
        <v>24.854118029671454</v>
      </c>
      <c r="W2" s="21">
        <f t="shared" si="0"/>
        <v>24.530289716973019</v>
      </c>
      <c r="X2" s="21">
        <f t="shared" si="0"/>
        <v>22.255804442457517</v>
      </c>
      <c r="Y2" s="21">
        <f t="shared" ref="Y2:Z2" si="1">SUM(Y3,Y17,Y22,Y25,Y26,Y51,Y52)</f>
        <v>20.824754915579113</v>
      </c>
      <c r="Z2" s="21">
        <f t="shared" si="1"/>
        <v>24.770060432163596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2.8710752400000024</v>
      </c>
      <c r="H26" s="27">
        <f t="shared" si="16"/>
        <v>2.8710752400000019</v>
      </c>
      <c r="I26" s="27">
        <f t="shared" si="16"/>
        <v>2.8710752400000015</v>
      </c>
      <c r="J26" s="27">
        <f t="shared" si="16"/>
        <v>2.8710752400000006</v>
      </c>
      <c r="K26" s="27">
        <f t="shared" si="16"/>
        <v>2.8710752400000015</v>
      </c>
      <c r="L26" s="27">
        <f t="shared" si="16"/>
        <v>2.8710752400000006</v>
      </c>
      <c r="M26" s="27">
        <f t="shared" si="16"/>
        <v>2.842907400000001</v>
      </c>
      <c r="N26" s="27">
        <f t="shared" si="16"/>
        <v>2.8429074000000019</v>
      </c>
      <c r="O26" s="27">
        <f t="shared" si="16"/>
        <v>2.8710752400000019</v>
      </c>
      <c r="P26" s="27">
        <f t="shared" si="16"/>
        <v>2.8710752400000019</v>
      </c>
      <c r="Q26" s="27">
        <f t="shared" si="16"/>
        <v>2.8710752400000019</v>
      </c>
      <c r="R26" s="27">
        <f t="shared" si="16"/>
        <v>2.8710752400000015</v>
      </c>
      <c r="S26" s="27">
        <f t="shared" si="16"/>
        <v>5.7421504800000012</v>
      </c>
      <c r="T26" s="27">
        <f t="shared" si="16"/>
        <v>8.6132257200000026</v>
      </c>
      <c r="U26" s="27">
        <f t="shared" si="16"/>
        <v>2.8710752400000024</v>
      </c>
      <c r="V26" s="27">
        <f t="shared" si="16"/>
        <v>5.7421504799999994</v>
      </c>
      <c r="W26" s="27">
        <f t="shared" si="16"/>
        <v>5.9431870799999942</v>
      </c>
      <c r="X26" s="27">
        <f t="shared" si="16"/>
        <v>4.306499279999997</v>
      </c>
      <c r="Y26" s="27">
        <f t="shared" ref="Y26:Z26" si="17">SUM(Y27,Y33)</f>
        <v>5.7421504800000003</v>
      </c>
      <c r="Z26" s="27">
        <f t="shared" si="17"/>
        <v>10.44776987999999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2.8710752400000024</v>
      </c>
      <c r="H33" s="19">
        <f t="shared" si="20"/>
        <v>2.8710752400000019</v>
      </c>
      <c r="I33" s="19">
        <f t="shared" si="20"/>
        <v>2.8710752400000015</v>
      </c>
      <c r="J33" s="19">
        <f t="shared" si="20"/>
        <v>2.8710752400000006</v>
      </c>
      <c r="K33" s="19">
        <f t="shared" si="20"/>
        <v>2.8710752400000015</v>
      </c>
      <c r="L33" s="19">
        <f t="shared" si="20"/>
        <v>2.8710752400000006</v>
      </c>
      <c r="M33" s="19">
        <f t="shared" si="20"/>
        <v>2.842907400000001</v>
      </c>
      <c r="N33" s="19">
        <f t="shared" si="20"/>
        <v>2.8429074000000019</v>
      </c>
      <c r="O33" s="19">
        <f t="shared" si="20"/>
        <v>2.8710752400000019</v>
      </c>
      <c r="P33" s="19">
        <f t="shared" si="20"/>
        <v>2.8710752400000019</v>
      </c>
      <c r="Q33" s="19">
        <f t="shared" si="20"/>
        <v>2.8710752400000019</v>
      </c>
      <c r="R33" s="19">
        <f t="shared" si="20"/>
        <v>2.8710752400000015</v>
      </c>
      <c r="S33" s="19">
        <f t="shared" si="20"/>
        <v>5.7421504800000012</v>
      </c>
      <c r="T33" s="19">
        <f t="shared" si="20"/>
        <v>8.6132257200000026</v>
      </c>
      <c r="U33" s="19">
        <f t="shared" si="20"/>
        <v>2.8710752400000024</v>
      </c>
      <c r="V33" s="19">
        <f t="shared" si="20"/>
        <v>5.7421504799999994</v>
      </c>
      <c r="W33" s="19">
        <f t="shared" si="20"/>
        <v>5.9431870799999942</v>
      </c>
      <c r="X33" s="19">
        <f t="shared" si="20"/>
        <v>4.306499279999997</v>
      </c>
      <c r="Y33" s="19">
        <f t="shared" ref="Y33:Z33" si="21">SUM(Y34:Y50)</f>
        <v>5.7421504800000003</v>
      </c>
      <c r="Z33" s="19">
        <f t="shared" si="21"/>
        <v>10.44776987999999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2.8710752400000024</v>
      </c>
      <c r="H36" s="8">
        <v>2.8710752400000019</v>
      </c>
      <c r="I36" s="8">
        <v>2.8710752400000015</v>
      </c>
      <c r="J36" s="8">
        <v>2.8710752400000006</v>
      </c>
      <c r="K36" s="8">
        <v>2.8710752400000015</v>
      </c>
      <c r="L36" s="8">
        <v>2.8710752400000006</v>
      </c>
      <c r="M36" s="8">
        <v>2.842907400000001</v>
      </c>
      <c r="N36" s="8">
        <v>2.8429074000000019</v>
      </c>
      <c r="O36" s="8">
        <v>2.8710752400000019</v>
      </c>
      <c r="P36" s="8">
        <v>2.8710752400000019</v>
      </c>
      <c r="Q36" s="8">
        <v>2.8710752400000019</v>
      </c>
      <c r="R36" s="8">
        <v>2.8710752400000015</v>
      </c>
      <c r="S36" s="8">
        <v>5.7421504800000012</v>
      </c>
      <c r="T36" s="8">
        <v>8.6132257200000026</v>
      </c>
      <c r="U36" s="8">
        <v>2.8710752400000024</v>
      </c>
      <c r="V36" s="8">
        <v>5.7421504799999994</v>
      </c>
      <c r="W36" s="8">
        <v>5.9431870799999942</v>
      </c>
      <c r="X36" s="8">
        <v>4.306499279999997</v>
      </c>
      <c r="Y36" s="8">
        <v>5.7421504800000003</v>
      </c>
      <c r="Z36" s="8">
        <v>10.44776987999999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2.4725194349204864</v>
      </c>
      <c r="D51" s="27">
        <v>8.0880694998699614</v>
      </c>
      <c r="E51" s="27">
        <v>11.516536826779236</v>
      </c>
      <c r="F51" s="27">
        <v>11.638021771923617</v>
      </c>
      <c r="G51" s="27">
        <v>11.458572345187868</v>
      </c>
      <c r="H51" s="27">
        <v>11.153016313815131</v>
      </c>
      <c r="I51" s="27">
        <v>10.838284111480856</v>
      </c>
      <c r="J51" s="27">
        <v>10.525657238377402</v>
      </c>
      <c r="K51" s="27">
        <v>10.220528557886665</v>
      </c>
      <c r="L51" s="27">
        <v>9.2306225431388178</v>
      </c>
      <c r="M51" s="27">
        <v>9.7165100488725855</v>
      </c>
      <c r="N51" s="27">
        <v>9.9052807127578006</v>
      </c>
      <c r="O51" s="27">
        <v>10.642604184388071</v>
      </c>
      <c r="P51" s="27">
        <v>10.413733224746357</v>
      </c>
      <c r="Q51" s="27">
        <v>10.71850652797505</v>
      </c>
      <c r="R51" s="27">
        <v>10.938502738312256</v>
      </c>
      <c r="S51" s="27">
        <v>14.542285531707428</v>
      </c>
      <c r="T51" s="27">
        <v>14.584742726197726</v>
      </c>
      <c r="U51" s="27">
        <v>16.280552157161253</v>
      </c>
      <c r="V51" s="27">
        <v>19.111967549671455</v>
      </c>
      <c r="W51" s="27">
        <v>18.587102636973025</v>
      </c>
      <c r="X51" s="27">
        <v>17.94930516245752</v>
      </c>
      <c r="Y51" s="27">
        <v>15.082604435579114</v>
      </c>
      <c r="Z51" s="27">
        <v>14.322290552163606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0.1233542120715679</v>
      </c>
      <c r="I61" s="49">
        <f t="shared" si="24"/>
        <v>0.14324951283516621</v>
      </c>
      <c r="J61" s="49">
        <f t="shared" si="24"/>
        <v>0.27313244498916317</v>
      </c>
      <c r="K61" s="49">
        <f t="shared" si="24"/>
        <v>0.25899394578262913</v>
      </c>
      <c r="L61" s="49">
        <f t="shared" si="24"/>
        <v>0.299158187299009</v>
      </c>
      <c r="M61" s="49">
        <f t="shared" si="24"/>
        <v>0.30390024095259455</v>
      </c>
      <c r="N61" s="49">
        <f t="shared" si="24"/>
        <v>0.32683877915523307</v>
      </c>
      <c r="O61" s="49">
        <f t="shared" si="24"/>
        <v>0.2128571363229928</v>
      </c>
      <c r="P61" s="49">
        <f t="shared" si="24"/>
        <v>0.50299211711729852</v>
      </c>
      <c r="Q61" s="49">
        <f t="shared" si="24"/>
        <v>0.2684314041644093</v>
      </c>
      <c r="R61" s="49">
        <f t="shared" si="24"/>
        <v>0.30516437845414629</v>
      </c>
      <c r="S61" s="49">
        <f t="shared" si="24"/>
        <v>1.1123311020731246</v>
      </c>
      <c r="T61" s="49">
        <f t="shared" si="24"/>
        <v>0.64081217038969362</v>
      </c>
      <c r="U61" s="49">
        <f t="shared" si="24"/>
        <v>0.60978439094597725</v>
      </c>
      <c r="V61" s="49">
        <f t="shared" si="24"/>
        <v>0.77957773307522282</v>
      </c>
      <c r="W61" s="49">
        <f t="shared" si="24"/>
        <v>0.70405146987023659</v>
      </c>
      <c r="X61" s="49">
        <f t="shared" si="24"/>
        <v>0.69812224730956007</v>
      </c>
      <c r="Y61" s="49">
        <f t="shared" ref="Y61:Z61" si="25">SUM(Y62:Y72)</f>
        <v>0.78909771949149365</v>
      </c>
      <c r="Z61" s="49">
        <f t="shared" si="25"/>
        <v>1.4410365560355167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0.1233542120715679</v>
      </c>
      <c r="I64" s="52">
        <v>0.14324951283516621</v>
      </c>
      <c r="J64" s="52">
        <v>0.27313244498916317</v>
      </c>
      <c r="K64" s="52">
        <v>0.25899394578262913</v>
      </c>
      <c r="L64" s="52">
        <v>0.299158187299009</v>
      </c>
      <c r="M64" s="52">
        <v>0.30390024095259455</v>
      </c>
      <c r="N64" s="52">
        <v>0.32683877915523307</v>
      </c>
      <c r="O64" s="52">
        <v>0.2128571363229928</v>
      </c>
      <c r="P64" s="52">
        <v>0.50299211711729852</v>
      </c>
      <c r="Q64" s="52">
        <v>0.2684314041644093</v>
      </c>
      <c r="R64" s="52">
        <v>0.30516437845414629</v>
      </c>
      <c r="S64" s="52">
        <v>1.1123311020731246</v>
      </c>
      <c r="T64" s="52">
        <v>0.64081217038969362</v>
      </c>
      <c r="U64" s="52">
        <v>0.60978439094597725</v>
      </c>
      <c r="V64" s="52">
        <v>0.77957773307522282</v>
      </c>
      <c r="W64" s="52">
        <v>0.70405146987023659</v>
      </c>
      <c r="X64" s="52">
        <v>0.69812224730956007</v>
      </c>
      <c r="Y64" s="52">
        <v>0.78909771949149365</v>
      </c>
      <c r="Z64" s="52">
        <v>1.4410365560355167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282.3740388569297</v>
      </c>
      <c r="D2" s="21">
        <f t="shared" ref="D2:X2" si="0">SUM(D3,D17,D22,D25,D26,D51,D52)</f>
        <v>260.41098461508761</v>
      </c>
      <c r="E2" s="21">
        <f t="shared" si="0"/>
        <v>241.24909805307459</v>
      </c>
      <c r="F2" s="21">
        <f t="shared" si="0"/>
        <v>205.96442723303275</v>
      </c>
      <c r="G2" s="21">
        <f t="shared" si="0"/>
        <v>226.18467745764386</v>
      </c>
      <c r="H2" s="21">
        <f t="shared" si="0"/>
        <v>228.62715990610704</v>
      </c>
      <c r="I2" s="21">
        <f t="shared" si="0"/>
        <v>212.76027812023955</v>
      </c>
      <c r="J2" s="21">
        <f t="shared" si="0"/>
        <v>183.87969497095628</v>
      </c>
      <c r="K2" s="21">
        <f t="shared" si="0"/>
        <v>195.21233059320849</v>
      </c>
      <c r="L2" s="21">
        <f t="shared" si="0"/>
        <v>173.29609987878808</v>
      </c>
      <c r="M2" s="21">
        <f t="shared" si="0"/>
        <v>188.85617827489597</v>
      </c>
      <c r="N2" s="21">
        <f t="shared" si="0"/>
        <v>193.04586299425426</v>
      </c>
      <c r="O2" s="21">
        <f t="shared" si="0"/>
        <v>195.30539567692637</v>
      </c>
      <c r="P2" s="21">
        <f t="shared" si="0"/>
        <v>184.96929572705926</v>
      </c>
      <c r="Q2" s="21">
        <f t="shared" si="0"/>
        <v>180.60339545929551</v>
      </c>
      <c r="R2" s="21">
        <f t="shared" si="0"/>
        <v>160.18953987900954</v>
      </c>
      <c r="S2" s="21">
        <f t="shared" si="0"/>
        <v>169.14894354473333</v>
      </c>
      <c r="T2" s="21">
        <f t="shared" si="0"/>
        <v>157.10945870418823</v>
      </c>
      <c r="U2" s="21">
        <f t="shared" si="0"/>
        <v>156.2048448072226</v>
      </c>
      <c r="V2" s="21">
        <f t="shared" si="0"/>
        <v>164.82526678425</v>
      </c>
      <c r="W2" s="21">
        <f t="shared" si="0"/>
        <v>151.93354661797324</v>
      </c>
      <c r="X2" s="21">
        <f t="shared" si="0"/>
        <v>154.54721399015318</v>
      </c>
      <c r="Y2" s="21">
        <f t="shared" ref="Y2:Z2" si="1">SUM(Y3,Y17,Y22,Y25,Y26,Y51,Y52)</f>
        <v>120.73492279764295</v>
      </c>
      <c r="Z2" s="21">
        <f t="shared" si="1"/>
        <v>137.41037975497454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76.566983569315468</v>
      </c>
      <c r="D3" s="24">
        <f t="shared" si="2"/>
        <v>64.374141750132026</v>
      </c>
      <c r="E3" s="24">
        <f t="shared" si="2"/>
        <v>77.975815884893549</v>
      </c>
      <c r="F3" s="24">
        <f t="shared" si="2"/>
        <v>49.195404572077237</v>
      </c>
      <c r="G3" s="24">
        <f t="shared" si="2"/>
        <v>85.765613562481647</v>
      </c>
      <c r="H3" s="24">
        <f t="shared" si="2"/>
        <v>75.370020013233443</v>
      </c>
      <c r="I3" s="24">
        <f t="shared" si="2"/>
        <v>59.775640584537982</v>
      </c>
      <c r="J3" s="24">
        <f t="shared" si="2"/>
        <v>25.988885600956294</v>
      </c>
      <c r="K3" s="24">
        <f t="shared" si="2"/>
        <v>23.928679164933435</v>
      </c>
      <c r="L3" s="24">
        <f t="shared" si="2"/>
        <v>18.196925238812081</v>
      </c>
      <c r="M3" s="24">
        <f t="shared" si="2"/>
        <v>20.795895740139027</v>
      </c>
      <c r="N3" s="24">
        <f t="shared" si="2"/>
        <v>26.074871966623558</v>
      </c>
      <c r="O3" s="24">
        <f t="shared" si="2"/>
        <v>23.448541959088534</v>
      </c>
      <c r="P3" s="24">
        <f t="shared" si="2"/>
        <v>23.424075187167517</v>
      </c>
      <c r="Q3" s="24">
        <f t="shared" si="2"/>
        <v>17.937251293294413</v>
      </c>
      <c r="R3" s="24">
        <f t="shared" si="2"/>
        <v>6.2858108673585518</v>
      </c>
      <c r="S3" s="24">
        <f t="shared" si="2"/>
        <v>3.7292740247333023</v>
      </c>
      <c r="T3" s="24">
        <f t="shared" si="2"/>
        <v>4.3460273041881772</v>
      </c>
      <c r="U3" s="24">
        <f t="shared" si="2"/>
        <v>4.1469743598300726</v>
      </c>
      <c r="V3" s="24">
        <f t="shared" si="2"/>
        <v>4.7087160671059776</v>
      </c>
      <c r="W3" s="24">
        <f t="shared" si="2"/>
        <v>3.7934255665296561</v>
      </c>
      <c r="X3" s="24">
        <f t="shared" si="2"/>
        <v>2.3545705855170134</v>
      </c>
      <c r="Y3" s="24">
        <f t="shared" ref="Y3:Z3" si="3">SUM(Y4,Y8,Y11)</f>
        <v>0</v>
      </c>
      <c r="Z3" s="24">
        <f t="shared" si="3"/>
        <v>0.94390100560895829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76.566983569315468</v>
      </c>
      <c r="D4" s="19">
        <f t="shared" si="4"/>
        <v>64.374141750132026</v>
      </c>
      <c r="E4" s="19">
        <f t="shared" si="4"/>
        <v>77.975815884893549</v>
      </c>
      <c r="F4" s="19">
        <f t="shared" si="4"/>
        <v>49.195404572077237</v>
      </c>
      <c r="G4" s="19">
        <f t="shared" si="4"/>
        <v>85.765613562481647</v>
      </c>
      <c r="H4" s="19">
        <f t="shared" si="4"/>
        <v>75.370020013233443</v>
      </c>
      <c r="I4" s="19">
        <f t="shared" si="4"/>
        <v>59.775640584537982</v>
      </c>
      <c r="J4" s="19">
        <f t="shared" si="4"/>
        <v>25.988885600956294</v>
      </c>
      <c r="K4" s="19">
        <f t="shared" si="4"/>
        <v>23.928679164933435</v>
      </c>
      <c r="L4" s="19">
        <f t="shared" si="4"/>
        <v>18.196925238812081</v>
      </c>
      <c r="M4" s="19">
        <f t="shared" si="4"/>
        <v>20.795895740139027</v>
      </c>
      <c r="N4" s="19">
        <f t="shared" si="4"/>
        <v>26.074871966623558</v>
      </c>
      <c r="O4" s="19">
        <f t="shared" si="4"/>
        <v>23.448541959088534</v>
      </c>
      <c r="P4" s="19">
        <f t="shared" si="4"/>
        <v>23.424075187167517</v>
      </c>
      <c r="Q4" s="19">
        <f t="shared" si="4"/>
        <v>17.937251293294413</v>
      </c>
      <c r="R4" s="19">
        <f t="shared" si="4"/>
        <v>6.2858108673585518</v>
      </c>
      <c r="S4" s="19">
        <f t="shared" si="4"/>
        <v>3.7292740247333023</v>
      </c>
      <c r="T4" s="19">
        <f t="shared" si="4"/>
        <v>4.3460273041881772</v>
      </c>
      <c r="U4" s="19">
        <f t="shared" si="4"/>
        <v>4.1469743598300726</v>
      </c>
      <c r="V4" s="19">
        <f t="shared" si="4"/>
        <v>4.7087160671059776</v>
      </c>
      <c r="W4" s="19">
        <f t="shared" si="4"/>
        <v>3.7934255665296561</v>
      </c>
      <c r="X4" s="19">
        <f t="shared" si="4"/>
        <v>2.3545705855170134</v>
      </c>
      <c r="Y4" s="19">
        <f t="shared" ref="Y4:Z4" si="5">SUM(Y5:Y7)</f>
        <v>0</v>
      </c>
      <c r="Z4" s="19">
        <f t="shared" si="5"/>
        <v>0.94390100560895829</v>
      </c>
    </row>
    <row r="5" spans="1:26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  <c r="Y5" s="8">
        <f>FC_OTH_HH_SH_E!Y5+FC_OTH_HH_SC_E!Y5+FC_OTH_HH_WH_E!Y5+FC_OTH_HH_CO_E!Y5</f>
        <v>0</v>
      </c>
      <c r="Z5" s="8">
        <f>FC_OTH_HH_SH_E!Z5+FC_OTH_HH_SC_E!Z5+FC_OTH_HH_WH_E!Z5+FC_OTH_HH_CO_E!Z5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  <c r="Y6" s="8">
        <f>FC_OTH_HH_SH_E!Y6+FC_OTH_HH_SC_E!Y6+FC_OTH_HH_WH_E!Y6+FC_OTH_HH_CO_E!Y6</f>
        <v>0</v>
      </c>
      <c r="Z6" s="8">
        <f>FC_OTH_HH_SH_E!Z6+FC_OTH_HH_SC_E!Z6+FC_OTH_HH_WH_E!Z6+FC_OTH_HH_CO_E!Z6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76.566983569315468</v>
      </c>
      <c r="D7" s="8">
        <f>FC_OTH_HH_SH_E!D7+FC_OTH_HH_SC_E!D7+FC_OTH_HH_WH_E!D7+FC_OTH_HH_CO_E!D7</f>
        <v>64.374141750132026</v>
      </c>
      <c r="E7" s="8">
        <f>FC_OTH_HH_SH_E!E7+FC_OTH_HH_SC_E!E7+FC_OTH_HH_WH_E!E7+FC_OTH_HH_CO_E!E7</f>
        <v>77.975815884893549</v>
      </c>
      <c r="F7" s="8">
        <f>FC_OTH_HH_SH_E!F7+FC_OTH_HH_SC_E!F7+FC_OTH_HH_WH_E!F7+FC_OTH_HH_CO_E!F7</f>
        <v>49.195404572077237</v>
      </c>
      <c r="G7" s="8">
        <f>FC_OTH_HH_SH_E!G7+FC_OTH_HH_SC_E!G7+FC_OTH_HH_WH_E!G7+FC_OTH_HH_CO_E!G7</f>
        <v>85.765613562481647</v>
      </c>
      <c r="H7" s="8">
        <f>FC_OTH_HH_SH_E!H7+FC_OTH_HH_SC_E!H7+FC_OTH_HH_WH_E!H7+FC_OTH_HH_CO_E!H7</f>
        <v>75.370020013233443</v>
      </c>
      <c r="I7" s="8">
        <f>FC_OTH_HH_SH_E!I7+FC_OTH_HH_SC_E!I7+FC_OTH_HH_WH_E!I7+FC_OTH_HH_CO_E!I7</f>
        <v>59.775640584537982</v>
      </c>
      <c r="J7" s="8">
        <f>FC_OTH_HH_SH_E!J7+FC_OTH_HH_SC_E!J7+FC_OTH_HH_WH_E!J7+FC_OTH_HH_CO_E!J7</f>
        <v>25.988885600956294</v>
      </c>
      <c r="K7" s="8">
        <f>FC_OTH_HH_SH_E!K7+FC_OTH_HH_SC_E!K7+FC_OTH_HH_WH_E!K7+FC_OTH_HH_CO_E!K7</f>
        <v>23.928679164933435</v>
      </c>
      <c r="L7" s="8">
        <f>FC_OTH_HH_SH_E!L7+FC_OTH_HH_SC_E!L7+FC_OTH_HH_WH_E!L7+FC_OTH_HH_CO_E!L7</f>
        <v>18.196925238812081</v>
      </c>
      <c r="M7" s="8">
        <f>FC_OTH_HH_SH_E!M7+FC_OTH_HH_SC_E!M7+FC_OTH_HH_WH_E!M7+FC_OTH_HH_CO_E!M7</f>
        <v>20.795895740139027</v>
      </c>
      <c r="N7" s="8">
        <f>FC_OTH_HH_SH_E!N7+FC_OTH_HH_SC_E!N7+FC_OTH_HH_WH_E!N7+FC_OTH_HH_CO_E!N7</f>
        <v>26.074871966623558</v>
      </c>
      <c r="O7" s="8">
        <f>FC_OTH_HH_SH_E!O7+FC_OTH_HH_SC_E!O7+FC_OTH_HH_WH_E!O7+FC_OTH_HH_CO_E!O7</f>
        <v>23.448541959088534</v>
      </c>
      <c r="P7" s="8">
        <f>FC_OTH_HH_SH_E!P7+FC_OTH_HH_SC_E!P7+FC_OTH_HH_WH_E!P7+FC_OTH_HH_CO_E!P7</f>
        <v>23.424075187167517</v>
      </c>
      <c r="Q7" s="8">
        <f>FC_OTH_HH_SH_E!Q7+FC_OTH_HH_SC_E!Q7+FC_OTH_HH_WH_E!Q7+FC_OTH_HH_CO_E!Q7</f>
        <v>17.937251293294413</v>
      </c>
      <c r="R7" s="8">
        <f>FC_OTH_HH_SH_E!R7+FC_OTH_HH_SC_E!R7+FC_OTH_HH_WH_E!R7+FC_OTH_HH_CO_E!R7</f>
        <v>6.2858108673585518</v>
      </c>
      <c r="S7" s="8">
        <f>FC_OTH_HH_SH_E!S7+FC_OTH_HH_SC_E!S7+FC_OTH_HH_WH_E!S7+FC_OTH_HH_CO_E!S7</f>
        <v>3.7292740247333023</v>
      </c>
      <c r="T7" s="8">
        <f>FC_OTH_HH_SH_E!T7+FC_OTH_HH_SC_E!T7+FC_OTH_HH_WH_E!T7+FC_OTH_HH_CO_E!T7</f>
        <v>4.3460273041881772</v>
      </c>
      <c r="U7" s="8">
        <f>FC_OTH_HH_SH_E!U7+FC_OTH_HH_SC_E!U7+FC_OTH_HH_WH_E!U7+FC_OTH_HH_CO_E!U7</f>
        <v>4.1469743598300726</v>
      </c>
      <c r="V7" s="8">
        <f>FC_OTH_HH_SH_E!V7+FC_OTH_HH_SC_E!V7+FC_OTH_HH_WH_E!V7+FC_OTH_HH_CO_E!V7</f>
        <v>4.7087160671059776</v>
      </c>
      <c r="W7" s="8">
        <f>FC_OTH_HH_SH_E!W7+FC_OTH_HH_SC_E!W7+FC_OTH_HH_WH_E!W7+FC_OTH_HH_CO_E!W7</f>
        <v>3.7934255665296561</v>
      </c>
      <c r="X7" s="8">
        <f>FC_OTH_HH_SH_E!X7+FC_OTH_HH_SC_E!X7+FC_OTH_HH_WH_E!X7+FC_OTH_HH_CO_E!X7</f>
        <v>2.3545705855170134</v>
      </c>
      <c r="Y7" s="8">
        <f>FC_OTH_HH_SH_E!Y7+FC_OTH_HH_SC_E!Y7+FC_OTH_HH_WH_E!Y7+FC_OTH_HH_CO_E!Y7</f>
        <v>0</v>
      </c>
      <c r="Z7" s="8">
        <f>FC_OTH_HH_SH_E!Z7+FC_OTH_HH_SC_E!Z7+FC_OTH_HH_WH_E!Z7+FC_OTH_HH_CO_E!Z7</f>
        <v>0.94390100560895829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  <c r="Y9" s="8">
        <f>FC_OTH_HH_SH_E!Y9+FC_OTH_HH_SC_E!Y9+FC_OTH_HH_WH_E!Y9+FC_OTH_HH_CO_E!Y9</f>
        <v>0</v>
      </c>
      <c r="Z9" s="8">
        <f>FC_OTH_HH_SH_E!Z9+FC_OTH_HH_SC_E!Z9+FC_OTH_HH_WH_E!Z9+FC_OTH_HH_CO_E!Z9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  <c r="Y10" s="8">
        <f>FC_OTH_HH_SH_E!Y10+FC_OTH_HH_SC_E!Y10+FC_OTH_HH_WH_E!Y10+FC_OTH_HH_CO_E!Y10</f>
        <v>0</v>
      </c>
      <c r="Z10" s="8">
        <f>FC_OTH_HH_SH_E!Z10+FC_OTH_HH_SC_E!Z10+FC_OTH_HH_WH_E!Z10+FC_OTH_HH_CO_E!Z10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  <c r="Y12" s="8">
        <f>FC_OTH_HH_SH_E!Y12+FC_OTH_HH_SC_E!Y12+FC_OTH_HH_WH_E!Y12+FC_OTH_HH_CO_E!Y12</f>
        <v>0</v>
      </c>
      <c r="Z12" s="8">
        <f>FC_OTH_HH_SH_E!Z12+FC_OTH_HH_SC_E!Z12+FC_OTH_HH_WH_E!Z12+FC_OTH_HH_CO_E!Z12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  <c r="Y13" s="8">
        <f>FC_OTH_HH_SH_E!Y13+FC_OTH_HH_SC_E!Y13+FC_OTH_HH_WH_E!Y13+FC_OTH_HH_CO_E!Y13</f>
        <v>0</v>
      </c>
      <c r="Z13" s="8">
        <f>FC_OTH_HH_SH_E!Z13+FC_OTH_HH_SC_E!Z13+FC_OTH_HH_WH_E!Z13+FC_OTH_HH_CO_E!Z13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  <c r="Y14" s="8">
        <f>FC_OTH_HH_SH_E!Y14+FC_OTH_HH_SC_E!Y14+FC_OTH_HH_WH_E!Y14+FC_OTH_HH_CO_E!Y14</f>
        <v>0</v>
      </c>
      <c r="Z14" s="8">
        <f>FC_OTH_HH_SH_E!Z14+FC_OTH_HH_SC_E!Z14+FC_OTH_HH_WH_E!Z14+FC_OTH_HH_CO_E!Z14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  <c r="Y15" s="8">
        <f>FC_OTH_HH_SH_E!Y15+FC_OTH_HH_SC_E!Y15+FC_OTH_HH_WH_E!Y15+FC_OTH_HH_CO_E!Y15</f>
        <v>0</v>
      </c>
      <c r="Z15" s="8">
        <f>FC_OTH_HH_SH_E!Z15+FC_OTH_HH_SC_E!Z15+FC_OTH_HH_WH_E!Z15+FC_OTH_HH_CO_E!Z15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  <c r="Y16" s="8">
        <f>FC_OTH_HH_SH_E!Y16+FC_OTH_HH_SC_E!Y16+FC_OTH_HH_WH_E!Y16+FC_OTH_HH_CO_E!Y16</f>
        <v>0</v>
      </c>
      <c r="Z16" s="8">
        <f>FC_OTH_HH_SH_E!Z16+FC_OTH_HH_SC_E!Z16+FC_OTH_HH_WH_E!Z16+FC_OTH_HH_CO_E!Z16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  <c r="Y18" s="8">
        <f>FC_OTH_HH_SH_E!Y18+FC_OTH_HH_SC_E!Y18+FC_OTH_HH_WH_E!Y18+FC_OTH_HH_CO_E!Y18</f>
        <v>0</v>
      </c>
      <c r="Z18" s="8">
        <f>FC_OTH_HH_SH_E!Z18+FC_OTH_HH_SC_E!Z18+FC_OTH_HH_WH_E!Z18+FC_OTH_HH_CO_E!Z18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  <c r="Y19" s="8">
        <f>FC_OTH_HH_SH_E!Y19+FC_OTH_HH_SC_E!Y19+FC_OTH_HH_WH_E!Y19+FC_OTH_HH_CO_E!Y19</f>
        <v>0</v>
      </c>
      <c r="Z19" s="8">
        <f>FC_OTH_HH_SH_E!Z19+FC_OTH_HH_SC_E!Z19+FC_OTH_HH_WH_E!Z19+FC_OTH_HH_CO_E!Z19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  <c r="Y20" s="8">
        <f>FC_OTH_HH_SH_E!Y20+FC_OTH_HH_SC_E!Y20+FC_OTH_HH_WH_E!Y20+FC_OTH_HH_CO_E!Y20</f>
        <v>0</v>
      </c>
      <c r="Z20" s="8">
        <f>FC_OTH_HH_SH_E!Z20+FC_OTH_HH_SC_E!Z20+FC_OTH_HH_WH_E!Z20+FC_OTH_HH_CO_E!Z20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  <c r="Y21" s="8">
        <f>FC_OTH_HH_SH_E!Y21+FC_OTH_HH_SC_E!Y21+FC_OTH_HH_WH_E!Y21+FC_OTH_HH_CO_E!Y21</f>
        <v>0</v>
      </c>
      <c r="Z21" s="8">
        <f>FC_OTH_HH_SH_E!Z21+FC_OTH_HH_SC_E!Z21+FC_OTH_HH_WH_E!Z21+FC_OTH_HH_CO_E!Z21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46.243311007614238</v>
      </c>
      <c r="D22" s="27">
        <f t="shared" si="12"/>
        <v>27.989533344955625</v>
      </c>
      <c r="E22" s="27">
        <f t="shared" si="12"/>
        <v>30.507036448181086</v>
      </c>
      <c r="F22" s="27">
        <f t="shared" si="12"/>
        <v>26.239291700955494</v>
      </c>
      <c r="G22" s="27">
        <f t="shared" si="12"/>
        <v>19.498632935162213</v>
      </c>
      <c r="H22" s="27">
        <f t="shared" si="12"/>
        <v>20.212254172873592</v>
      </c>
      <c r="I22" s="27">
        <f t="shared" si="12"/>
        <v>15.189641815701526</v>
      </c>
      <c r="J22" s="27">
        <f t="shared" si="12"/>
        <v>18.578308889999999</v>
      </c>
      <c r="K22" s="27">
        <f t="shared" si="12"/>
        <v>25.258785708274964</v>
      </c>
      <c r="L22" s="27">
        <f t="shared" si="12"/>
        <v>11.80886891997593</v>
      </c>
      <c r="M22" s="27">
        <f t="shared" si="12"/>
        <v>15.199472934756944</v>
      </c>
      <c r="N22" s="27">
        <f t="shared" si="12"/>
        <v>18.549251427630619</v>
      </c>
      <c r="O22" s="27">
        <f t="shared" si="12"/>
        <v>17.610217997837839</v>
      </c>
      <c r="P22" s="27">
        <f t="shared" si="12"/>
        <v>17.602594819891635</v>
      </c>
      <c r="Q22" s="27">
        <f t="shared" si="12"/>
        <v>16.003913206001052</v>
      </c>
      <c r="R22" s="27">
        <f t="shared" si="12"/>
        <v>11.18679997165102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1.014998708512346</v>
      </c>
      <c r="D23" s="8">
        <f>FC_OTH_HH_SH_E!D23+FC_OTH_HH_SC_E!D23+FC_OTH_HH_WH_E!D23+FC_OTH_HH_CO_E!D23</f>
        <v>1.0117932911029934</v>
      </c>
      <c r="E23" s="8">
        <f>FC_OTH_HH_SH_E!E23+FC_OTH_HH_SC_E!E23+FC_OTH_HH_WH_E!E23+FC_OTH_HH_CO_E!E23</f>
        <v>1.8326613050726683</v>
      </c>
      <c r="F23" s="8">
        <f>FC_OTH_HH_SH_E!F23+FC_OTH_HH_SC_E!F23+FC_OTH_HH_WH_E!F23+FC_OTH_HH_CO_E!F23</f>
        <v>0.96192536624073877</v>
      </c>
      <c r="G23" s="8">
        <f>FC_OTH_HH_SH_E!G23+FC_OTH_HH_SC_E!G23+FC_OTH_HH_WH_E!G23+FC_OTH_HH_CO_E!G23</f>
        <v>0.96192649158998456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  <c r="Y23" s="8">
        <f>FC_OTH_HH_SH_E!Y23+FC_OTH_HH_SC_E!Y23+FC_OTH_HH_WH_E!Y23+FC_OTH_HH_CO_E!Y23</f>
        <v>0</v>
      </c>
      <c r="Z23" s="8">
        <f>FC_OTH_HH_SH_E!Z23+FC_OTH_HH_SC_E!Z23+FC_OTH_HH_WH_E!Z23+FC_OTH_HH_CO_E!Z23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45.228312299101894</v>
      </c>
      <c r="D24" s="8">
        <f>FC_OTH_HH_SH_E!D24+FC_OTH_HH_SC_E!D24+FC_OTH_HH_WH_E!D24+FC_OTH_HH_CO_E!D24</f>
        <v>26.977740053852632</v>
      </c>
      <c r="E24" s="8">
        <f>FC_OTH_HH_SH_E!E24+FC_OTH_HH_SC_E!E24+FC_OTH_HH_WH_E!E24+FC_OTH_HH_CO_E!E24</f>
        <v>28.674375143108417</v>
      </c>
      <c r="F24" s="8">
        <f>FC_OTH_HH_SH_E!F24+FC_OTH_HH_SC_E!F24+FC_OTH_HH_WH_E!F24+FC_OTH_HH_CO_E!F24</f>
        <v>25.277366334714756</v>
      </c>
      <c r="G24" s="8">
        <f>FC_OTH_HH_SH_E!G24+FC_OTH_HH_SC_E!G24+FC_OTH_HH_WH_E!G24+FC_OTH_HH_CO_E!G24</f>
        <v>18.536706443572228</v>
      </c>
      <c r="H24" s="8">
        <f>FC_OTH_HH_SH_E!H24+FC_OTH_HH_SC_E!H24+FC_OTH_HH_WH_E!H24+FC_OTH_HH_CO_E!H24</f>
        <v>20.212254172873592</v>
      </c>
      <c r="I24" s="8">
        <f>FC_OTH_HH_SH_E!I24+FC_OTH_HH_SC_E!I24+FC_OTH_HH_WH_E!I24+FC_OTH_HH_CO_E!I24</f>
        <v>15.189641815701526</v>
      </c>
      <c r="J24" s="8">
        <f>FC_OTH_HH_SH_E!J24+FC_OTH_HH_SC_E!J24+FC_OTH_HH_WH_E!J24+FC_OTH_HH_CO_E!J24</f>
        <v>18.578308889999999</v>
      </c>
      <c r="K24" s="8">
        <f>FC_OTH_HH_SH_E!K24+FC_OTH_HH_SC_E!K24+FC_OTH_HH_WH_E!K24+FC_OTH_HH_CO_E!K24</f>
        <v>25.258785708274964</v>
      </c>
      <c r="L24" s="8">
        <f>FC_OTH_HH_SH_E!L24+FC_OTH_HH_SC_E!L24+FC_OTH_HH_WH_E!L24+FC_OTH_HH_CO_E!L24</f>
        <v>11.80886891997593</v>
      </c>
      <c r="M24" s="8">
        <f>FC_OTH_HH_SH_E!M24+FC_OTH_HH_SC_E!M24+FC_OTH_HH_WH_E!M24+FC_OTH_HH_CO_E!M24</f>
        <v>15.199472934756944</v>
      </c>
      <c r="N24" s="8">
        <f>FC_OTH_HH_SH_E!N24+FC_OTH_HH_SC_E!N24+FC_OTH_HH_WH_E!N24+FC_OTH_HH_CO_E!N24</f>
        <v>18.549251427630619</v>
      </c>
      <c r="O24" s="8">
        <f>FC_OTH_HH_SH_E!O24+FC_OTH_HH_SC_E!O24+FC_OTH_HH_WH_E!O24+FC_OTH_HH_CO_E!O24</f>
        <v>17.610217997837839</v>
      </c>
      <c r="P24" s="8">
        <f>FC_OTH_HH_SH_E!P24+FC_OTH_HH_SC_E!P24+FC_OTH_HH_WH_E!P24+FC_OTH_HH_CO_E!P24</f>
        <v>17.602594819891635</v>
      </c>
      <c r="Q24" s="8">
        <f>FC_OTH_HH_SH_E!Q24+FC_OTH_HH_SC_E!Q24+FC_OTH_HH_WH_E!Q24+FC_OTH_HH_CO_E!Q24</f>
        <v>16.003913206001052</v>
      </c>
      <c r="R24" s="8">
        <f>FC_OTH_HH_SH_E!R24+FC_OTH_HH_SC_E!R24+FC_OTH_HH_WH_E!R24+FC_OTH_HH_CO_E!R24</f>
        <v>11.18679997165102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  <c r="Y24" s="8">
        <f>FC_OTH_HH_SH_E!Y24+FC_OTH_HH_SC_E!Y24+FC_OTH_HH_WH_E!Y24+FC_OTH_HH_CO_E!Y24</f>
        <v>0</v>
      </c>
      <c r="Z24" s="8">
        <f>FC_OTH_HH_SH_E!Z24+FC_OTH_HH_SC_E!Z24+FC_OTH_HH_WH_E!Z24+FC_OTH_HH_CO_E!Z24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  <c r="Y25" s="27">
        <f>FC_OTH_HH_SH_E!Y25+FC_OTH_HH_SC_E!Y25+FC_OTH_HH_WH_E!Y25+FC_OTH_HH_CO_E!Y25</f>
        <v>0</v>
      </c>
      <c r="Z25" s="27">
        <f>FC_OTH_HH_SH_E!Z25+FC_OTH_HH_SC_E!Z25+FC_OTH_HH_WH_E!Z25+FC_OTH_HH_CO_E!Z25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61.108244280000008</v>
      </c>
      <c r="D26" s="27">
        <f t="shared" si="14"/>
        <v>70.248179519999979</v>
      </c>
      <c r="E26" s="27">
        <f t="shared" si="14"/>
        <v>46.226385719999989</v>
      </c>
      <c r="F26" s="27">
        <f t="shared" si="14"/>
        <v>42.828600960000003</v>
      </c>
      <c r="G26" s="27">
        <f t="shared" si="14"/>
        <v>30.290880960000003</v>
      </c>
      <c r="H26" s="27">
        <f t="shared" si="14"/>
        <v>27.419805720000006</v>
      </c>
      <c r="I26" s="27">
        <f t="shared" si="14"/>
        <v>30.554235720000001</v>
      </c>
      <c r="J26" s="27">
        <f t="shared" si="14"/>
        <v>24.548730480000003</v>
      </c>
      <c r="K26" s="27">
        <f t="shared" si="14"/>
        <v>30.554235720000001</v>
      </c>
      <c r="L26" s="27">
        <f t="shared" si="14"/>
        <v>24.285375720000005</v>
      </c>
      <c r="M26" s="27">
        <f t="shared" si="14"/>
        <v>23.909349599999999</v>
      </c>
      <c r="N26" s="27">
        <f t="shared" si="14"/>
        <v>27.043779600000001</v>
      </c>
      <c r="O26" s="27">
        <f t="shared" si="14"/>
        <v>24.285375719999998</v>
      </c>
      <c r="P26" s="27">
        <f t="shared" si="14"/>
        <v>21.150945719999996</v>
      </c>
      <c r="Q26" s="27">
        <f t="shared" si="14"/>
        <v>24.022020959999999</v>
      </c>
      <c r="R26" s="27">
        <f t="shared" si="14"/>
        <v>26.892869040000001</v>
      </c>
      <c r="S26" s="27">
        <f t="shared" si="14"/>
        <v>29.500589519999995</v>
      </c>
      <c r="T26" s="27">
        <f t="shared" si="14"/>
        <v>26.366159520000004</v>
      </c>
      <c r="U26" s="27">
        <f t="shared" si="14"/>
        <v>23.49508428</v>
      </c>
      <c r="V26" s="27">
        <f t="shared" si="14"/>
        <v>25.418675160000003</v>
      </c>
      <c r="W26" s="27">
        <f t="shared" si="14"/>
        <v>17.753160960000002</v>
      </c>
      <c r="X26" s="27">
        <f t="shared" si="14"/>
        <v>12.895949520000004</v>
      </c>
      <c r="Y26" s="27">
        <f t="shared" ref="Y26:Z26" si="15">SUM(Y27,Y33)</f>
        <v>8.8765804800000012</v>
      </c>
      <c r="Z26" s="27">
        <f t="shared" si="15"/>
        <v>11.747655720000003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  <c r="Y28" s="8">
        <f>FC_OTH_HH_SH_E!Y28+FC_OTH_HH_SC_E!Y28+FC_OTH_HH_WH_E!Y28+FC_OTH_HH_CO_E!Y28</f>
        <v>0</v>
      </c>
      <c r="Z28" s="8">
        <f>FC_OTH_HH_SH_E!Z28+FC_OTH_HH_SC_E!Z28+FC_OTH_HH_WH_E!Z28+FC_OTH_HH_CO_E!Z28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  <c r="Y29" s="8">
        <f>FC_OTH_HH_SH_E!Y29+FC_OTH_HH_SC_E!Y29+FC_OTH_HH_WH_E!Y29+FC_OTH_HH_CO_E!Y29</f>
        <v>0</v>
      </c>
      <c r="Z29" s="8">
        <f>FC_OTH_HH_SH_E!Z29+FC_OTH_HH_SC_E!Z29+FC_OTH_HH_WH_E!Z29+FC_OTH_HH_CO_E!Z29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  <c r="Y30" s="8">
        <f>FC_OTH_HH_SH_E!Y30+FC_OTH_HH_SC_E!Y30+FC_OTH_HH_WH_E!Y30+FC_OTH_HH_CO_E!Y30</f>
        <v>0</v>
      </c>
      <c r="Z30" s="8">
        <f>FC_OTH_HH_SH_E!Z30+FC_OTH_HH_SC_E!Z30+FC_OTH_HH_WH_E!Z30+FC_OTH_HH_CO_E!Z30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  <c r="Y31" s="8">
        <f>FC_OTH_HH_SH_E!Y31+FC_OTH_HH_SC_E!Y31+FC_OTH_HH_WH_E!Y31+FC_OTH_HH_CO_E!Y31</f>
        <v>0</v>
      </c>
      <c r="Z31" s="8">
        <f>FC_OTH_HH_SH_E!Z31+FC_OTH_HH_SC_E!Z31+FC_OTH_HH_WH_E!Z31+FC_OTH_HH_CO_E!Z31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  <c r="Y32" s="8">
        <f>FC_OTH_HH_SH_E!Y32+FC_OTH_HH_SC_E!Y32+FC_OTH_HH_WH_E!Y32+FC_OTH_HH_CO_E!Y32</f>
        <v>0</v>
      </c>
      <c r="Z32" s="8">
        <f>FC_OTH_HH_SH_E!Z32+FC_OTH_HH_SC_E!Z32+FC_OTH_HH_WH_E!Z32+FC_OTH_HH_CO_E!Z32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61.108244280000008</v>
      </c>
      <c r="D33" s="19">
        <f t="shared" si="18"/>
        <v>70.248179519999979</v>
      </c>
      <c r="E33" s="19">
        <f t="shared" si="18"/>
        <v>46.226385719999989</v>
      </c>
      <c r="F33" s="19">
        <f t="shared" si="18"/>
        <v>42.828600960000003</v>
      </c>
      <c r="G33" s="19">
        <f t="shared" si="18"/>
        <v>30.290880960000003</v>
      </c>
      <c r="H33" s="19">
        <f t="shared" si="18"/>
        <v>27.419805720000006</v>
      </c>
      <c r="I33" s="19">
        <f t="shared" si="18"/>
        <v>30.554235720000001</v>
      </c>
      <c r="J33" s="19">
        <f t="shared" si="18"/>
        <v>24.548730480000003</v>
      </c>
      <c r="K33" s="19">
        <f t="shared" si="18"/>
        <v>30.554235720000001</v>
      </c>
      <c r="L33" s="19">
        <f t="shared" si="18"/>
        <v>24.285375720000005</v>
      </c>
      <c r="M33" s="19">
        <f t="shared" si="18"/>
        <v>23.909349599999999</v>
      </c>
      <c r="N33" s="19">
        <f t="shared" si="18"/>
        <v>27.043779600000001</v>
      </c>
      <c r="O33" s="19">
        <f t="shared" si="18"/>
        <v>24.285375719999998</v>
      </c>
      <c r="P33" s="19">
        <f t="shared" si="18"/>
        <v>21.150945719999996</v>
      </c>
      <c r="Q33" s="19">
        <f t="shared" si="18"/>
        <v>24.022020959999999</v>
      </c>
      <c r="R33" s="19">
        <f t="shared" si="18"/>
        <v>26.892869040000001</v>
      </c>
      <c r="S33" s="19">
        <f t="shared" si="18"/>
        <v>29.500589519999995</v>
      </c>
      <c r="T33" s="19">
        <f t="shared" si="18"/>
        <v>26.366159520000004</v>
      </c>
      <c r="U33" s="19">
        <f t="shared" si="18"/>
        <v>23.49508428</v>
      </c>
      <c r="V33" s="19">
        <f t="shared" si="18"/>
        <v>25.418675160000003</v>
      </c>
      <c r="W33" s="19">
        <f t="shared" si="18"/>
        <v>17.753160960000002</v>
      </c>
      <c r="X33" s="19">
        <f t="shared" si="18"/>
        <v>12.895949520000004</v>
      </c>
      <c r="Y33" s="19">
        <f t="shared" ref="Y33:Z33" si="19">SUM(Y34:Y50)</f>
        <v>8.8765804800000012</v>
      </c>
      <c r="Z33" s="19">
        <f t="shared" si="19"/>
        <v>11.747655720000003</v>
      </c>
    </row>
    <row r="34" spans="1:26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  <c r="Y34" s="8">
        <f>FC_OTH_HH_SH_E!Y34+FC_OTH_HH_SC_E!Y34+FC_OTH_HH_WH_E!Y34+FC_OTH_HH_CO_E!Y34</f>
        <v>0</v>
      </c>
      <c r="Z34" s="8">
        <f>FC_OTH_HH_SH_E!Z34+FC_OTH_HH_SC_E!Z34+FC_OTH_HH_WH_E!Z34+FC_OTH_HH_CO_E!Z34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  <c r="Y35" s="8">
        <f>FC_OTH_HH_SH_E!Y35+FC_OTH_HH_SC_E!Y35+FC_OTH_HH_WH_E!Y35+FC_OTH_HH_CO_E!Y35</f>
        <v>0</v>
      </c>
      <c r="Z35" s="8">
        <f>FC_OTH_HH_SH_E!Z35+FC_OTH_HH_SC_E!Z35+FC_OTH_HH_WH_E!Z35+FC_OTH_HH_CO_E!Z35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17.22622428</v>
      </c>
      <c r="D36" s="8">
        <f>FC_OTH_HH_SH_E!D36+FC_OTH_HH_SC_E!D36+FC_OTH_HH_WH_E!D36+FC_OTH_HH_CO_E!D36</f>
        <v>20.09729952</v>
      </c>
      <c r="E36" s="8">
        <f>FC_OTH_HH_SH_E!E36+FC_OTH_HH_SC_E!E36+FC_OTH_HH_WH_E!E36+FC_OTH_HH_CO_E!E36</f>
        <v>8.6132257200000026</v>
      </c>
      <c r="F36" s="8">
        <f>FC_OTH_HH_SH_E!F36+FC_OTH_HH_SC_E!F36+FC_OTH_HH_WH_E!F36+FC_OTH_HH_CO_E!F36</f>
        <v>11.484300960000001</v>
      </c>
      <c r="G36" s="8">
        <f>FC_OTH_HH_SH_E!G36+FC_OTH_HH_SC_E!G36+FC_OTH_HH_WH_E!G36+FC_OTH_HH_CO_E!G36</f>
        <v>11.484300960000001</v>
      </c>
      <c r="H36" s="8">
        <f>FC_OTH_HH_SH_E!H36+FC_OTH_HH_SC_E!H36+FC_OTH_HH_WH_E!H36+FC_OTH_HH_CO_E!H36</f>
        <v>8.6132257200000026</v>
      </c>
      <c r="I36" s="8">
        <f>FC_OTH_HH_SH_E!I36+FC_OTH_HH_SC_E!I36+FC_OTH_HH_WH_E!I36+FC_OTH_HH_CO_E!I36</f>
        <v>8.6132257200000026</v>
      </c>
      <c r="J36" s="8">
        <f>FC_OTH_HH_SH_E!J36+FC_OTH_HH_SC_E!J36+FC_OTH_HH_WH_E!J36+FC_OTH_HH_CO_E!J36</f>
        <v>5.7421504800000003</v>
      </c>
      <c r="K36" s="8">
        <f>FC_OTH_HH_SH_E!K36+FC_OTH_HH_SC_E!K36+FC_OTH_HH_WH_E!K36+FC_OTH_HH_CO_E!K36</f>
        <v>8.6132257200000026</v>
      </c>
      <c r="L36" s="8">
        <f>FC_OTH_HH_SH_E!L36+FC_OTH_HH_SC_E!L36+FC_OTH_HH_WH_E!L36+FC_OTH_HH_CO_E!L36</f>
        <v>8.6132257200000026</v>
      </c>
      <c r="M36" s="8">
        <f>FC_OTH_HH_SH_E!M36+FC_OTH_HH_SC_E!M36+FC_OTH_HH_WH_E!M36+FC_OTH_HH_CO_E!M36</f>
        <v>11.3716296</v>
      </c>
      <c r="N36" s="8">
        <f>FC_OTH_HH_SH_E!N36+FC_OTH_HH_SC_E!N36+FC_OTH_HH_WH_E!N36+FC_OTH_HH_CO_E!N36</f>
        <v>11.3716296</v>
      </c>
      <c r="O36" s="8">
        <f>FC_OTH_HH_SH_E!O36+FC_OTH_HH_SC_E!O36+FC_OTH_HH_WH_E!O36+FC_OTH_HH_CO_E!O36</f>
        <v>8.6132257200000026</v>
      </c>
      <c r="P36" s="8">
        <f>FC_OTH_HH_SH_E!P36+FC_OTH_HH_SC_E!P36+FC_OTH_HH_WH_E!P36+FC_OTH_HH_CO_E!P36</f>
        <v>8.6132257200000026</v>
      </c>
      <c r="Q36" s="8">
        <f>FC_OTH_HH_SH_E!Q36+FC_OTH_HH_SC_E!Q36+FC_OTH_HH_WH_E!Q36+FC_OTH_HH_CO_E!Q36</f>
        <v>11.484300960000001</v>
      </c>
      <c r="R36" s="8">
        <f>FC_OTH_HH_SH_E!R36+FC_OTH_HH_SC_E!R36+FC_OTH_HH_WH_E!R36+FC_OTH_HH_CO_E!R36</f>
        <v>14.355149040000001</v>
      </c>
      <c r="S36" s="8">
        <f>FC_OTH_HH_SH_E!S36+FC_OTH_HH_SC_E!S36+FC_OTH_HH_WH_E!S36+FC_OTH_HH_CO_E!S36</f>
        <v>20.09729952</v>
      </c>
      <c r="T36" s="8">
        <f>FC_OTH_HH_SH_E!T36+FC_OTH_HH_SC_E!T36+FC_OTH_HH_WH_E!T36+FC_OTH_HH_CO_E!T36</f>
        <v>20.09729952</v>
      </c>
      <c r="U36" s="8">
        <f>FC_OTH_HH_SH_E!U36+FC_OTH_HH_SC_E!U36+FC_OTH_HH_WH_E!U36+FC_OTH_HH_CO_E!U36</f>
        <v>17.22622428</v>
      </c>
      <c r="V36" s="8">
        <f>FC_OTH_HH_SH_E!V36+FC_OTH_HH_SC_E!V36+FC_OTH_HH_WH_E!V36+FC_OTH_HH_CO_E!V36</f>
        <v>19.149815160000003</v>
      </c>
      <c r="W36" s="8">
        <f>FC_OTH_HH_SH_E!W36+FC_OTH_HH_SC_E!W36+FC_OTH_HH_WH_E!W36+FC_OTH_HH_CO_E!W36</f>
        <v>11.484300960000001</v>
      </c>
      <c r="X36" s="8">
        <f>FC_OTH_HH_SH_E!X36+FC_OTH_HH_SC_E!X36+FC_OTH_HH_WH_E!X36+FC_OTH_HH_CO_E!X36</f>
        <v>9.761519520000002</v>
      </c>
      <c r="Y36" s="8">
        <f>FC_OTH_HH_SH_E!Y36+FC_OTH_HH_SC_E!Y36+FC_OTH_HH_WH_E!Y36+FC_OTH_HH_CO_E!Y36</f>
        <v>5.7421504800000003</v>
      </c>
      <c r="Z36" s="8">
        <f>FC_OTH_HH_SH_E!Z36+FC_OTH_HH_SC_E!Z36+FC_OTH_HH_WH_E!Z36+FC_OTH_HH_CO_E!Z36</f>
        <v>8.6132257200000026</v>
      </c>
    </row>
    <row r="37" spans="1:26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  <c r="Y37" s="8">
        <f>FC_OTH_HH_SH_E!Y37+FC_OTH_HH_SC_E!Y37+FC_OTH_HH_WH_E!Y37+FC_OTH_HH_CO_E!Y37</f>
        <v>0</v>
      </c>
      <c r="Z37" s="8">
        <f>FC_OTH_HH_SH_E!Z37+FC_OTH_HH_SC_E!Z37+FC_OTH_HH_WH_E!Z37+FC_OTH_HH_CO_E!Z37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  <c r="Y38" s="8">
        <f>FC_OTH_HH_SH_E!Y38+FC_OTH_HH_SC_E!Y38+FC_OTH_HH_WH_E!Y38+FC_OTH_HH_CO_E!Y38</f>
        <v>0</v>
      </c>
      <c r="Z38" s="8">
        <f>FC_OTH_HH_SH_E!Z38+FC_OTH_HH_SC_E!Z38+FC_OTH_HH_WH_E!Z38+FC_OTH_HH_CO_E!Z38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  <c r="Y39" s="8">
        <f>FC_OTH_HH_SH_E!Y39+FC_OTH_HH_SC_E!Y39+FC_OTH_HH_WH_E!Y39+FC_OTH_HH_CO_E!Y39</f>
        <v>0</v>
      </c>
      <c r="Z39" s="8">
        <f>FC_OTH_HH_SH_E!Z39+FC_OTH_HH_SC_E!Z39+FC_OTH_HH_WH_E!Z39+FC_OTH_HH_CO_E!Z39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  <c r="Y40" s="8">
        <f>FC_OTH_HH_SH_E!Y40+FC_OTH_HH_SC_E!Y40+FC_OTH_HH_WH_E!Y40+FC_OTH_HH_CO_E!Y40</f>
        <v>0</v>
      </c>
      <c r="Z40" s="8">
        <f>FC_OTH_HH_SH_E!Z40+FC_OTH_HH_SC_E!Z40+FC_OTH_HH_WH_E!Z40+FC_OTH_HH_CO_E!Z40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  <c r="Y41" s="8">
        <f>FC_OTH_HH_SH_E!Y41+FC_OTH_HH_SC_E!Y41+FC_OTH_HH_WH_E!Y41+FC_OTH_HH_CO_E!Y41</f>
        <v>0</v>
      </c>
      <c r="Z41" s="8">
        <f>FC_OTH_HH_SH_E!Z41+FC_OTH_HH_SC_E!Z41+FC_OTH_HH_WH_E!Z41+FC_OTH_HH_CO_E!Z41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  <c r="Y42" s="8">
        <f>FC_OTH_HH_SH_E!Y42+FC_OTH_HH_SC_E!Y42+FC_OTH_HH_WH_E!Y42+FC_OTH_HH_CO_E!Y42</f>
        <v>0</v>
      </c>
      <c r="Z42" s="8">
        <f>FC_OTH_HH_SH_E!Z42+FC_OTH_HH_SC_E!Z42+FC_OTH_HH_WH_E!Z42+FC_OTH_HH_CO_E!Z42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43.882020000000004</v>
      </c>
      <c r="D43" s="8">
        <f>FC_OTH_HH_SH_E!D43+FC_OTH_HH_SC_E!D43+FC_OTH_HH_WH_E!D43+FC_OTH_HH_CO_E!D43</f>
        <v>50.150879999999987</v>
      </c>
      <c r="E43" s="8">
        <f>FC_OTH_HH_SH_E!E43+FC_OTH_HH_SC_E!E43+FC_OTH_HH_WH_E!E43+FC_OTH_HH_CO_E!E43</f>
        <v>37.613159999999986</v>
      </c>
      <c r="F43" s="8">
        <f>FC_OTH_HH_SH_E!F43+FC_OTH_HH_SC_E!F43+FC_OTH_HH_WH_E!F43+FC_OTH_HH_CO_E!F43</f>
        <v>31.344300000000004</v>
      </c>
      <c r="G43" s="8">
        <f>FC_OTH_HH_SH_E!G43+FC_OTH_HH_SC_E!G43+FC_OTH_HH_WH_E!G43+FC_OTH_HH_CO_E!G43</f>
        <v>18.806580000000004</v>
      </c>
      <c r="H43" s="8">
        <f>FC_OTH_HH_SH_E!H43+FC_OTH_HH_SC_E!H43+FC_OTH_HH_WH_E!H43+FC_OTH_HH_CO_E!H43</f>
        <v>18.806580000000004</v>
      </c>
      <c r="I43" s="8">
        <f>FC_OTH_HH_SH_E!I43+FC_OTH_HH_SC_E!I43+FC_OTH_HH_WH_E!I43+FC_OTH_HH_CO_E!I43</f>
        <v>21.941009999999999</v>
      </c>
      <c r="J43" s="8">
        <f>FC_OTH_HH_SH_E!J43+FC_OTH_HH_SC_E!J43+FC_OTH_HH_WH_E!J43+FC_OTH_HH_CO_E!J43</f>
        <v>18.806580000000004</v>
      </c>
      <c r="K43" s="8">
        <f>FC_OTH_HH_SH_E!K43+FC_OTH_HH_SC_E!K43+FC_OTH_HH_WH_E!K43+FC_OTH_HH_CO_E!K43</f>
        <v>21.941009999999999</v>
      </c>
      <c r="L43" s="8">
        <f>FC_OTH_HH_SH_E!L43+FC_OTH_HH_SC_E!L43+FC_OTH_HH_WH_E!L43+FC_OTH_HH_CO_E!L43</f>
        <v>15.672150000000004</v>
      </c>
      <c r="M43" s="8">
        <f>FC_OTH_HH_SH_E!M43+FC_OTH_HH_SC_E!M43+FC_OTH_HH_WH_E!M43+FC_OTH_HH_CO_E!M43</f>
        <v>12.537719999999997</v>
      </c>
      <c r="N43" s="8">
        <f>FC_OTH_HH_SH_E!N43+FC_OTH_HH_SC_E!N43+FC_OTH_HH_WH_E!N43+FC_OTH_HH_CO_E!N43</f>
        <v>15.67215</v>
      </c>
      <c r="O43" s="8">
        <f>FC_OTH_HH_SH_E!O43+FC_OTH_HH_SC_E!O43+FC_OTH_HH_WH_E!O43+FC_OTH_HH_CO_E!O43</f>
        <v>15.672149999999993</v>
      </c>
      <c r="P43" s="8">
        <f>FC_OTH_HH_SH_E!P43+FC_OTH_HH_SC_E!P43+FC_OTH_HH_WH_E!P43+FC_OTH_HH_CO_E!P43</f>
        <v>12.537719999999991</v>
      </c>
      <c r="Q43" s="8">
        <f>FC_OTH_HH_SH_E!Q43+FC_OTH_HH_SC_E!Q43+FC_OTH_HH_WH_E!Q43+FC_OTH_HH_CO_E!Q43</f>
        <v>12.53772</v>
      </c>
      <c r="R43" s="8">
        <f>FC_OTH_HH_SH_E!R43+FC_OTH_HH_SC_E!R43+FC_OTH_HH_WH_E!R43+FC_OTH_HH_CO_E!R43</f>
        <v>12.53772</v>
      </c>
      <c r="S43" s="8">
        <f>FC_OTH_HH_SH_E!S43+FC_OTH_HH_SC_E!S43+FC_OTH_HH_WH_E!S43+FC_OTH_HH_CO_E!S43</f>
        <v>9.4032899999999948</v>
      </c>
      <c r="T43" s="8">
        <f>FC_OTH_HH_SH_E!T43+FC_OTH_HH_SC_E!T43+FC_OTH_HH_WH_E!T43+FC_OTH_HH_CO_E!T43</f>
        <v>6.2688600000000028</v>
      </c>
      <c r="U43" s="8">
        <f>FC_OTH_HH_SH_E!U43+FC_OTH_HH_SC_E!U43+FC_OTH_HH_WH_E!U43+FC_OTH_HH_CO_E!U43</f>
        <v>6.268860000000001</v>
      </c>
      <c r="V43" s="8">
        <f>FC_OTH_HH_SH_E!V43+FC_OTH_HH_SC_E!V43+FC_OTH_HH_WH_E!V43+FC_OTH_HH_CO_E!V43</f>
        <v>6.268860000000001</v>
      </c>
      <c r="W43" s="8">
        <f>FC_OTH_HH_SH_E!W43+FC_OTH_HH_SC_E!W43+FC_OTH_HH_WH_E!W43+FC_OTH_HH_CO_E!W43</f>
        <v>6.2688600000000028</v>
      </c>
      <c r="X43" s="8">
        <f>FC_OTH_HH_SH_E!X43+FC_OTH_HH_SC_E!X43+FC_OTH_HH_WH_E!X43+FC_OTH_HH_CO_E!X43</f>
        <v>3.1344300000000023</v>
      </c>
      <c r="Y43" s="8">
        <f>FC_OTH_HH_SH_E!Y43+FC_OTH_HH_SC_E!Y43+FC_OTH_HH_WH_E!Y43+FC_OTH_HH_CO_E!Y43</f>
        <v>3.13443</v>
      </c>
      <c r="Z43" s="8">
        <f>FC_OTH_HH_SH_E!Z43+FC_OTH_HH_SC_E!Z43+FC_OTH_HH_WH_E!Z43+FC_OTH_HH_CO_E!Z43</f>
        <v>3.13443</v>
      </c>
    </row>
    <row r="44" spans="1:26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  <c r="Y44" s="8">
        <f>FC_OTH_HH_SH_E!Y44+FC_OTH_HH_SC_E!Y44+FC_OTH_HH_WH_E!Y44+FC_OTH_HH_CO_E!Y44</f>
        <v>0</v>
      </c>
      <c r="Z44" s="8">
        <f>FC_OTH_HH_SH_E!Z44+FC_OTH_HH_SC_E!Z44+FC_OTH_HH_WH_E!Z44+FC_OTH_HH_CO_E!Z44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  <c r="Y45" s="8">
        <f>FC_OTH_HH_SH_E!Y45+FC_OTH_HH_SC_E!Y45+FC_OTH_HH_WH_E!Y45+FC_OTH_HH_CO_E!Y45</f>
        <v>0</v>
      </c>
      <c r="Z45" s="8">
        <f>FC_OTH_HH_SH_E!Z45+FC_OTH_HH_SC_E!Z45+FC_OTH_HH_WH_E!Z45+FC_OTH_HH_CO_E!Z45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  <c r="Y46" s="8">
        <f>FC_OTH_HH_SH_E!Y46+FC_OTH_HH_SC_E!Y46+FC_OTH_HH_WH_E!Y46+FC_OTH_HH_CO_E!Y46</f>
        <v>0</v>
      </c>
      <c r="Z46" s="8">
        <f>FC_OTH_HH_SH_E!Z46+FC_OTH_HH_SC_E!Z46+FC_OTH_HH_WH_E!Z46+FC_OTH_HH_CO_E!Z46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  <c r="Y47" s="8">
        <f>FC_OTH_HH_SH_E!Y47+FC_OTH_HH_SC_E!Y47+FC_OTH_HH_WH_E!Y47+FC_OTH_HH_CO_E!Y47</f>
        <v>0</v>
      </c>
      <c r="Z47" s="8">
        <f>FC_OTH_HH_SH_E!Z47+FC_OTH_HH_SC_E!Z47+FC_OTH_HH_WH_E!Z47+FC_OTH_HH_CO_E!Z47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  <c r="Y48" s="8">
        <f>FC_OTH_HH_SH_E!Y48+FC_OTH_HH_SC_E!Y48+FC_OTH_HH_WH_E!Y48+FC_OTH_HH_CO_E!Y48</f>
        <v>0</v>
      </c>
      <c r="Z48" s="8">
        <f>FC_OTH_HH_SH_E!Z48+FC_OTH_HH_SC_E!Z48+FC_OTH_HH_WH_E!Z48+FC_OTH_HH_CO_E!Z48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  <c r="Y49" s="8">
        <f>FC_OTH_HH_SH_E!Y49+FC_OTH_HH_SC_E!Y49+FC_OTH_HH_WH_E!Y49+FC_OTH_HH_CO_E!Y49</f>
        <v>0</v>
      </c>
      <c r="Z49" s="8">
        <f>FC_OTH_HH_SH_E!Z49+FC_OTH_HH_SC_E!Z49+FC_OTH_HH_WH_E!Z49+FC_OTH_HH_CO_E!Z49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  <c r="Y50" s="8">
        <f>FC_OTH_HH_SH_E!Y50+FC_OTH_HH_SC_E!Y50+FC_OTH_HH_WH_E!Y50+FC_OTH_HH_CO_E!Y50</f>
        <v>0</v>
      </c>
      <c r="Z50" s="8">
        <f>FC_OTH_HH_SH_E!Z50+FC_OTH_HH_SC_E!Z50+FC_OTH_HH_WH_E!Z50+FC_OTH_HH_CO_E!Z50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98.455500000000001</v>
      </c>
      <c r="D51" s="27">
        <f>FC_OTH_HH_SH_E!D51+FC_OTH_HH_SC_E!D51+FC_OTH_HH_WH_E!D51+FC_OTH_HH_CO_E!D51</f>
        <v>97.799129999999991</v>
      </c>
      <c r="E51" s="27">
        <f>FC_OTH_HH_SH_E!E51+FC_OTH_HH_SC_E!E51+FC_OTH_HH_WH_E!E51+FC_OTH_HH_CO_E!E51</f>
        <v>86.53985999999999</v>
      </c>
      <c r="F51" s="27">
        <f>FC_OTH_HH_SH_E!F51+FC_OTH_HH_SC_E!F51+FC_OTH_HH_WH_E!F51+FC_OTH_HH_CO_E!F51</f>
        <v>87.70113000000002</v>
      </c>
      <c r="G51" s="27">
        <f>FC_OTH_HH_SH_E!G51+FC_OTH_HH_SC_E!G51+FC_OTH_HH_WH_E!G51+FC_OTH_HH_CO_E!G51</f>
        <v>90.629549999999995</v>
      </c>
      <c r="H51" s="27">
        <f>FC_OTH_HH_SH_E!H51+FC_OTH_HH_SC_E!H51+FC_OTH_HH_WH_E!H51+FC_OTH_HH_CO_E!H51</f>
        <v>105.62508</v>
      </c>
      <c r="I51" s="27">
        <f>FC_OTH_HH_SH_E!I51+FC_OTH_HH_SC_E!I51+FC_OTH_HH_WH_E!I51+FC_OTH_HH_CO_E!I51</f>
        <v>107.24076000000005</v>
      </c>
      <c r="J51" s="27">
        <f>FC_OTH_HH_SH_E!J51+FC_OTH_HH_SC_E!J51+FC_OTH_HH_WH_E!J51+FC_OTH_HH_CO_E!J51</f>
        <v>114.76376999999999</v>
      </c>
      <c r="K51" s="27">
        <f>FC_OTH_HH_SH_E!K51+FC_OTH_HH_SC_E!K51+FC_OTH_HH_WH_E!K51+FC_OTH_HH_CO_E!K51</f>
        <v>115.47063000000007</v>
      </c>
      <c r="L51" s="27">
        <f>FC_OTH_HH_SH_E!L51+FC_OTH_HH_SC_E!L51+FC_OTH_HH_WH_E!L51+FC_OTH_HH_CO_E!L51</f>
        <v>119.00493000000006</v>
      </c>
      <c r="M51" s="27">
        <f>FC_OTH_HH_SH_E!M51+FC_OTH_HH_SC_E!M51+FC_OTH_HH_WH_E!M51+FC_OTH_HH_CO_E!M51</f>
        <v>128.95146</v>
      </c>
      <c r="N51" s="27">
        <f>FC_OTH_HH_SH_E!N51+FC_OTH_HH_SC_E!N51+FC_OTH_HH_WH_E!N51+FC_OTH_HH_CO_E!N51</f>
        <v>121.37796000000007</v>
      </c>
      <c r="O51" s="27">
        <f>FC_OTH_HH_SH_E!O51+FC_OTH_HH_SC_E!O51+FC_OTH_HH_WH_E!O51+FC_OTH_HH_CO_E!O51</f>
        <v>129.96126000000001</v>
      </c>
      <c r="P51" s="27">
        <f>FC_OTH_HH_SH_E!P51+FC_OTH_HH_SC_E!P51+FC_OTH_HH_WH_E!P51+FC_OTH_HH_CO_E!P51</f>
        <v>122.7916800000001</v>
      </c>
      <c r="Q51" s="27">
        <f>FC_OTH_HH_SH_E!Q51+FC_OTH_HH_SC_E!Q51+FC_OTH_HH_WH_E!Q51+FC_OTH_HH_CO_E!Q51</f>
        <v>122.64021000000004</v>
      </c>
      <c r="R51" s="27">
        <f>FC_OTH_HH_SH_E!R51+FC_OTH_HH_SC_E!R51+FC_OTH_HH_WH_E!R51+FC_OTH_HH_CO_E!R51</f>
        <v>115.82405999999996</v>
      </c>
      <c r="S51" s="27">
        <f>FC_OTH_HH_SH_E!S51+FC_OTH_HH_SC_E!S51+FC_OTH_HH_WH_E!S51+FC_OTH_HH_CO_E!S51</f>
        <v>135.91908000000004</v>
      </c>
      <c r="T51" s="27">
        <f>FC_OTH_HH_SH_E!T51+FC_OTH_HH_SC_E!T51+FC_OTH_HH_WH_E!T51+FC_OTH_HH_CO_E!T51</f>
        <v>126.39727188000003</v>
      </c>
      <c r="U51" s="27">
        <f>FC_OTH_HH_SH_E!U51+FC_OTH_HH_SC_E!U51+FC_OTH_HH_WH_E!U51+FC_OTH_HH_CO_E!U51</f>
        <v>128.56278616739252</v>
      </c>
      <c r="V51" s="27">
        <f>FC_OTH_HH_SH_E!V51+FC_OTH_HH_SC_E!V51+FC_OTH_HH_WH_E!V51+FC_OTH_HH_CO_E!V51</f>
        <v>134.69787555714402</v>
      </c>
      <c r="W51" s="27">
        <f>FC_OTH_HH_SH_E!W51+FC_OTH_HH_SC_E!W51+FC_OTH_HH_WH_E!W51+FC_OTH_HH_CO_E!W51</f>
        <v>130.38696009144357</v>
      </c>
      <c r="X51" s="27">
        <f>FC_OTH_HH_SH_E!X51+FC_OTH_HH_SC_E!X51+FC_OTH_HH_WH_E!X51+FC_OTH_HH_CO_E!X51</f>
        <v>139.29669388463617</v>
      </c>
      <c r="Y51" s="27">
        <f>FC_OTH_HH_SH_E!Y51+FC_OTH_HH_SC_E!Y51+FC_OTH_HH_WH_E!Y51+FC_OTH_HH_CO_E!Y51</f>
        <v>111.85834231764295</v>
      </c>
      <c r="Z51" s="27">
        <f>FC_OTH_HH_SH_E!Z51+FC_OTH_HH_SC_E!Z51+FC_OTH_HH_WH_E!Z51+FC_OTH_HH_CO_E!Z51</f>
        <v>124.71882302936558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  <c r="Y53" s="8">
        <f>FC_OTH_HH_SH_E!Y53+FC_OTH_HH_SC_E!Y53+FC_OTH_HH_WH_E!Y53+FC_OTH_HH_CO_E!Y53</f>
        <v>0</v>
      </c>
      <c r="Z53" s="8">
        <f>FC_OTH_HH_SH_E!Z53+FC_OTH_HH_SC_E!Z53+FC_OTH_HH_WH_E!Z53+FC_OTH_HH_CO_E!Z53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  <c r="Y54" s="45">
        <f>FC_OTH_HH_SH_E!Y54+FC_OTH_HH_SC_E!Y54+FC_OTH_HH_WH_E!Y54+FC_OTH_HH_CO_E!Y54</f>
        <v>0</v>
      </c>
      <c r="Z54" s="45">
        <f>FC_OTH_HH_SH_E!Z54+FC_OTH_HH_SC_E!Z54+FC_OTH_HH_WH_E!Z54+FC_OTH_HH_CO_E!Z54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1555.4560896</v>
      </c>
      <c r="D61" s="49">
        <f t="shared" si="22"/>
        <v>1528.1280000000006</v>
      </c>
      <c r="E61" s="49">
        <f t="shared" si="22"/>
        <v>1443.5680895999997</v>
      </c>
      <c r="F61" s="49">
        <f t="shared" si="22"/>
        <v>1612.8000000000002</v>
      </c>
      <c r="G61" s="49">
        <f t="shared" si="22"/>
        <v>1578.3038208</v>
      </c>
      <c r="H61" s="49">
        <f t="shared" si="22"/>
        <v>1382.3038655999999</v>
      </c>
      <c r="I61" s="49">
        <f t="shared" si="22"/>
        <v>1355.9841791999997</v>
      </c>
      <c r="J61" s="49">
        <f t="shared" si="22"/>
        <v>1776.5439552000007</v>
      </c>
      <c r="K61" s="49">
        <f t="shared" si="22"/>
        <v>1821.1201343999999</v>
      </c>
      <c r="L61" s="49">
        <f t="shared" si="22"/>
        <v>1928.5281792000001</v>
      </c>
      <c r="M61" s="49">
        <f t="shared" si="22"/>
        <v>1985.5358207999998</v>
      </c>
      <c r="N61" s="49">
        <f t="shared" si="22"/>
        <v>1709.4559103999984</v>
      </c>
      <c r="O61" s="49">
        <f t="shared" si="22"/>
        <v>1825.2638207999998</v>
      </c>
      <c r="P61" s="49">
        <f t="shared" si="22"/>
        <v>1752.1281791999984</v>
      </c>
      <c r="Q61" s="49">
        <f t="shared" si="22"/>
        <v>1741.9360896000001</v>
      </c>
      <c r="R61" s="49">
        <f t="shared" si="22"/>
        <v>1694.8959551999999</v>
      </c>
      <c r="S61" s="49">
        <f t="shared" si="22"/>
        <v>1799.6158655999996</v>
      </c>
      <c r="T61" s="49">
        <f t="shared" si="22"/>
        <v>1830.7521791999991</v>
      </c>
      <c r="U61" s="49">
        <f t="shared" si="22"/>
        <v>1848.5607513241416</v>
      </c>
      <c r="V61" s="49">
        <f t="shared" si="22"/>
        <v>1775.2953848776458</v>
      </c>
      <c r="W61" s="49">
        <f t="shared" si="22"/>
        <v>1860.7895666639413</v>
      </c>
      <c r="X61" s="49">
        <f t="shared" si="22"/>
        <v>1821.2787445670401</v>
      </c>
      <c r="Y61" s="49">
        <f t="shared" ref="Y61:Z61" si="23">SUM(Y62:Y72)</f>
        <v>1917.9501365302076</v>
      </c>
      <c r="Z61" s="49">
        <f t="shared" si="23"/>
        <v>1735.9894295791194</v>
      </c>
    </row>
    <row r="62" spans="1:26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1555.4560896</v>
      </c>
      <c r="D62" s="52">
        <f>FC_OTH_HH_SH_E!D62+FC_OTH_HH_SC_E!D62+FC_OTH_HH_WH_E!D62+FC_OTH_HH_CO_E!D62</f>
        <v>1528.1280000000006</v>
      </c>
      <c r="E62" s="52">
        <f>FC_OTH_HH_SH_E!E62+FC_OTH_HH_SC_E!E62+FC_OTH_HH_WH_E!E62+FC_OTH_HH_CO_E!E62</f>
        <v>1443.5680895999997</v>
      </c>
      <c r="F62" s="52">
        <f>FC_OTH_HH_SH_E!F62+FC_OTH_HH_SC_E!F62+FC_OTH_HH_WH_E!F62+FC_OTH_HH_CO_E!F62</f>
        <v>1612.8000000000002</v>
      </c>
      <c r="G62" s="52">
        <f>FC_OTH_HH_SH_E!G62+FC_OTH_HH_SC_E!G62+FC_OTH_HH_WH_E!G62+FC_OTH_HH_CO_E!G62</f>
        <v>1578.3038208</v>
      </c>
      <c r="H62" s="52">
        <f>FC_OTH_HH_SH_E!H62+FC_OTH_HH_SC_E!H62+FC_OTH_HH_WH_E!H62+FC_OTH_HH_CO_E!H62</f>
        <v>1382.3038655999999</v>
      </c>
      <c r="I62" s="52">
        <f>FC_OTH_HH_SH_E!I62+FC_OTH_HH_SC_E!I62+FC_OTH_HH_WH_E!I62+FC_OTH_HH_CO_E!I62</f>
        <v>1355.9841791999997</v>
      </c>
      <c r="J62" s="52">
        <f>FC_OTH_HH_SH_E!J62+FC_OTH_HH_SC_E!J62+FC_OTH_HH_WH_E!J62+FC_OTH_HH_CO_E!J62</f>
        <v>1776.5439552000007</v>
      </c>
      <c r="K62" s="52">
        <f>FC_OTH_HH_SH_E!K62+FC_OTH_HH_SC_E!K62+FC_OTH_HH_WH_E!K62+FC_OTH_HH_CO_E!K62</f>
        <v>1821.1201343999999</v>
      </c>
      <c r="L62" s="52">
        <f>FC_OTH_HH_SH_E!L62+FC_OTH_HH_SC_E!L62+FC_OTH_HH_WH_E!L62+FC_OTH_HH_CO_E!L62</f>
        <v>1928.5281792000001</v>
      </c>
      <c r="M62" s="52">
        <f>FC_OTH_HH_SH_E!M62+FC_OTH_HH_SC_E!M62+FC_OTH_HH_WH_E!M62+FC_OTH_HH_CO_E!M62</f>
        <v>1985.5358207999998</v>
      </c>
      <c r="N62" s="52">
        <f>FC_OTH_HH_SH_E!N62+FC_OTH_HH_SC_E!N62+FC_OTH_HH_WH_E!N62+FC_OTH_HH_CO_E!N62</f>
        <v>1709.4559103999984</v>
      </c>
      <c r="O62" s="52">
        <f>FC_OTH_HH_SH_E!O62+FC_OTH_HH_SC_E!O62+FC_OTH_HH_WH_E!O62+FC_OTH_HH_CO_E!O62</f>
        <v>1825.2638207999998</v>
      </c>
      <c r="P62" s="52">
        <f>FC_OTH_HH_SH_E!P62+FC_OTH_HH_SC_E!P62+FC_OTH_HH_WH_E!P62+FC_OTH_HH_CO_E!P62</f>
        <v>1752.1281791999984</v>
      </c>
      <c r="Q62" s="52">
        <f>FC_OTH_HH_SH_E!Q62+FC_OTH_HH_SC_E!Q62+FC_OTH_HH_WH_E!Q62+FC_OTH_HH_CO_E!Q62</f>
        <v>1741.9360896000001</v>
      </c>
      <c r="R62" s="52">
        <f>FC_OTH_HH_SH_E!R62+FC_OTH_HH_SC_E!R62+FC_OTH_HH_WH_E!R62+FC_OTH_HH_CO_E!R62</f>
        <v>1694.8959551999999</v>
      </c>
      <c r="S62" s="52">
        <f>FC_OTH_HH_SH_E!S62+FC_OTH_HH_SC_E!S62+FC_OTH_HH_WH_E!S62+FC_OTH_HH_CO_E!S62</f>
        <v>1799.6158655999996</v>
      </c>
      <c r="T62" s="52">
        <f>FC_OTH_HH_SH_E!T62+FC_OTH_HH_SC_E!T62+FC_OTH_HH_WH_E!T62+FC_OTH_HH_CO_E!T62</f>
        <v>1830.7521791999991</v>
      </c>
      <c r="U62" s="52">
        <f>FC_OTH_HH_SH_E!U62+FC_OTH_HH_SC_E!U62+FC_OTH_HH_WH_E!U62+FC_OTH_HH_CO_E!U62</f>
        <v>1847.9998655999996</v>
      </c>
      <c r="V62" s="52">
        <f>FC_OTH_HH_SH_E!V62+FC_OTH_HH_SC_E!V62+FC_OTH_HH_WH_E!V62+FC_OTH_HH_CO_E!V62</f>
        <v>1774.3041791999999</v>
      </c>
      <c r="W62" s="52">
        <f>FC_OTH_HH_SH_E!W62+FC_OTH_HH_SC_E!W62+FC_OTH_HH_WH_E!W62+FC_OTH_HH_CO_E!W62</f>
        <v>1859.1999551999986</v>
      </c>
      <c r="X62" s="52">
        <f>FC_OTH_HH_SH_E!X62+FC_OTH_HH_SC_E!X62+FC_OTH_HH_WH_E!X62+FC_OTH_HH_CO_E!X62</f>
        <v>1818.8722944000015</v>
      </c>
      <c r="Y62" s="52">
        <f>FC_OTH_HH_SH_E!Y62+FC_OTH_HH_SC_E!Y62+FC_OTH_HH_WH_E!Y62+FC_OTH_HH_CO_E!Y62</f>
        <v>1915.4765951999991</v>
      </c>
      <c r="Z62" s="52">
        <f>FC_OTH_HH_SH_E!Z62+FC_OTH_HH_SC_E!Z62+FC_OTH_HH_WH_E!Z62+FC_OTH_HH_CO_E!Z62</f>
        <v>1731.2553215999994</v>
      </c>
    </row>
    <row r="63" spans="1:26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  <c r="Y63" s="52">
        <f>FC_OTH_HH_SH_E!Y63+FC_OTH_HH_SC_E!Y63+FC_OTH_HH_WH_E!Y63+FC_OTH_HH_CO_E!Y63</f>
        <v>0</v>
      </c>
      <c r="Z63" s="52">
        <f>FC_OTH_HH_SH_E!Z63+FC_OTH_HH_SC_E!Z63+FC_OTH_HH_WH_E!Z63+FC_OTH_HH_CO_E!Z63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0.56088572414210813</v>
      </c>
      <c r="V64" s="52">
        <f>FC_OTH_HH_SH_E!V64+FC_OTH_HH_SC_E!V64+FC_OTH_HH_WH_E!V64+FC_OTH_HH_CO_E!V64</f>
        <v>0.99120567764592005</v>
      </c>
      <c r="W64" s="52">
        <f>FC_OTH_HH_SH_E!W64+FC_OTH_HH_SC_E!W64+FC_OTH_HH_WH_E!W64+FC_OTH_HH_CO_E!W64</f>
        <v>1.5896114639426271</v>
      </c>
      <c r="X64" s="52">
        <f>FC_OTH_HH_SH_E!X64+FC_OTH_HH_SC_E!X64+FC_OTH_HH_WH_E!X64+FC_OTH_HH_CO_E!X64</f>
        <v>2.4064501670386242</v>
      </c>
      <c r="Y64" s="52">
        <f>FC_OTH_HH_SH_E!Y64+FC_OTH_HH_SC_E!Y64+FC_OTH_HH_WH_E!Y64+FC_OTH_HH_CO_E!Y64</f>
        <v>2.4735413302086005</v>
      </c>
      <c r="Z64" s="52">
        <f>FC_OTH_HH_SH_E!Z64+FC_OTH_HH_SC_E!Z64+FC_OTH_HH_WH_E!Z64+FC_OTH_HH_CO_E!Z64</f>
        <v>4.7341079791199672</v>
      </c>
    </row>
    <row r="65" spans="1:26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  <c r="Y65" s="52">
        <f>FC_OTH_HH_SH_E!Y65+FC_OTH_HH_SC_E!Y65+FC_OTH_HH_WH_E!Y65+FC_OTH_HH_CO_E!Y65</f>
        <v>0</v>
      </c>
      <c r="Z65" s="52">
        <f>FC_OTH_HH_SH_E!Z65+FC_OTH_HH_SC_E!Z65+FC_OTH_HH_WH_E!Z65+FC_OTH_HH_CO_E!Z65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  <c r="Y66" s="52">
        <f>FC_OTH_HH_SH_E!Y66+FC_OTH_HH_SC_E!Y66+FC_OTH_HH_WH_E!Y66+FC_OTH_HH_CO_E!Y66</f>
        <v>0</v>
      </c>
      <c r="Z66" s="52">
        <f>FC_OTH_HH_SH_E!Z66+FC_OTH_HH_SC_E!Z66+FC_OTH_HH_WH_E!Z66+FC_OTH_HH_CO_E!Z66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  <c r="Y67" s="52">
        <f>FC_OTH_HH_SH_E!Y67+FC_OTH_HH_SC_E!Y67+FC_OTH_HH_WH_E!Y67+FC_OTH_HH_CO_E!Y67</f>
        <v>0</v>
      </c>
      <c r="Z67" s="52">
        <f>FC_OTH_HH_SH_E!Z67+FC_OTH_HH_SC_E!Z67+FC_OTH_HH_WH_E!Z67+FC_OTH_HH_CO_E!Z67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  <c r="Y68" s="52">
        <f>FC_OTH_HH_SH_E!Y68+FC_OTH_HH_SC_E!Y68+FC_OTH_HH_WH_E!Y68+FC_OTH_HH_CO_E!Y68</f>
        <v>0</v>
      </c>
      <c r="Z68" s="52">
        <f>FC_OTH_HH_SH_E!Z68+FC_OTH_HH_SC_E!Z68+FC_OTH_HH_WH_E!Z68+FC_OTH_HH_CO_E!Z68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  <c r="Y69" s="52">
        <f>FC_OTH_HH_SH_E!Y69+FC_OTH_HH_SC_E!Y69+FC_OTH_HH_WH_E!Y69+FC_OTH_HH_CO_E!Y69</f>
        <v>0</v>
      </c>
      <c r="Z69" s="52">
        <f>FC_OTH_HH_SH_E!Z69+FC_OTH_HH_SC_E!Z69+FC_OTH_HH_WH_E!Z69+FC_OTH_HH_CO_E!Z69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  <c r="Y70" s="52">
        <f>FC_OTH_HH_SH_E!Y70+FC_OTH_HH_SC_E!Y70+FC_OTH_HH_WH_E!Y70+FC_OTH_HH_CO_E!Y70</f>
        <v>0</v>
      </c>
      <c r="Z70" s="52">
        <f>FC_OTH_HH_SH_E!Z70+FC_OTH_HH_SC_E!Z70+FC_OTH_HH_WH_E!Z70+FC_OTH_HH_CO_E!Z70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  <c r="Y71" s="52">
        <f>FC_OTH_HH_SH_E!Y71+FC_OTH_HH_SC_E!Y71+FC_OTH_HH_WH_E!Y71+FC_OTH_HH_CO_E!Y71</f>
        <v>0</v>
      </c>
      <c r="Z71" s="52">
        <f>FC_OTH_HH_SH_E!Z71+FC_OTH_HH_SC_E!Z71+FC_OTH_HH_WH_E!Z71+FC_OTH_HH_CO_E!Z71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  <c r="Y72" s="55">
        <f>FC_OTH_HH_SH_E!Y72+FC_OTH_HH_SC_E!Y72+FC_OTH_HH_WH_E!Y72+FC_OTH_HH_CO_E!Y72</f>
        <v>0</v>
      </c>
      <c r="Z72" s="55">
        <f>FC_OTH_HH_SH_E!Z72+FC_OTH_HH_SC_E!Z72+FC_OTH_HH_WH_E!Z72+FC_OTH_HH_CO_E!Z72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229.73849323986198</v>
      </c>
      <c r="D2" s="21">
        <f t="shared" ref="D2:X2" si="0">SUM(D3,D17,D22,D25,D26,D51,D52)</f>
        <v>207.97408755672362</v>
      </c>
      <c r="E2" s="21">
        <f t="shared" si="0"/>
        <v>201.04901287795087</v>
      </c>
      <c r="F2" s="21">
        <f t="shared" si="0"/>
        <v>168.36598018615831</v>
      </c>
      <c r="G2" s="21">
        <f t="shared" si="0"/>
        <v>184.9141296225057</v>
      </c>
      <c r="H2" s="21">
        <f t="shared" si="0"/>
        <v>188.77943932376911</v>
      </c>
      <c r="I2" s="21">
        <f t="shared" si="0"/>
        <v>174.00611900755865</v>
      </c>
      <c r="J2" s="21">
        <f t="shared" si="0"/>
        <v>156.1444278920178</v>
      </c>
      <c r="K2" s="21">
        <f t="shared" si="0"/>
        <v>163.90993897724513</v>
      </c>
      <c r="L2" s="21">
        <f t="shared" si="0"/>
        <v>146.05632189878406</v>
      </c>
      <c r="M2" s="21">
        <f t="shared" si="0"/>
        <v>157.08354364713892</v>
      </c>
      <c r="N2" s="21">
        <f t="shared" si="0"/>
        <v>160.68671729182279</v>
      </c>
      <c r="O2" s="21">
        <f t="shared" si="0"/>
        <v>165.05370093425111</v>
      </c>
      <c r="P2" s="21">
        <f t="shared" si="0"/>
        <v>155.860503496918</v>
      </c>
      <c r="Q2" s="21">
        <f t="shared" si="0"/>
        <v>149.30790517813813</v>
      </c>
      <c r="R2" s="21">
        <f t="shared" si="0"/>
        <v>128.05267797049964</v>
      </c>
      <c r="S2" s="21">
        <f t="shared" si="0"/>
        <v>130.19753985378352</v>
      </c>
      <c r="T2" s="21">
        <f t="shared" si="0"/>
        <v>119.54362434413564</v>
      </c>
      <c r="U2" s="21">
        <f t="shared" si="0"/>
        <v>121.82365117022958</v>
      </c>
      <c r="V2" s="21">
        <f t="shared" si="0"/>
        <v>126.53736347171923</v>
      </c>
      <c r="W2" s="21">
        <f t="shared" si="0"/>
        <v>122.26517882558342</v>
      </c>
      <c r="X2" s="21">
        <f t="shared" si="0"/>
        <v>125.23660157883558</v>
      </c>
      <c r="Y2" s="21">
        <f t="shared" ref="Y2:Z2" si="1">SUM(Y3,Y17,Y22,Y25,Y26,Y51,Y52)</f>
        <v>101.00431640438586</v>
      </c>
      <c r="Z2" s="21">
        <f t="shared" si="1"/>
        <v>113.04702966952487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66.626322091826381</v>
      </c>
      <c r="D3" s="24">
        <f t="shared" ref="D3:W3" si="3">SUM(D4,D8,D11)</f>
        <v>55.907455937282563</v>
      </c>
      <c r="E3" s="24">
        <f t="shared" si="3"/>
        <v>67.588737758923813</v>
      </c>
      <c r="F3" s="24">
        <f t="shared" si="3"/>
        <v>42.808772771486737</v>
      </c>
      <c r="G3" s="24">
        <f t="shared" si="3"/>
        <v>74.385749561427431</v>
      </c>
      <c r="H3" s="24">
        <f t="shared" si="3"/>
        <v>65.111158576318829</v>
      </c>
      <c r="I3" s="24">
        <f t="shared" si="3"/>
        <v>51.346099393980424</v>
      </c>
      <c r="J3" s="24">
        <f t="shared" si="3"/>
        <v>23.01289673900229</v>
      </c>
      <c r="K3" s="24">
        <f t="shared" si="3"/>
        <v>21.235518568576779</v>
      </c>
      <c r="L3" s="24">
        <f t="shared" si="3"/>
        <v>16.342010521333773</v>
      </c>
      <c r="M3" s="24">
        <f t="shared" si="3"/>
        <v>18.655631999308241</v>
      </c>
      <c r="N3" s="24">
        <f t="shared" si="3"/>
        <v>23.333067648197595</v>
      </c>
      <c r="O3" s="24">
        <f t="shared" si="3"/>
        <v>20.94199098602008</v>
      </c>
      <c r="P3" s="24">
        <f t="shared" si="3"/>
        <v>20.90709172267416</v>
      </c>
      <c r="Q3" s="24">
        <f t="shared" si="3"/>
        <v>16.008934400507176</v>
      </c>
      <c r="R3" s="24">
        <f t="shared" si="3"/>
        <v>5.5762114329641985</v>
      </c>
      <c r="S3" s="24">
        <f t="shared" si="3"/>
        <v>3.3968253247473612</v>
      </c>
      <c r="T3" s="24">
        <f t="shared" si="3"/>
        <v>3.96473657561079</v>
      </c>
      <c r="U3" s="24">
        <f t="shared" si="3"/>
        <v>3.7960386448434096</v>
      </c>
      <c r="V3" s="24">
        <f t="shared" si="3"/>
        <v>4.2942479046707707</v>
      </c>
      <c r="W3" s="24">
        <f t="shared" si="3"/>
        <v>3.4590688314146676</v>
      </c>
      <c r="X3" s="24">
        <f t="shared" ref="X3:Z3" si="4">SUM(X4,X8,X11)</f>
        <v>2.1474776963309008</v>
      </c>
      <c r="Y3" s="24">
        <f t="shared" si="4"/>
        <v>0</v>
      </c>
      <c r="Z3" s="24">
        <f t="shared" si="4"/>
        <v>0.94390100560895829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66.626322091826381</v>
      </c>
      <c r="D4" s="19">
        <f t="shared" ref="D4:W4" si="6">SUM(D5:D7)</f>
        <v>55.907455937282563</v>
      </c>
      <c r="E4" s="19">
        <f t="shared" si="6"/>
        <v>67.588737758923813</v>
      </c>
      <c r="F4" s="19">
        <f t="shared" si="6"/>
        <v>42.808772771486737</v>
      </c>
      <c r="G4" s="19">
        <f t="shared" si="6"/>
        <v>74.385749561427431</v>
      </c>
      <c r="H4" s="19">
        <f t="shared" si="6"/>
        <v>65.111158576318829</v>
      </c>
      <c r="I4" s="19">
        <f t="shared" si="6"/>
        <v>51.346099393980424</v>
      </c>
      <c r="J4" s="19">
        <f t="shared" si="6"/>
        <v>23.01289673900229</v>
      </c>
      <c r="K4" s="19">
        <f t="shared" si="6"/>
        <v>21.235518568576779</v>
      </c>
      <c r="L4" s="19">
        <f t="shared" si="6"/>
        <v>16.342010521333773</v>
      </c>
      <c r="M4" s="19">
        <f t="shared" si="6"/>
        <v>18.655631999308241</v>
      </c>
      <c r="N4" s="19">
        <f t="shared" si="6"/>
        <v>23.333067648197595</v>
      </c>
      <c r="O4" s="19">
        <f t="shared" si="6"/>
        <v>20.94199098602008</v>
      </c>
      <c r="P4" s="19">
        <f t="shared" si="6"/>
        <v>20.90709172267416</v>
      </c>
      <c r="Q4" s="19">
        <f t="shared" si="6"/>
        <v>16.008934400507176</v>
      </c>
      <c r="R4" s="19">
        <f t="shared" si="6"/>
        <v>5.5762114329641985</v>
      </c>
      <c r="S4" s="19">
        <f t="shared" si="6"/>
        <v>3.3968253247473612</v>
      </c>
      <c r="T4" s="19">
        <f t="shared" si="6"/>
        <v>3.96473657561079</v>
      </c>
      <c r="U4" s="19">
        <f t="shared" si="6"/>
        <v>3.7960386448434096</v>
      </c>
      <c r="V4" s="19">
        <f t="shared" si="6"/>
        <v>4.2942479046707707</v>
      </c>
      <c r="W4" s="19">
        <f t="shared" si="6"/>
        <v>3.4590688314146676</v>
      </c>
      <c r="X4" s="19">
        <f t="shared" ref="X4:Z4" si="7">SUM(X5:X7)</f>
        <v>2.1474776963309008</v>
      </c>
      <c r="Y4" s="19">
        <f t="shared" si="7"/>
        <v>0</v>
      </c>
      <c r="Z4" s="19">
        <f t="shared" si="7"/>
        <v>0.94390100560895829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66.626322091826381</v>
      </c>
      <c r="D7" s="8">
        <v>55.907455937282563</v>
      </c>
      <c r="E7" s="8">
        <v>67.588737758923813</v>
      </c>
      <c r="F7" s="8">
        <v>42.808772771486737</v>
      </c>
      <c r="G7" s="8">
        <v>74.385749561427431</v>
      </c>
      <c r="H7" s="8">
        <v>65.111158576318829</v>
      </c>
      <c r="I7" s="8">
        <v>51.346099393980424</v>
      </c>
      <c r="J7" s="8">
        <v>23.01289673900229</v>
      </c>
      <c r="K7" s="8">
        <v>21.235518568576779</v>
      </c>
      <c r="L7" s="8">
        <v>16.342010521333773</v>
      </c>
      <c r="M7" s="8">
        <v>18.655631999308241</v>
      </c>
      <c r="N7" s="8">
        <v>23.333067648197595</v>
      </c>
      <c r="O7" s="8">
        <v>20.94199098602008</v>
      </c>
      <c r="P7" s="8">
        <v>20.90709172267416</v>
      </c>
      <c r="Q7" s="8">
        <v>16.008934400507176</v>
      </c>
      <c r="R7" s="8">
        <v>5.5762114329641985</v>
      </c>
      <c r="S7" s="8">
        <v>3.3968253247473612</v>
      </c>
      <c r="T7" s="8">
        <v>3.96473657561079</v>
      </c>
      <c r="U7" s="8">
        <v>3.7960386448434096</v>
      </c>
      <c r="V7" s="8">
        <v>4.2942479046707707</v>
      </c>
      <c r="W7" s="8">
        <v>3.4590688314146676</v>
      </c>
      <c r="X7" s="8">
        <v>2.1474776963309008</v>
      </c>
      <c r="Y7" s="8">
        <v>0</v>
      </c>
      <c r="Z7" s="8">
        <v>0.94390100560895829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40.23956005784899</v>
      </c>
      <c r="D22" s="27">
        <f t="shared" si="14"/>
        <v>24.308263530130837</v>
      </c>
      <c r="E22" s="27">
        <f t="shared" si="14"/>
        <v>26.443225542414687</v>
      </c>
      <c r="F22" s="27">
        <f t="shared" si="14"/>
        <v>22.832861847192085</v>
      </c>
      <c r="G22" s="27">
        <f t="shared" si="14"/>
        <v>16.911444646152063</v>
      </c>
      <c r="H22" s="27">
        <f t="shared" si="14"/>
        <v>17.461097746872881</v>
      </c>
      <c r="I22" s="27">
        <f t="shared" si="14"/>
        <v>13.04760351877708</v>
      </c>
      <c r="J22" s="27">
        <f t="shared" si="14"/>
        <v>16.450905615403776</v>
      </c>
      <c r="K22" s="27">
        <f t="shared" si="14"/>
        <v>22.415922301044688</v>
      </c>
      <c r="L22" s="27">
        <f t="shared" si="14"/>
        <v>10.605124635215354</v>
      </c>
      <c r="M22" s="27">
        <f t="shared" si="14"/>
        <v>13.635179614166287</v>
      </c>
      <c r="N22" s="27">
        <f t="shared" si="14"/>
        <v>16.598775209264272</v>
      </c>
      <c r="O22" s="27">
        <f t="shared" si="14"/>
        <v>15.727759415319484</v>
      </c>
      <c r="P22" s="27">
        <f t="shared" si="14"/>
        <v>15.711145969090659</v>
      </c>
      <c r="Q22" s="27">
        <f t="shared" si="14"/>
        <v>14.28343688099303</v>
      </c>
      <c r="R22" s="27">
        <f t="shared" si="14"/>
        <v>9.9239323639429742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0.88322182386759973</v>
      </c>
      <c r="D23" s="8">
        <v>0.87871911457153817</v>
      </c>
      <c r="E23" s="8">
        <v>1.5885343800997762</v>
      </c>
      <c r="F23" s="8">
        <v>0.83704656531885901</v>
      </c>
      <c r="G23" s="8">
        <v>0.83429267427542086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39.35633823398139</v>
      </c>
      <c r="D24" s="8">
        <v>23.429544415559299</v>
      </c>
      <c r="E24" s="8">
        <v>24.854691162314911</v>
      </c>
      <c r="F24" s="8">
        <v>21.995815281873227</v>
      </c>
      <c r="G24" s="8">
        <v>16.077151971876642</v>
      </c>
      <c r="H24" s="8">
        <v>17.461097746872881</v>
      </c>
      <c r="I24" s="8">
        <v>13.04760351877708</v>
      </c>
      <c r="J24" s="8">
        <v>16.450905615403776</v>
      </c>
      <c r="K24" s="8">
        <v>22.415922301044688</v>
      </c>
      <c r="L24" s="8">
        <v>10.605124635215354</v>
      </c>
      <c r="M24" s="8">
        <v>13.635179614166287</v>
      </c>
      <c r="N24" s="8">
        <v>16.598775209264272</v>
      </c>
      <c r="O24" s="8">
        <v>15.727759415319484</v>
      </c>
      <c r="P24" s="8">
        <v>15.711145969090659</v>
      </c>
      <c r="Q24" s="8">
        <v>14.28343688099303</v>
      </c>
      <c r="R24" s="8">
        <v>9.9239323639429742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39.625339967981688</v>
      </c>
      <c r="D26" s="27">
        <f t="shared" si="16"/>
        <v>45.237310868193461</v>
      </c>
      <c r="E26" s="27">
        <f t="shared" si="16"/>
        <v>33.794612950026291</v>
      </c>
      <c r="F26" s="27">
        <f t="shared" si="16"/>
        <v>28.300408208361269</v>
      </c>
      <c r="G26" s="27">
        <f t="shared" si="16"/>
        <v>16.964173412200072</v>
      </c>
      <c r="H26" s="27">
        <f t="shared" si="16"/>
        <v>16.896819698262057</v>
      </c>
      <c r="I26" s="27">
        <f t="shared" si="16"/>
        <v>19.637129896107698</v>
      </c>
      <c r="J26" s="27">
        <f t="shared" si="16"/>
        <v>17.203586585054662</v>
      </c>
      <c r="K26" s="27">
        <f t="shared" si="16"/>
        <v>20.075187124112379</v>
      </c>
      <c r="L26" s="27">
        <f t="shared" si="16"/>
        <v>14.424226614475968</v>
      </c>
      <c r="M26" s="27">
        <f t="shared" si="16"/>
        <v>11.537187264703617</v>
      </c>
      <c r="N26" s="27">
        <f t="shared" si="16"/>
        <v>14.36232444515853</v>
      </c>
      <c r="O26" s="27">
        <f t="shared" si="16"/>
        <v>14.319472528034227</v>
      </c>
      <c r="P26" s="27">
        <f t="shared" si="16"/>
        <v>11.428349839592769</v>
      </c>
      <c r="Q26" s="27">
        <f t="shared" si="16"/>
        <v>11.438185491153277</v>
      </c>
      <c r="R26" s="27">
        <f t="shared" si="16"/>
        <v>11.440350488948841</v>
      </c>
      <c r="S26" s="27">
        <f t="shared" si="16"/>
        <v>8.6017055706052474</v>
      </c>
      <c r="T26" s="27">
        <f t="shared" si="16"/>
        <v>5.7516546129498431</v>
      </c>
      <c r="U26" s="27">
        <f t="shared" si="16"/>
        <v>5.7769893007639537</v>
      </c>
      <c r="V26" s="27">
        <f t="shared" si="16"/>
        <v>5.7628390634546385</v>
      </c>
      <c r="W26" s="27">
        <f t="shared" si="16"/>
        <v>5.770703202722598</v>
      </c>
      <c r="X26" s="27">
        <f t="shared" si="16"/>
        <v>2.8908518461150492</v>
      </c>
      <c r="Y26" s="27">
        <f t="shared" ref="Y26:Z26" si="17">SUM(Y27,Y33)</f>
        <v>2.9034357821839465</v>
      </c>
      <c r="Z26" s="27">
        <f t="shared" si="17"/>
        <v>2.913363724894829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39.625339967981688</v>
      </c>
      <c r="D33" s="19">
        <f t="shared" si="20"/>
        <v>45.237310868193461</v>
      </c>
      <c r="E33" s="19">
        <f t="shared" si="20"/>
        <v>33.794612950026291</v>
      </c>
      <c r="F33" s="19">
        <f t="shared" si="20"/>
        <v>28.300408208361269</v>
      </c>
      <c r="G33" s="19">
        <f t="shared" si="20"/>
        <v>16.964173412200072</v>
      </c>
      <c r="H33" s="19">
        <f t="shared" si="20"/>
        <v>16.896819698262057</v>
      </c>
      <c r="I33" s="19">
        <f t="shared" si="20"/>
        <v>19.637129896107698</v>
      </c>
      <c r="J33" s="19">
        <f t="shared" si="20"/>
        <v>17.203586585054662</v>
      </c>
      <c r="K33" s="19">
        <f t="shared" si="20"/>
        <v>20.075187124112379</v>
      </c>
      <c r="L33" s="19">
        <f t="shared" si="20"/>
        <v>14.424226614475968</v>
      </c>
      <c r="M33" s="19">
        <f t="shared" si="20"/>
        <v>11.537187264703617</v>
      </c>
      <c r="N33" s="19">
        <f t="shared" si="20"/>
        <v>14.36232444515853</v>
      </c>
      <c r="O33" s="19">
        <f t="shared" si="20"/>
        <v>14.319472528034227</v>
      </c>
      <c r="P33" s="19">
        <f t="shared" si="20"/>
        <v>11.428349839592769</v>
      </c>
      <c r="Q33" s="19">
        <f t="shared" si="20"/>
        <v>11.438185491153277</v>
      </c>
      <c r="R33" s="19">
        <f t="shared" si="20"/>
        <v>11.440350488948841</v>
      </c>
      <c r="S33" s="19">
        <f t="shared" si="20"/>
        <v>8.6017055706052474</v>
      </c>
      <c r="T33" s="19">
        <f t="shared" si="20"/>
        <v>5.7516546129498431</v>
      </c>
      <c r="U33" s="19">
        <f t="shared" si="20"/>
        <v>5.7769893007639537</v>
      </c>
      <c r="V33" s="19">
        <f t="shared" si="20"/>
        <v>5.7628390634546385</v>
      </c>
      <c r="W33" s="19">
        <f t="shared" si="20"/>
        <v>5.770703202722598</v>
      </c>
      <c r="X33" s="19">
        <f t="shared" si="20"/>
        <v>2.8908518461150492</v>
      </c>
      <c r="Y33" s="19">
        <f t="shared" ref="Y33:Z33" si="21">SUM(Y34:Y50)</f>
        <v>2.9034357821839465</v>
      </c>
      <c r="Z33" s="19">
        <f t="shared" si="21"/>
        <v>2.913363724894829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39.625339967981688</v>
      </c>
      <c r="D43" s="8">
        <v>45.237310868193461</v>
      </c>
      <c r="E43" s="8">
        <v>33.794612950026291</v>
      </c>
      <c r="F43" s="8">
        <v>28.300408208361269</v>
      </c>
      <c r="G43" s="8">
        <v>16.964173412200072</v>
      </c>
      <c r="H43" s="8">
        <v>16.896819698262057</v>
      </c>
      <c r="I43" s="8">
        <v>19.637129896107698</v>
      </c>
      <c r="J43" s="8">
        <v>17.203586585054662</v>
      </c>
      <c r="K43" s="8">
        <v>20.075187124112379</v>
      </c>
      <c r="L43" s="8">
        <v>14.424226614475968</v>
      </c>
      <c r="M43" s="8">
        <v>11.537187264703617</v>
      </c>
      <c r="N43" s="8">
        <v>14.36232444515853</v>
      </c>
      <c r="O43" s="8">
        <v>14.319472528034227</v>
      </c>
      <c r="P43" s="8">
        <v>11.428349839592769</v>
      </c>
      <c r="Q43" s="8">
        <v>11.438185491153277</v>
      </c>
      <c r="R43" s="8">
        <v>11.440350488948841</v>
      </c>
      <c r="S43" s="8">
        <v>8.6017055706052474</v>
      </c>
      <c r="T43" s="8">
        <v>5.7516546129498431</v>
      </c>
      <c r="U43" s="8">
        <v>5.7769893007639537</v>
      </c>
      <c r="V43" s="8">
        <v>5.7628390634546385</v>
      </c>
      <c r="W43" s="8">
        <v>5.770703202722598</v>
      </c>
      <c r="X43" s="8">
        <v>2.8908518461150492</v>
      </c>
      <c r="Y43" s="8">
        <v>2.9034357821839465</v>
      </c>
      <c r="Z43" s="8">
        <v>2.913363724894829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83.247271122204921</v>
      </c>
      <c r="D51" s="27">
        <v>82.521057221116749</v>
      </c>
      <c r="E51" s="27">
        <v>73.222436626586102</v>
      </c>
      <c r="F51" s="27">
        <v>74.423937359118227</v>
      </c>
      <c r="G51" s="27">
        <v>76.652762002726121</v>
      </c>
      <c r="H51" s="27">
        <v>89.310363302315366</v>
      </c>
      <c r="I51" s="27">
        <v>89.975286198693439</v>
      </c>
      <c r="J51" s="27">
        <v>99.477038952557066</v>
      </c>
      <c r="K51" s="27">
        <v>100.1833109835113</v>
      </c>
      <c r="L51" s="27">
        <v>104.68496012775898</v>
      </c>
      <c r="M51" s="27">
        <v>113.25554476896079</v>
      </c>
      <c r="N51" s="27">
        <v>106.39254998920239</v>
      </c>
      <c r="O51" s="27">
        <v>114.06447800487732</v>
      </c>
      <c r="P51" s="27">
        <v>107.81391596556043</v>
      </c>
      <c r="Q51" s="27">
        <v>107.57734840548466</v>
      </c>
      <c r="R51" s="27">
        <v>101.11218368464363</v>
      </c>
      <c r="S51" s="27">
        <v>118.19900895843092</v>
      </c>
      <c r="T51" s="27">
        <v>109.827233155575</v>
      </c>
      <c r="U51" s="27">
        <v>112.25062322462222</v>
      </c>
      <c r="V51" s="27">
        <v>116.48027650359383</v>
      </c>
      <c r="W51" s="27">
        <v>113.03540679144615</v>
      </c>
      <c r="X51" s="27">
        <v>120.19827203638962</v>
      </c>
      <c r="Y51" s="27">
        <v>98.100880622201913</v>
      </c>
      <c r="Z51" s="27">
        <v>109.18976493902109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1354.0468345152699</v>
      </c>
      <c r="D61" s="49">
        <f t="shared" si="24"/>
        <v>1326.7571626372676</v>
      </c>
      <c r="E61" s="49">
        <f t="shared" si="24"/>
        <v>1252.0329592923165</v>
      </c>
      <c r="F61" s="49">
        <f t="shared" si="24"/>
        <v>1402.1265783784334</v>
      </c>
      <c r="G61" s="49">
        <f t="shared" si="24"/>
        <v>1366.6785976096296</v>
      </c>
      <c r="H61" s="49">
        <f t="shared" si="24"/>
        <v>1193.2012540542571</v>
      </c>
      <c r="I61" s="49">
        <f t="shared" si="24"/>
        <v>1161.4908311648362</v>
      </c>
      <c r="J61" s="49">
        <f t="shared" si="24"/>
        <v>1564.64883291919</v>
      </c>
      <c r="K61" s="49">
        <f t="shared" si="24"/>
        <v>1603.6759315898266</v>
      </c>
      <c r="L61" s="49">
        <f t="shared" si="24"/>
        <v>1720.0698833357069</v>
      </c>
      <c r="M61" s="49">
        <f t="shared" si="24"/>
        <v>1764.6620767999998</v>
      </c>
      <c r="N61" s="49">
        <f t="shared" si="24"/>
        <v>1519.2936863999985</v>
      </c>
      <c r="O61" s="49">
        <f t="shared" si="24"/>
        <v>1622.2189087999998</v>
      </c>
      <c r="P61" s="49">
        <f t="shared" si="24"/>
        <v>1557.2190591999984</v>
      </c>
      <c r="Q61" s="49">
        <f t="shared" si="24"/>
        <v>1548.1607455999999</v>
      </c>
      <c r="R61" s="49">
        <f t="shared" si="24"/>
        <v>1506.3533631999999</v>
      </c>
      <c r="S61" s="49">
        <f t="shared" si="24"/>
        <v>1599.4241535999995</v>
      </c>
      <c r="T61" s="49">
        <f t="shared" si="24"/>
        <v>1627.0967551999993</v>
      </c>
      <c r="U61" s="49">
        <f t="shared" si="24"/>
        <v>1642.9695856346195</v>
      </c>
      <c r="V61" s="49">
        <f t="shared" si="24"/>
        <v>1577.7580784335889</v>
      </c>
      <c r="W61" s="49">
        <f t="shared" si="24"/>
        <v>1653.7294813562555</v>
      </c>
      <c r="X61" s="49">
        <f t="shared" si="24"/>
        <v>1618.5861976491435</v>
      </c>
      <c r="Y61" s="49">
        <f t="shared" ref="Y61:Z61" si="25">SUM(Y62:Y72)</f>
        <v>1704.5656915897098</v>
      </c>
      <c r="Z61" s="49">
        <f t="shared" si="25"/>
        <v>1542.8126137453646</v>
      </c>
    </row>
    <row r="62" spans="1:26" ht="11.25" customHeight="1" x14ac:dyDescent="0.2">
      <c r="A62" s="50" t="s">
        <v>92</v>
      </c>
      <c r="B62" s="51" t="s">
        <v>93</v>
      </c>
      <c r="C62" s="52">
        <v>1354.0468345152699</v>
      </c>
      <c r="D62" s="52">
        <v>1326.7571626372676</v>
      </c>
      <c r="E62" s="52">
        <v>1252.0329592923165</v>
      </c>
      <c r="F62" s="52">
        <v>1402.1265783784334</v>
      </c>
      <c r="G62" s="52">
        <v>1366.6785976096296</v>
      </c>
      <c r="H62" s="52">
        <v>1193.2012540542571</v>
      </c>
      <c r="I62" s="52">
        <v>1161.4908311648362</v>
      </c>
      <c r="J62" s="52">
        <v>1564.64883291919</v>
      </c>
      <c r="K62" s="52">
        <v>1603.6759315898266</v>
      </c>
      <c r="L62" s="52">
        <v>1720.0698833357069</v>
      </c>
      <c r="M62" s="52">
        <v>1764.6620767999998</v>
      </c>
      <c r="N62" s="52">
        <v>1519.2936863999985</v>
      </c>
      <c r="O62" s="52">
        <v>1622.2189087999998</v>
      </c>
      <c r="P62" s="52">
        <v>1557.2190591999984</v>
      </c>
      <c r="Q62" s="52">
        <v>1548.1607455999999</v>
      </c>
      <c r="R62" s="52">
        <v>1506.3533631999999</v>
      </c>
      <c r="S62" s="52">
        <v>1599.4241535999995</v>
      </c>
      <c r="T62" s="52">
        <v>1627.0967551999993</v>
      </c>
      <c r="U62" s="52">
        <v>1642.4798655999996</v>
      </c>
      <c r="V62" s="52">
        <v>1576.9009311999998</v>
      </c>
      <c r="W62" s="52">
        <v>1652.3514111999984</v>
      </c>
      <c r="X62" s="52">
        <v>1616.5096864000016</v>
      </c>
      <c r="Y62" s="52">
        <v>1702.3963711999993</v>
      </c>
      <c r="Z62" s="52">
        <v>1538.6679615999997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0.4897200346200471</v>
      </c>
      <c r="V64" s="52">
        <v>0.85714723358905565</v>
      </c>
      <c r="W64" s="52">
        <v>1.3780701562570783</v>
      </c>
      <c r="X64" s="52">
        <v>2.076511249141908</v>
      </c>
      <c r="Y64" s="52">
        <v>2.1693203897104705</v>
      </c>
      <c r="Z64" s="52">
        <v>4.1446521453649652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26.622112040427609</v>
      </c>
      <c r="D2" s="21">
        <f t="shared" ref="D2:X2" si="0">SUM(D3,D17,D22,D25,D26,D51,D52)</f>
        <v>24.254233293252511</v>
      </c>
      <c r="E2" s="21">
        <f t="shared" si="0"/>
        <v>24.655029306500779</v>
      </c>
      <c r="F2" s="21">
        <f t="shared" si="0"/>
        <v>19.701369613554469</v>
      </c>
      <c r="G2" s="21">
        <f t="shared" si="0"/>
        <v>22.370322107942496</v>
      </c>
      <c r="H2" s="21">
        <f t="shared" si="0"/>
        <v>23.829581030157861</v>
      </c>
      <c r="I2" s="21">
        <f t="shared" si="0"/>
        <v>22.608062054419968</v>
      </c>
      <c r="J2" s="21">
        <f t="shared" si="0"/>
        <v>15.929204942672657</v>
      </c>
      <c r="K2" s="21">
        <f t="shared" si="0"/>
        <v>16.470158007738974</v>
      </c>
      <c r="L2" s="21">
        <f t="shared" si="0"/>
        <v>13.503432159199146</v>
      </c>
      <c r="M2" s="21">
        <f t="shared" si="0"/>
        <v>14.330990403279124</v>
      </c>
      <c r="N2" s="21">
        <f t="shared" si="0"/>
        <v>15.007285578980859</v>
      </c>
      <c r="O2" s="21">
        <f t="shared" si="0"/>
        <v>15.462671692521869</v>
      </c>
      <c r="P2" s="21">
        <f t="shared" si="0"/>
        <v>14.640663633657958</v>
      </c>
      <c r="Q2" s="21">
        <f t="shared" si="0"/>
        <v>13.878604891794371</v>
      </c>
      <c r="R2" s="21">
        <f t="shared" si="0"/>
        <v>11.915153465005908</v>
      </c>
      <c r="S2" s="21">
        <f t="shared" si="0"/>
        <v>12.058213378892416</v>
      </c>
      <c r="T2" s="21">
        <f t="shared" si="0"/>
        <v>11.087285679851078</v>
      </c>
      <c r="U2" s="21">
        <f t="shared" si="0"/>
        <v>10.952081384764616</v>
      </c>
      <c r="V2" s="21">
        <f t="shared" si="0"/>
        <v>11.89067645430298</v>
      </c>
      <c r="W2" s="21">
        <f t="shared" si="0"/>
        <v>11.47721688852468</v>
      </c>
      <c r="X2" s="21">
        <f t="shared" si="0"/>
        <v>11.922229739217229</v>
      </c>
      <c r="Y2" s="21">
        <f t="shared" ref="Y2:Z2" si="1">SUM(Y3,Y17,Y22,Y25,Y26,Y51,Y52)</f>
        <v>9.3087563447180006</v>
      </c>
      <c r="Z2" s="21">
        <f t="shared" si="1"/>
        <v>10.374138974994642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8.0185683873615474</v>
      </c>
      <c r="D3" s="24">
        <f t="shared" ref="D3:W3" si="3">SUM(D4,D8,D11)</f>
        <v>6.8383925346527157</v>
      </c>
      <c r="E3" s="24">
        <f t="shared" si="3"/>
        <v>8.6531881224172356</v>
      </c>
      <c r="F3" s="24">
        <f t="shared" si="3"/>
        <v>5.2786868329826957</v>
      </c>
      <c r="G3" s="24">
        <f t="shared" si="3"/>
        <v>9.4046972383499039</v>
      </c>
      <c r="H3" s="24">
        <f t="shared" si="3"/>
        <v>8.6687447493141168</v>
      </c>
      <c r="I3" s="24">
        <f t="shared" si="3"/>
        <v>7.0937096743942076</v>
      </c>
      <c r="J3" s="24">
        <f t="shared" si="3"/>
        <v>2.4979253589036299</v>
      </c>
      <c r="K3" s="24">
        <f t="shared" si="3"/>
        <v>2.2552034143758357</v>
      </c>
      <c r="L3" s="24">
        <f t="shared" si="3"/>
        <v>1.5909125875525791</v>
      </c>
      <c r="M3" s="24">
        <f t="shared" si="3"/>
        <v>1.7989818547804475</v>
      </c>
      <c r="N3" s="24">
        <f t="shared" si="3"/>
        <v>2.3184154236036711</v>
      </c>
      <c r="O3" s="24">
        <f t="shared" si="3"/>
        <v>2.1067428462309916</v>
      </c>
      <c r="P3" s="24">
        <f t="shared" si="3"/>
        <v>2.1175903160349403</v>
      </c>
      <c r="Q3" s="24">
        <f t="shared" si="3"/>
        <v>1.6012179311320618</v>
      </c>
      <c r="R3" s="24">
        <f t="shared" si="3"/>
        <v>0.55562620724147804</v>
      </c>
      <c r="S3" s="24">
        <f t="shared" si="3"/>
        <v>0.33244869998594101</v>
      </c>
      <c r="T3" s="24">
        <f t="shared" si="3"/>
        <v>0.38129072857738688</v>
      </c>
      <c r="U3" s="24">
        <f t="shared" si="3"/>
        <v>0.35093571498666298</v>
      </c>
      <c r="V3" s="24">
        <f t="shared" si="3"/>
        <v>0.41446816243520707</v>
      </c>
      <c r="W3" s="24">
        <f t="shared" si="3"/>
        <v>0.33435673511498859</v>
      </c>
      <c r="X3" s="24">
        <f t="shared" ref="X3:Z3" si="4">SUM(X4,X8,X11)</f>
        <v>0.20709288918611279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8.0185683873615474</v>
      </c>
      <c r="D4" s="19">
        <f t="shared" ref="D4:W4" si="6">SUM(D5:D7)</f>
        <v>6.8383925346527157</v>
      </c>
      <c r="E4" s="19">
        <f t="shared" si="6"/>
        <v>8.6531881224172356</v>
      </c>
      <c r="F4" s="19">
        <f t="shared" si="6"/>
        <v>5.2786868329826957</v>
      </c>
      <c r="G4" s="19">
        <f t="shared" si="6"/>
        <v>9.4046972383499039</v>
      </c>
      <c r="H4" s="19">
        <f t="shared" si="6"/>
        <v>8.6687447493141168</v>
      </c>
      <c r="I4" s="19">
        <f t="shared" si="6"/>
        <v>7.0937096743942076</v>
      </c>
      <c r="J4" s="19">
        <f t="shared" si="6"/>
        <v>2.4979253589036299</v>
      </c>
      <c r="K4" s="19">
        <f t="shared" si="6"/>
        <v>2.2552034143758357</v>
      </c>
      <c r="L4" s="19">
        <f t="shared" si="6"/>
        <v>1.5909125875525791</v>
      </c>
      <c r="M4" s="19">
        <f t="shared" si="6"/>
        <v>1.7989818547804475</v>
      </c>
      <c r="N4" s="19">
        <f t="shared" si="6"/>
        <v>2.3184154236036711</v>
      </c>
      <c r="O4" s="19">
        <f t="shared" si="6"/>
        <v>2.1067428462309916</v>
      </c>
      <c r="P4" s="19">
        <f t="shared" si="6"/>
        <v>2.1175903160349403</v>
      </c>
      <c r="Q4" s="19">
        <f t="shared" si="6"/>
        <v>1.6012179311320618</v>
      </c>
      <c r="R4" s="19">
        <f t="shared" si="6"/>
        <v>0.55562620724147804</v>
      </c>
      <c r="S4" s="19">
        <f t="shared" si="6"/>
        <v>0.33244869998594101</v>
      </c>
      <c r="T4" s="19">
        <f t="shared" si="6"/>
        <v>0.38129072857738688</v>
      </c>
      <c r="U4" s="19">
        <f t="shared" si="6"/>
        <v>0.35093571498666298</v>
      </c>
      <c r="V4" s="19">
        <f t="shared" si="6"/>
        <v>0.41446816243520707</v>
      </c>
      <c r="W4" s="19">
        <f t="shared" si="6"/>
        <v>0.33435673511498859</v>
      </c>
      <c r="X4" s="19">
        <f t="shared" ref="X4:Z4" si="7">SUM(X5:X7)</f>
        <v>0.20709288918611279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8.0185683873615474</v>
      </c>
      <c r="D7" s="8">
        <v>6.8383925346527157</v>
      </c>
      <c r="E7" s="8">
        <v>8.6531881224172356</v>
      </c>
      <c r="F7" s="8">
        <v>5.2786868329826957</v>
      </c>
      <c r="G7" s="8">
        <v>9.4046972383499039</v>
      </c>
      <c r="H7" s="8">
        <v>8.6687447493141168</v>
      </c>
      <c r="I7" s="8">
        <v>7.0937096743942076</v>
      </c>
      <c r="J7" s="8">
        <v>2.4979253589036299</v>
      </c>
      <c r="K7" s="8">
        <v>2.2552034143758357</v>
      </c>
      <c r="L7" s="8">
        <v>1.5909125875525791</v>
      </c>
      <c r="M7" s="8">
        <v>1.7989818547804475</v>
      </c>
      <c r="N7" s="8">
        <v>2.3184154236036711</v>
      </c>
      <c r="O7" s="8">
        <v>2.1067428462309916</v>
      </c>
      <c r="P7" s="8">
        <v>2.1175903160349403</v>
      </c>
      <c r="Q7" s="8">
        <v>1.6012179311320618</v>
      </c>
      <c r="R7" s="8">
        <v>0.55562620724147804</v>
      </c>
      <c r="S7" s="8">
        <v>0.33244869998594101</v>
      </c>
      <c r="T7" s="8">
        <v>0.38129072857738688</v>
      </c>
      <c r="U7" s="8">
        <v>0.35093571498666298</v>
      </c>
      <c r="V7" s="8">
        <v>0.41446816243520707</v>
      </c>
      <c r="W7" s="8">
        <v>0.33435673511498859</v>
      </c>
      <c r="X7" s="8">
        <v>0.20709288918611279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4.8428857255019979</v>
      </c>
      <c r="D22" s="27">
        <f t="shared" si="14"/>
        <v>2.9732965857236491</v>
      </c>
      <c r="E22" s="27">
        <f t="shared" si="14"/>
        <v>3.3854487118574981</v>
      </c>
      <c r="F22" s="27">
        <f t="shared" si="14"/>
        <v>2.8154866254975781</v>
      </c>
      <c r="G22" s="27">
        <f t="shared" si="14"/>
        <v>2.1381382549467118</v>
      </c>
      <c r="H22" s="27">
        <f t="shared" si="14"/>
        <v>2.3247290129700922</v>
      </c>
      <c r="I22" s="27">
        <f t="shared" si="14"/>
        <v>1.8025889483566047</v>
      </c>
      <c r="J22" s="27">
        <f t="shared" si="14"/>
        <v>1.7856567462888115</v>
      </c>
      <c r="K22" s="27">
        <f t="shared" si="14"/>
        <v>2.3805618095196577</v>
      </c>
      <c r="L22" s="27">
        <f t="shared" si="14"/>
        <v>1.0324204756019852</v>
      </c>
      <c r="M22" s="27">
        <f t="shared" si="14"/>
        <v>1.3148544478936428</v>
      </c>
      <c r="N22" s="27">
        <f t="shared" si="14"/>
        <v>1.6492840563577251</v>
      </c>
      <c r="O22" s="27">
        <f t="shared" si="14"/>
        <v>1.5821964901802044</v>
      </c>
      <c r="P22" s="27">
        <f t="shared" si="14"/>
        <v>1.5913150905573366</v>
      </c>
      <c r="Q22" s="27">
        <f t="shared" si="14"/>
        <v>1.4286332044258037</v>
      </c>
      <c r="R22" s="27">
        <f t="shared" si="14"/>
        <v>0.98884286698710488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0.10629694651509775</v>
      </c>
      <c r="D23" s="8">
        <v>0.10748166112018449</v>
      </c>
      <c r="E23" s="8">
        <v>0.20337540373900426</v>
      </c>
      <c r="F23" s="8">
        <v>0.10321498134338125</v>
      </c>
      <c r="G23" s="8">
        <v>0.105480822012208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4.7365887789869001</v>
      </c>
      <c r="D24" s="8">
        <v>2.8658149246034648</v>
      </c>
      <c r="E24" s="8">
        <v>3.1820733081184938</v>
      </c>
      <c r="F24" s="8">
        <v>2.712271644154197</v>
      </c>
      <c r="G24" s="8">
        <v>2.0326574329345037</v>
      </c>
      <c r="H24" s="8">
        <v>2.3247290129700922</v>
      </c>
      <c r="I24" s="8">
        <v>1.8025889483566047</v>
      </c>
      <c r="J24" s="8">
        <v>1.7856567462888115</v>
      </c>
      <c r="K24" s="8">
        <v>2.3805618095196577</v>
      </c>
      <c r="L24" s="8">
        <v>1.0324204756019852</v>
      </c>
      <c r="M24" s="8">
        <v>1.3148544478936428</v>
      </c>
      <c r="N24" s="8">
        <v>1.6492840563577251</v>
      </c>
      <c r="O24" s="8">
        <v>1.5821964901802044</v>
      </c>
      <c r="P24" s="8">
        <v>1.5913150905573366</v>
      </c>
      <c r="Q24" s="8">
        <v>1.4286332044258037</v>
      </c>
      <c r="R24" s="8">
        <v>0.98884286698710488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4.2566800320183136</v>
      </c>
      <c r="D26" s="27">
        <f t="shared" si="16"/>
        <v>4.9135691318065273</v>
      </c>
      <c r="E26" s="27">
        <f t="shared" si="16"/>
        <v>3.8185470499736942</v>
      </c>
      <c r="F26" s="27">
        <f t="shared" si="16"/>
        <v>3.0438917916387354</v>
      </c>
      <c r="G26" s="27">
        <f t="shared" si="16"/>
        <v>1.8424065877999303</v>
      </c>
      <c r="H26" s="27">
        <f t="shared" si="16"/>
        <v>1.9097603017379452</v>
      </c>
      <c r="I26" s="27">
        <f t="shared" si="16"/>
        <v>2.3038801038923009</v>
      </c>
      <c r="J26" s="27">
        <f t="shared" si="16"/>
        <v>1.6029934149453411</v>
      </c>
      <c r="K26" s="27">
        <f t="shared" si="16"/>
        <v>1.865822875887619</v>
      </c>
      <c r="L26" s="27">
        <f t="shared" si="16"/>
        <v>1.2479233855240364</v>
      </c>
      <c r="M26" s="27">
        <f t="shared" si="16"/>
        <v>1.0005327352963809</v>
      </c>
      <c r="N26" s="27">
        <f t="shared" si="16"/>
        <v>1.3098255548414699</v>
      </c>
      <c r="O26" s="27">
        <f t="shared" si="16"/>
        <v>1.3526774719657664</v>
      </c>
      <c r="P26" s="27">
        <f t="shared" si="16"/>
        <v>1.1093701604072226</v>
      </c>
      <c r="Q26" s="27">
        <f t="shared" si="16"/>
        <v>1.0995345088467234</v>
      </c>
      <c r="R26" s="27">
        <f t="shared" si="16"/>
        <v>1.0973695110511592</v>
      </c>
      <c r="S26" s="27">
        <f t="shared" si="16"/>
        <v>0.80158442939474817</v>
      </c>
      <c r="T26" s="27">
        <f t="shared" si="16"/>
        <v>0.51720538705015928</v>
      </c>
      <c r="U26" s="27">
        <f t="shared" si="16"/>
        <v>0.49187069923604709</v>
      </c>
      <c r="V26" s="27">
        <f t="shared" si="16"/>
        <v>0.50602093654536273</v>
      </c>
      <c r="W26" s="27">
        <f t="shared" si="16"/>
        <v>0.49815679727740508</v>
      </c>
      <c r="X26" s="27">
        <f t="shared" si="16"/>
        <v>0.24357815388495288</v>
      </c>
      <c r="Y26" s="27">
        <f t="shared" ref="Y26:Z26" si="17">SUM(Y27,Y33)</f>
        <v>0.23099421781605375</v>
      </c>
      <c r="Z26" s="27">
        <f t="shared" si="17"/>
        <v>0.22106627510517121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4.2566800320183136</v>
      </c>
      <c r="D33" s="19">
        <f t="shared" si="20"/>
        <v>4.9135691318065273</v>
      </c>
      <c r="E33" s="19">
        <f t="shared" si="20"/>
        <v>3.8185470499736942</v>
      </c>
      <c r="F33" s="19">
        <f t="shared" si="20"/>
        <v>3.0438917916387354</v>
      </c>
      <c r="G33" s="19">
        <f t="shared" si="20"/>
        <v>1.8424065877999303</v>
      </c>
      <c r="H33" s="19">
        <f t="shared" si="20"/>
        <v>1.9097603017379452</v>
      </c>
      <c r="I33" s="19">
        <f t="shared" si="20"/>
        <v>2.3038801038923009</v>
      </c>
      <c r="J33" s="19">
        <f t="shared" si="20"/>
        <v>1.6029934149453411</v>
      </c>
      <c r="K33" s="19">
        <f t="shared" si="20"/>
        <v>1.865822875887619</v>
      </c>
      <c r="L33" s="19">
        <f t="shared" si="20"/>
        <v>1.2479233855240364</v>
      </c>
      <c r="M33" s="19">
        <f t="shared" si="20"/>
        <v>1.0005327352963809</v>
      </c>
      <c r="N33" s="19">
        <f t="shared" si="20"/>
        <v>1.3098255548414699</v>
      </c>
      <c r="O33" s="19">
        <f t="shared" si="20"/>
        <v>1.3526774719657664</v>
      </c>
      <c r="P33" s="19">
        <f t="shared" si="20"/>
        <v>1.1093701604072226</v>
      </c>
      <c r="Q33" s="19">
        <f t="shared" si="20"/>
        <v>1.0995345088467234</v>
      </c>
      <c r="R33" s="19">
        <f t="shared" si="20"/>
        <v>1.0973695110511592</v>
      </c>
      <c r="S33" s="19">
        <f t="shared" si="20"/>
        <v>0.80158442939474817</v>
      </c>
      <c r="T33" s="19">
        <f t="shared" si="20"/>
        <v>0.51720538705015928</v>
      </c>
      <c r="U33" s="19">
        <f t="shared" si="20"/>
        <v>0.49187069923604709</v>
      </c>
      <c r="V33" s="19">
        <f t="shared" si="20"/>
        <v>0.50602093654536273</v>
      </c>
      <c r="W33" s="19">
        <f t="shared" si="20"/>
        <v>0.49815679727740508</v>
      </c>
      <c r="X33" s="19">
        <f t="shared" si="20"/>
        <v>0.24357815388495288</v>
      </c>
      <c r="Y33" s="19">
        <f t="shared" ref="Y33:Z33" si="21">SUM(Y34:Y50)</f>
        <v>0.23099421781605375</v>
      </c>
      <c r="Z33" s="19">
        <f t="shared" si="21"/>
        <v>0.22106627510517121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4.2566800320183136</v>
      </c>
      <c r="D43" s="8">
        <v>4.9135691318065273</v>
      </c>
      <c r="E43" s="8">
        <v>3.8185470499736942</v>
      </c>
      <c r="F43" s="8">
        <v>3.0438917916387354</v>
      </c>
      <c r="G43" s="8">
        <v>1.8424065877999303</v>
      </c>
      <c r="H43" s="8">
        <v>1.9097603017379452</v>
      </c>
      <c r="I43" s="8">
        <v>2.3038801038923009</v>
      </c>
      <c r="J43" s="8">
        <v>1.6029934149453411</v>
      </c>
      <c r="K43" s="8">
        <v>1.865822875887619</v>
      </c>
      <c r="L43" s="8">
        <v>1.2479233855240364</v>
      </c>
      <c r="M43" s="8">
        <v>1.0005327352963809</v>
      </c>
      <c r="N43" s="8">
        <v>1.3098255548414699</v>
      </c>
      <c r="O43" s="8">
        <v>1.3526774719657664</v>
      </c>
      <c r="P43" s="8">
        <v>1.1093701604072226</v>
      </c>
      <c r="Q43" s="8">
        <v>1.0995345088467234</v>
      </c>
      <c r="R43" s="8">
        <v>1.0973695110511592</v>
      </c>
      <c r="S43" s="8">
        <v>0.80158442939474817</v>
      </c>
      <c r="T43" s="8">
        <v>0.51720538705015928</v>
      </c>
      <c r="U43" s="8">
        <v>0.49187069923604709</v>
      </c>
      <c r="V43" s="8">
        <v>0.50602093654536273</v>
      </c>
      <c r="W43" s="8">
        <v>0.49815679727740508</v>
      </c>
      <c r="X43" s="8">
        <v>0.24357815388495288</v>
      </c>
      <c r="Y43" s="8">
        <v>0.23099421781605375</v>
      </c>
      <c r="Z43" s="8">
        <v>0.22106627510517121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9.5039778955457503</v>
      </c>
      <c r="D51" s="27">
        <v>9.5289750410696179</v>
      </c>
      <c r="E51" s="27">
        <v>8.797845422252351</v>
      </c>
      <c r="F51" s="27">
        <v>8.5633043634354582</v>
      </c>
      <c r="G51" s="27">
        <v>8.9850800268459494</v>
      </c>
      <c r="H51" s="27">
        <v>10.926346966135709</v>
      </c>
      <c r="I51" s="27">
        <v>11.407883327776855</v>
      </c>
      <c r="J51" s="27">
        <v>10.042629422534874</v>
      </c>
      <c r="K51" s="27">
        <v>9.9685699079558621</v>
      </c>
      <c r="L51" s="27">
        <v>9.6321757105205457</v>
      </c>
      <c r="M51" s="27">
        <v>10.216621365308653</v>
      </c>
      <c r="N51" s="27">
        <v>9.729760544177994</v>
      </c>
      <c r="O51" s="27">
        <v>10.421054884144906</v>
      </c>
      <c r="P51" s="27">
        <v>9.8223880666584584</v>
      </c>
      <c r="Q51" s="27">
        <v>9.7492192473897834</v>
      </c>
      <c r="R51" s="27">
        <v>9.2733148797261649</v>
      </c>
      <c r="S51" s="27">
        <v>10.924180249511727</v>
      </c>
      <c r="T51" s="27">
        <v>10.188789564223532</v>
      </c>
      <c r="U51" s="27">
        <v>10.109274970541906</v>
      </c>
      <c r="V51" s="27">
        <v>10.970187355322411</v>
      </c>
      <c r="W51" s="27">
        <v>10.644703356132286</v>
      </c>
      <c r="X51" s="27">
        <v>11.471558696146163</v>
      </c>
      <c r="Y51" s="27">
        <v>9.0777621269019466</v>
      </c>
      <c r="Z51" s="27">
        <v>10.153072699889471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146.97554649214419</v>
      </c>
      <c r="D61" s="49">
        <f t="shared" si="24"/>
        <v>146.25072837795679</v>
      </c>
      <c r="E61" s="49">
        <f t="shared" si="24"/>
        <v>144.24058335334837</v>
      </c>
      <c r="F61" s="49">
        <f t="shared" si="24"/>
        <v>155.30826357589333</v>
      </c>
      <c r="G61" s="49">
        <f t="shared" si="24"/>
        <v>155.00305578204151</v>
      </c>
      <c r="H61" s="49">
        <f t="shared" si="24"/>
        <v>142.23439037141765</v>
      </c>
      <c r="I61" s="49">
        <f t="shared" si="24"/>
        <v>143.90745127981185</v>
      </c>
      <c r="J61" s="49">
        <f t="shared" si="24"/>
        <v>154.67787502989466</v>
      </c>
      <c r="K61" s="49">
        <f t="shared" si="24"/>
        <v>156.47356525761265</v>
      </c>
      <c r="L61" s="49">
        <f t="shared" si="24"/>
        <v>155.14985776284686</v>
      </c>
      <c r="M61" s="49">
        <f t="shared" si="24"/>
        <v>156.92577599999996</v>
      </c>
      <c r="N61" s="49">
        <f t="shared" si="24"/>
        <v>135.10593600000001</v>
      </c>
      <c r="O61" s="49">
        <f t="shared" si="24"/>
        <v>144.25880000000001</v>
      </c>
      <c r="P61" s="49">
        <f t="shared" si="24"/>
        <v>138.47847999999999</v>
      </c>
      <c r="Q61" s="49">
        <f t="shared" si="24"/>
        <v>137.67297599999998</v>
      </c>
      <c r="R61" s="49">
        <f t="shared" si="24"/>
        <v>133.95524800000001</v>
      </c>
      <c r="S61" s="49">
        <f t="shared" si="24"/>
        <v>142.23171200000002</v>
      </c>
      <c r="T61" s="49">
        <f t="shared" si="24"/>
        <v>144.69257599999995</v>
      </c>
      <c r="U61" s="49">
        <f t="shared" si="24"/>
        <v>146.09210411582885</v>
      </c>
      <c r="V61" s="49">
        <f t="shared" si="24"/>
        <v>140.3312706777331</v>
      </c>
      <c r="W61" s="49">
        <f t="shared" si="24"/>
        <v>147.09102280626365</v>
      </c>
      <c r="X61" s="49">
        <f t="shared" si="24"/>
        <v>143.97224339371479</v>
      </c>
      <c r="Y61" s="49">
        <f t="shared" ref="Y61:Z61" si="25">SUM(Y62:Y72)</f>
        <v>151.58945799898555</v>
      </c>
      <c r="Z61" s="49">
        <f t="shared" si="25"/>
        <v>137.21433684859841</v>
      </c>
    </row>
    <row r="62" spans="1:26" ht="11.25" customHeight="1" x14ac:dyDescent="0.2">
      <c r="A62" s="50" t="s">
        <v>92</v>
      </c>
      <c r="B62" s="51" t="s">
        <v>93</v>
      </c>
      <c r="C62" s="52">
        <v>146.97554649214419</v>
      </c>
      <c r="D62" s="52">
        <v>146.25072837795679</v>
      </c>
      <c r="E62" s="52">
        <v>144.24058335334837</v>
      </c>
      <c r="F62" s="52">
        <v>155.30826357589333</v>
      </c>
      <c r="G62" s="52">
        <v>155.00305578204151</v>
      </c>
      <c r="H62" s="52">
        <v>142.23439037141765</v>
      </c>
      <c r="I62" s="52">
        <v>143.90745127981185</v>
      </c>
      <c r="J62" s="52">
        <v>154.67787502989466</v>
      </c>
      <c r="K62" s="52">
        <v>156.47356525761265</v>
      </c>
      <c r="L62" s="52">
        <v>155.14985776284686</v>
      </c>
      <c r="M62" s="52">
        <v>156.92577599999996</v>
      </c>
      <c r="N62" s="52">
        <v>135.10593600000001</v>
      </c>
      <c r="O62" s="52">
        <v>144.25880000000001</v>
      </c>
      <c r="P62" s="52">
        <v>138.47847999999999</v>
      </c>
      <c r="Q62" s="52">
        <v>137.67297599999998</v>
      </c>
      <c r="R62" s="52">
        <v>133.95524800000001</v>
      </c>
      <c r="S62" s="52">
        <v>142.23171200000002</v>
      </c>
      <c r="T62" s="52">
        <v>144.69257599999995</v>
      </c>
      <c r="U62" s="52">
        <v>146.048</v>
      </c>
      <c r="V62" s="52">
        <v>140.25054399999999</v>
      </c>
      <c r="W62" s="52">
        <v>146.96124799999998</v>
      </c>
      <c r="X62" s="52">
        <v>143.77406399999998</v>
      </c>
      <c r="Y62" s="52">
        <v>151.38871999999992</v>
      </c>
      <c r="Z62" s="52">
        <v>136.82894399999998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4.4104115828832356E-2</v>
      </c>
      <c r="V64" s="52">
        <v>8.072667773310209E-2</v>
      </c>
      <c r="W64" s="52">
        <v>0.12977480626367363</v>
      </c>
      <c r="X64" s="52">
        <v>0.19817939371480742</v>
      </c>
      <c r="Y64" s="52">
        <v>0.20073799898563921</v>
      </c>
      <c r="Z64" s="52">
        <v>0.38539284859843947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26.013433576640143</v>
      </c>
      <c r="D2" s="21">
        <f t="shared" ref="D2:X2" si="0">SUM(D3,D17,D22,D25,D26,D51,D52)</f>
        <v>28.182663765111528</v>
      </c>
      <c r="E2" s="21">
        <f t="shared" si="0"/>
        <v>15.545055868622937</v>
      </c>
      <c r="F2" s="21">
        <f t="shared" si="0"/>
        <v>17.897077433319961</v>
      </c>
      <c r="G2" s="21">
        <f t="shared" si="0"/>
        <v>18.900225727195682</v>
      </c>
      <c r="H2" s="21">
        <f t="shared" si="0"/>
        <v>16.018139552180045</v>
      </c>
      <c r="I2" s="21">
        <f t="shared" si="0"/>
        <v>16.146097058260949</v>
      </c>
      <c r="J2" s="21">
        <f t="shared" si="0"/>
        <v>11.806062136265833</v>
      </c>
      <c r="K2" s="21">
        <f t="shared" si="0"/>
        <v>14.832233608224339</v>
      </c>
      <c r="L2" s="21">
        <f t="shared" si="0"/>
        <v>13.736345820804853</v>
      </c>
      <c r="M2" s="21">
        <f t="shared" si="0"/>
        <v>17.441644224477898</v>
      </c>
      <c r="N2" s="21">
        <f t="shared" si="0"/>
        <v>17.351860123450592</v>
      </c>
      <c r="O2" s="21">
        <f t="shared" si="0"/>
        <v>14.789023050153387</v>
      </c>
      <c r="P2" s="21">
        <f t="shared" si="0"/>
        <v>14.468128596483261</v>
      </c>
      <c r="Q2" s="21">
        <f t="shared" si="0"/>
        <v>17.416885389362989</v>
      </c>
      <c r="R2" s="21">
        <f t="shared" si="0"/>
        <v>20.221708443503999</v>
      </c>
      <c r="S2" s="21">
        <f t="shared" si="0"/>
        <v>26.893190312057371</v>
      </c>
      <c r="T2" s="21">
        <f t="shared" si="0"/>
        <v>26.478548680201513</v>
      </c>
      <c r="U2" s="21">
        <f t="shared" si="0"/>
        <v>23.4291122522284</v>
      </c>
      <c r="V2" s="21">
        <f t="shared" si="0"/>
        <v>26.397226858227768</v>
      </c>
      <c r="W2" s="21">
        <f t="shared" si="0"/>
        <v>18.19115090386514</v>
      </c>
      <c r="X2" s="21">
        <f t="shared" si="0"/>
        <v>17.388382672100374</v>
      </c>
      <c r="Y2" s="21">
        <f t="shared" ref="Y2:Z2" si="1">SUM(Y3,Y17,Y22,Y25,Y26,Y51,Y52)</f>
        <v>10.421850048539099</v>
      </c>
      <c r="Z2" s="21">
        <f t="shared" si="1"/>
        <v>13.98921111045502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1.9220930901275461</v>
      </c>
      <c r="D3" s="24">
        <f t="shared" ref="D3:W3" si="3">SUM(D4,D8,D11)</f>
        <v>1.628293278196757</v>
      </c>
      <c r="E3" s="24">
        <f t="shared" si="3"/>
        <v>1.7338900035524967</v>
      </c>
      <c r="F3" s="24">
        <f t="shared" si="3"/>
        <v>1.107944967607805</v>
      </c>
      <c r="G3" s="24">
        <f t="shared" si="3"/>
        <v>1.9751667627043168</v>
      </c>
      <c r="H3" s="24">
        <f t="shared" si="3"/>
        <v>1.5901166876004986</v>
      </c>
      <c r="I3" s="24">
        <f t="shared" si="3"/>
        <v>1.3358315161633536</v>
      </c>
      <c r="J3" s="24">
        <f t="shared" si="3"/>
        <v>0.47806350305037365</v>
      </c>
      <c r="K3" s="24">
        <f t="shared" si="3"/>
        <v>0.43795718198081934</v>
      </c>
      <c r="L3" s="24">
        <f t="shared" si="3"/>
        <v>0.26400212992572969</v>
      </c>
      <c r="M3" s="24">
        <f t="shared" si="3"/>
        <v>0.34128188605033938</v>
      </c>
      <c r="N3" s="24">
        <f t="shared" si="3"/>
        <v>0.4233888948222907</v>
      </c>
      <c r="O3" s="24">
        <f t="shared" si="3"/>
        <v>0.3998081268374587</v>
      </c>
      <c r="P3" s="24">
        <f t="shared" si="3"/>
        <v>0.3993931484584155</v>
      </c>
      <c r="Q3" s="24">
        <f t="shared" si="3"/>
        <v>0.32709896165517377</v>
      </c>
      <c r="R3" s="24">
        <f t="shared" si="3"/>
        <v>0.15397322715287512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1.9220930901275461</v>
      </c>
      <c r="D4" s="19">
        <f t="shared" ref="D4:W4" si="6">SUM(D5:D7)</f>
        <v>1.628293278196757</v>
      </c>
      <c r="E4" s="19">
        <f t="shared" si="6"/>
        <v>1.7338900035524967</v>
      </c>
      <c r="F4" s="19">
        <f t="shared" si="6"/>
        <v>1.107944967607805</v>
      </c>
      <c r="G4" s="19">
        <f t="shared" si="6"/>
        <v>1.9751667627043168</v>
      </c>
      <c r="H4" s="19">
        <f t="shared" si="6"/>
        <v>1.5901166876004986</v>
      </c>
      <c r="I4" s="19">
        <f t="shared" si="6"/>
        <v>1.3358315161633536</v>
      </c>
      <c r="J4" s="19">
        <f t="shared" si="6"/>
        <v>0.47806350305037365</v>
      </c>
      <c r="K4" s="19">
        <f t="shared" si="6"/>
        <v>0.43795718198081934</v>
      </c>
      <c r="L4" s="19">
        <f t="shared" si="6"/>
        <v>0.26400212992572969</v>
      </c>
      <c r="M4" s="19">
        <f t="shared" si="6"/>
        <v>0.34128188605033938</v>
      </c>
      <c r="N4" s="19">
        <f t="shared" si="6"/>
        <v>0.4233888948222907</v>
      </c>
      <c r="O4" s="19">
        <f t="shared" si="6"/>
        <v>0.3998081268374587</v>
      </c>
      <c r="P4" s="19">
        <f t="shared" si="6"/>
        <v>0.3993931484584155</v>
      </c>
      <c r="Q4" s="19">
        <f t="shared" si="6"/>
        <v>0.32709896165517377</v>
      </c>
      <c r="R4" s="19">
        <f t="shared" si="6"/>
        <v>0.15397322715287512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1.9220930901275461</v>
      </c>
      <c r="D7" s="8">
        <v>1.628293278196757</v>
      </c>
      <c r="E7" s="8">
        <v>1.7338900035524967</v>
      </c>
      <c r="F7" s="8">
        <v>1.107944967607805</v>
      </c>
      <c r="G7" s="8">
        <v>1.9751667627043168</v>
      </c>
      <c r="H7" s="8">
        <v>1.5901166876004986</v>
      </c>
      <c r="I7" s="8">
        <v>1.3358315161633536</v>
      </c>
      <c r="J7" s="8">
        <v>0.47806350305037365</v>
      </c>
      <c r="K7" s="8">
        <v>0.43795718198081934</v>
      </c>
      <c r="L7" s="8">
        <v>0.26400212992572969</v>
      </c>
      <c r="M7" s="8">
        <v>0.34128188605033938</v>
      </c>
      <c r="N7" s="8">
        <v>0.4233888948222907</v>
      </c>
      <c r="O7" s="8">
        <v>0.3998081268374587</v>
      </c>
      <c r="P7" s="8">
        <v>0.3993931484584155</v>
      </c>
      <c r="Q7" s="8">
        <v>0.32709896165517377</v>
      </c>
      <c r="R7" s="8">
        <v>0.15397322715287512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1.1608652242632562</v>
      </c>
      <c r="D22" s="27">
        <f t="shared" si="14"/>
        <v>0.70797322910113603</v>
      </c>
      <c r="E22" s="27">
        <f t="shared" si="14"/>
        <v>0.67836219390890018</v>
      </c>
      <c r="F22" s="27">
        <f t="shared" si="14"/>
        <v>0.59094322826582979</v>
      </c>
      <c r="G22" s="27">
        <f t="shared" si="14"/>
        <v>0.44905003406343885</v>
      </c>
      <c r="H22" s="27">
        <f t="shared" si="14"/>
        <v>0.42642741303061882</v>
      </c>
      <c r="I22" s="27">
        <f t="shared" si="14"/>
        <v>0.33944934856784142</v>
      </c>
      <c r="J22" s="27">
        <f t="shared" si="14"/>
        <v>0.34174652830741192</v>
      </c>
      <c r="K22" s="27">
        <f t="shared" si="14"/>
        <v>0.4623015977106178</v>
      </c>
      <c r="L22" s="27">
        <f t="shared" si="14"/>
        <v>0.17132380915859147</v>
      </c>
      <c r="M22" s="27">
        <f t="shared" si="14"/>
        <v>0.24943887269701506</v>
      </c>
      <c r="N22" s="27">
        <f t="shared" si="14"/>
        <v>0.30119216200862065</v>
      </c>
      <c r="O22" s="27">
        <f t="shared" si="14"/>
        <v>0.30026209233815099</v>
      </c>
      <c r="P22" s="27">
        <f t="shared" si="14"/>
        <v>0.3001337602436393</v>
      </c>
      <c r="Q22" s="27">
        <f t="shared" si="14"/>
        <v>0.29184312058221801</v>
      </c>
      <c r="R22" s="27">
        <f t="shared" si="14"/>
        <v>0.27402474072094085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2.5479938129648393E-2</v>
      </c>
      <c r="D23" s="8">
        <v>2.5592515411270698E-2</v>
      </c>
      <c r="E23" s="8">
        <v>4.0751521233887901E-2</v>
      </c>
      <c r="F23" s="8">
        <v>2.1663819578498496E-2</v>
      </c>
      <c r="G23" s="8">
        <v>2.2152995302355705E-2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1.1353852861336078</v>
      </c>
      <c r="D24" s="8">
        <v>0.6823807136898653</v>
      </c>
      <c r="E24" s="8">
        <v>0.63761067267501226</v>
      </c>
      <c r="F24" s="8">
        <v>0.56927940868733129</v>
      </c>
      <c r="G24" s="8">
        <v>0.42689703876108315</v>
      </c>
      <c r="H24" s="8">
        <v>0.42642741303061882</v>
      </c>
      <c r="I24" s="8">
        <v>0.33944934856784142</v>
      </c>
      <c r="J24" s="8">
        <v>0.34174652830741192</v>
      </c>
      <c r="K24" s="8">
        <v>0.4623015977106178</v>
      </c>
      <c r="L24" s="8">
        <v>0.17132380915859147</v>
      </c>
      <c r="M24" s="8">
        <v>0.24943887269701506</v>
      </c>
      <c r="N24" s="8">
        <v>0.30119216200862065</v>
      </c>
      <c r="O24" s="8">
        <v>0.30026209233815099</v>
      </c>
      <c r="P24" s="8">
        <v>0.3001337602436393</v>
      </c>
      <c r="Q24" s="8">
        <v>0.29184312058221801</v>
      </c>
      <c r="R24" s="8">
        <v>0.27402474072094085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17.22622428</v>
      </c>
      <c r="D26" s="27">
        <f t="shared" si="16"/>
        <v>20.09729952</v>
      </c>
      <c r="E26" s="27">
        <f t="shared" si="16"/>
        <v>8.6132257200000026</v>
      </c>
      <c r="F26" s="27">
        <f t="shared" si="16"/>
        <v>11.484300960000001</v>
      </c>
      <c r="G26" s="27">
        <f t="shared" si="16"/>
        <v>11.484300960000001</v>
      </c>
      <c r="H26" s="27">
        <f t="shared" si="16"/>
        <v>8.6132257200000026</v>
      </c>
      <c r="I26" s="27">
        <f t="shared" si="16"/>
        <v>8.6132257200000026</v>
      </c>
      <c r="J26" s="27">
        <f t="shared" si="16"/>
        <v>5.7421504800000003</v>
      </c>
      <c r="K26" s="27">
        <f t="shared" si="16"/>
        <v>8.6132257200000026</v>
      </c>
      <c r="L26" s="27">
        <f t="shared" si="16"/>
        <v>8.6132257200000026</v>
      </c>
      <c r="M26" s="27">
        <f t="shared" si="16"/>
        <v>11.3716296</v>
      </c>
      <c r="N26" s="27">
        <f t="shared" si="16"/>
        <v>11.3716296</v>
      </c>
      <c r="O26" s="27">
        <f t="shared" si="16"/>
        <v>8.6132257200000026</v>
      </c>
      <c r="P26" s="27">
        <f t="shared" si="16"/>
        <v>8.6132257200000026</v>
      </c>
      <c r="Q26" s="27">
        <f t="shared" si="16"/>
        <v>11.484300960000001</v>
      </c>
      <c r="R26" s="27">
        <f t="shared" si="16"/>
        <v>14.355149040000001</v>
      </c>
      <c r="S26" s="27">
        <f t="shared" si="16"/>
        <v>20.09729952</v>
      </c>
      <c r="T26" s="27">
        <f t="shared" si="16"/>
        <v>20.09729952</v>
      </c>
      <c r="U26" s="27">
        <f t="shared" si="16"/>
        <v>17.22622428</v>
      </c>
      <c r="V26" s="27">
        <f t="shared" si="16"/>
        <v>19.149815160000003</v>
      </c>
      <c r="W26" s="27">
        <f t="shared" si="16"/>
        <v>11.484300960000001</v>
      </c>
      <c r="X26" s="27">
        <f t="shared" si="16"/>
        <v>9.761519520000002</v>
      </c>
      <c r="Y26" s="27">
        <f t="shared" ref="Y26:Z26" si="17">SUM(Y27,Y33)</f>
        <v>5.7421504800000003</v>
      </c>
      <c r="Z26" s="27">
        <f t="shared" si="17"/>
        <v>8.6132257200000026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17.22622428</v>
      </c>
      <c r="D33" s="19">
        <f t="shared" si="20"/>
        <v>20.09729952</v>
      </c>
      <c r="E33" s="19">
        <f t="shared" si="20"/>
        <v>8.6132257200000026</v>
      </c>
      <c r="F33" s="19">
        <f t="shared" si="20"/>
        <v>11.484300960000001</v>
      </c>
      <c r="G33" s="19">
        <f t="shared" si="20"/>
        <v>11.484300960000001</v>
      </c>
      <c r="H33" s="19">
        <f t="shared" si="20"/>
        <v>8.6132257200000026</v>
      </c>
      <c r="I33" s="19">
        <f t="shared" si="20"/>
        <v>8.6132257200000026</v>
      </c>
      <c r="J33" s="19">
        <f t="shared" si="20"/>
        <v>5.7421504800000003</v>
      </c>
      <c r="K33" s="19">
        <f t="shared" si="20"/>
        <v>8.6132257200000026</v>
      </c>
      <c r="L33" s="19">
        <f t="shared" si="20"/>
        <v>8.6132257200000026</v>
      </c>
      <c r="M33" s="19">
        <f t="shared" si="20"/>
        <v>11.3716296</v>
      </c>
      <c r="N33" s="19">
        <f t="shared" si="20"/>
        <v>11.3716296</v>
      </c>
      <c r="O33" s="19">
        <f t="shared" si="20"/>
        <v>8.6132257200000026</v>
      </c>
      <c r="P33" s="19">
        <f t="shared" si="20"/>
        <v>8.6132257200000026</v>
      </c>
      <c r="Q33" s="19">
        <f t="shared" si="20"/>
        <v>11.484300960000001</v>
      </c>
      <c r="R33" s="19">
        <f t="shared" si="20"/>
        <v>14.355149040000001</v>
      </c>
      <c r="S33" s="19">
        <f t="shared" si="20"/>
        <v>20.09729952</v>
      </c>
      <c r="T33" s="19">
        <f t="shared" si="20"/>
        <v>20.09729952</v>
      </c>
      <c r="U33" s="19">
        <f t="shared" si="20"/>
        <v>17.22622428</v>
      </c>
      <c r="V33" s="19">
        <f t="shared" si="20"/>
        <v>19.149815160000003</v>
      </c>
      <c r="W33" s="19">
        <f t="shared" si="20"/>
        <v>11.484300960000001</v>
      </c>
      <c r="X33" s="19">
        <f t="shared" si="20"/>
        <v>9.761519520000002</v>
      </c>
      <c r="Y33" s="19">
        <f t="shared" ref="Y33:Z33" si="21">SUM(Y34:Y50)</f>
        <v>5.7421504800000003</v>
      </c>
      <c r="Z33" s="19">
        <f t="shared" si="21"/>
        <v>8.6132257200000026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17.22622428</v>
      </c>
      <c r="D36" s="8">
        <v>20.09729952</v>
      </c>
      <c r="E36" s="8">
        <v>8.6132257200000026</v>
      </c>
      <c r="F36" s="8">
        <v>11.484300960000001</v>
      </c>
      <c r="G36" s="8">
        <v>11.484300960000001</v>
      </c>
      <c r="H36" s="8">
        <v>8.6132257200000026</v>
      </c>
      <c r="I36" s="8">
        <v>8.6132257200000026</v>
      </c>
      <c r="J36" s="8">
        <v>5.7421504800000003</v>
      </c>
      <c r="K36" s="8">
        <v>8.6132257200000026</v>
      </c>
      <c r="L36" s="8">
        <v>8.6132257200000026</v>
      </c>
      <c r="M36" s="8">
        <v>11.3716296</v>
      </c>
      <c r="N36" s="8">
        <v>11.3716296</v>
      </c>
      <c r="O36" s="8">
        <v>8.6132257200000026</v>
      </c>
      <c r="P36" s="8">
        <v>8.6132257200000026</v>
      </c>
      <c r="Q36" s="8">
        <v>11.484300960000001</v>
      </c>
      <c r="R36" s="8">
        <v>14.355149040000001</v>
      </c>
      <c r="S36" s="8">
        <v>20.09729952</v>
      </c>
      <c r="T36" s="8">
        <v>20.09729952</v>
      </c>
      <c r="U36" s="8">
        <v>17.22622428</v>
      </c>
      <c r="V36" s="8">
        <v>19.149815160000003</v>
      </c>
      <c r="W36" s="8">
        <v>11.484300960000001</v>
      </c>
      <c r="X36" s="8">
        <v>9.761519520000002</v>
      </c>
      <c r="Y36" s="8">
        <v>5.7421504800000003</v>
      </c>
      <c r="Z36" s="8">
        <v>8.6132257200000026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5.7042509822493415</v>
      </c>
      <c r="D51" s="27">
        <v>5.749097737813635</v>
      </c>
      <c r="E51" s="27">
        <v>4.519577951161537</v>
      </c>
      <c r="F51" s="27">
        <v>4.7138882774463262</v>
      </c>
      <c r="G51" s="27">
        <v>4.9917079704279264</v>
      </c>
      <c r="H51" s="27">
        <v>5.3883697315489272</v>
      </c>
      <c r="I51" s="27">
        <v>5.8575904735297524</v>
      </c>
      <c r="J51" s="27">
        <v>5.2441016249080485</v>
      </c>
      <c r="K51" s="27">
        <v>5.3187491085328986</v>
      </c>
      <c r="L51" s="27">
        <v>4.6877941617205279</v>
      </c>
      <c r="M51" s="27">
        <v>5.4792938657305434</v>
      </c>
      <c r="N51" s="27">
        <v>5.2556494666196816</v>
      </c>
      <c r="O51" s="27">
        <v>5.4757271109777754</v>
      </c>
      <c r="P51" s="27">
        <v>5.1553759677812039</v>
      </c>
      <c r="Q51" s="27">
        <v>5.3136423471255965</v>
      </c>
      <c r="R51" s="27">
        <v>5.4385614356301817</v>
      </c>
      <c r="S51" s="27">
        <v>6.7958907920573717</v>
      </c>
      <c r="T51" s="27">
        <v>6.3812491602015129</v>
      </c>
      <c r="U51" s="27">
        <v>6.2028879722283996</v>
      </c>
      <c r="V51" s="27">
        <v>7.2474116982277659</v>
      </c>
      <c r="W51" s="27">
        <v>6.7068499438651399</v>
      </c>
      <c r="X51" s="27">
        <v>7.6268631521003707</v>
      </c>
      <c r="Y51" s="27">
        <v>4.6796995685390996</v>
      </c>
      <c r="Z51" s="27">
        <v>5.3759853904550168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54.433708592586179</v>
      </c>
      <c r="D61" s="49">
        <f t="shared" si="24"/>
        <v>55.12010898477611</v>
      </c>
      <c r="E61" s="49">
        <f t="shared" si="24"/>
        <v>47.29454695433494</v>
      </c>
      <c r="F61" s="49">
        <f t="shared" si="24"/>
        <v>55.36515804567356</v>
      </c>
      <c r="G61" s="49">
        <f t="shared" si="24"/>
        <v>56.622167408328906</v>
      </c>
      <c r="H61" s="49">
        <f t="shared" si="24"/>
        <v>46.868221174325129</v>
      </c>
      <c r="I61" s="49">
        <f t="shared" si="24"/>
        <v>50.585896755351847</v>
      </c>
      <c r="J61" s="49">
        <f t="shared" si="24"/>
        <v>57.217247250915939</v>
      </c>
      <c r="K61" s="49">
        <f t="shared" si="24"/>
        <v>60.970637552560589</v>
      </c>
      <c r="L61" s="49">
        <f t="shared" si="24"/>
        <v>53.308438101446477</v>
      </c>
      <c r="M61" s="49">
        <f t="shared" si="24"/>
        <v>63.947967999999982</v>
      </c>
      <c r="N61" s="49">
        <f t="shared" si="24"/>
        <v>55.056287999999988</v>
      </c>
      <c r="O61" s="49">
        <f t="shared" si="24"/>
        <v>58.786111999999996</v>
      </c>
      <c r="P61" s="49">
        <f t="shared" si="24"/>
        <v>56.43063999999999</v>
      </c>
      <c r="Q61" s="49">
        <f t="shared" si="24"/>
        <v>56.102367999999991</v>
      </c>
      <c r="R61" s="49">
        <f t="shared" si="24"/>
        <v>54.587343999999995</v>
      </c>
      <c r="S61" s="49">
        <f t="shared" si="24"/>
        <v>57.96</v>
      </c>
      <c r="T61" s="49">
        <f t="shared" si="24"/>
        <v>58.962847999999966</v>
      </c>
      <c r="U61" s="49">
        <f t="shared" si="24"/>
        <v>59.499061573693247</v>
      </c>
      <c r="V61" s="49">
        <f t="shared" si="24"/>
        <v>57.206035766323758</v>
      </c>
      <c r="W61" s="49">
        <f t="shared" si="24"/>
        <v>59.969062501421881</v>
      </c>
      <c r="X61" s="49">
        <f t="shared" si="24"/>
        <v>58.720303524181894</v>
      </c>
      <c r="Y61" s="49">
        <f t="shared" ref="Y61:Z61" si="25">SUM(Y62:Y72)</f>
        <v>61.79498694151247</v>
      </c>
      <c r="Z61" s="49">
        <f t="shared" si="25"/>
        <v>55.962478985156558</v>
      </c>
    </row>
    <row r="62" spans="1:26" ht="11.25" customHeight="1" x14ac:dyDescent="0.2">
      <c r="A62" s="50" t="s">
        <v>92</v>
      </c>
      <c r="B62" s="51" t="s">
        <v>93</v>
      </c>
      <c r="C62" s="52">
        <v>54.433708592586179</v>
      </c>
      <c r="D62" s="52">
        <v>55.12010898477611</v>
      </c>
      <c r="E62" s="52">
        <v>47.29454695433494</v>
      </c>
      <c r="F62" s="52">
        <v>55.36515804567356</v>
      </c>
      <c r="G62" s="52">
        <v>56.622167408328906</v>
      </c>
      <c r="H62" s="52">
        <v>46.868221174325129</v>
      </c>
      <c r="I62" s="52">
        <v>50.585896755351847</v>
      </c>
      <c r="J62" s="52">
        <v>57.217247250915939</v>
      </c>
      <c r="K62" s="52">
        <v>60.970637552560589</v>
      </c>
      <c r="L62" s="52">
        <v>53.308438101446477</v>
      </c>
      <c r="M62" s="52">
        <v>63.947967999999982</v>
      </c>
      <c r="N62" s="52">
        <v>55.056287999999988</v>
      </c>
      <c r="O62" s="52">
        <v>58.786111999999996</v>
      </c>
      <c r="P62" s="52">
        <v>56.43063999999999</v>
      </c>
      <c r="Q62" s="52">
        <v>56.102367999999991</v>
      </c>
      <c r="R62" s="52">
        <v>54.587343999999995</v>
      </c>
      <c r="S62" s="52">
        <v>57.96</v>
      </c>
      <c r="T62" s="52">
        <v>58.962847999999966</v>
      </c>
      <c r="U62" s="52">
        <v>59.472000000000016</v>
      </c>
      <c r="V62" s="52">
        <v>57.152703999999993</v>
      </c>
      <c r="W62" s="52">
        <v>59.887296000000006</v>
      </c>
      <c r="X62" s="52">
        <v>58.588543999999985</v>
      </c>
      <c r="Y62" s="52">
        <v>61.691503999999981</v>
      </c>
      <c r="Z62" s="52">
        <v>55.758415999999997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2.7061573693228723E-2</v>
      </c>
      <c r="V64" s="52">
        <v>5.3331766323762325E-2</v>
      </c>
      <c r="W64" s="52">
        <v>8.1766501421875068E-2</v>
      </c>
      <c r="X64" s="52">
        <v>0.13175952418190878</v>
      </c>
      <c r="Y64" s="52">
        <v>0.10348294151249077</v>
      </c>
      <c r="Z64" s="52">
        <v>0.20406298515656329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99.250643037182755</v>
      </c>
      <c r="D2" s="21">
        <f t="shared" ref="D2:X2" si="0">SUM(D3,D17,D22,D25,D26,D51,D52)</f>
        <v>224.4260736</v>
      </c>
      <c r="E2" s="21">
        <f t="shared" si="0"/>
        <v>253.22275784603579</v>
      </c>
      <c r="F2" s="21">
        <f t="shared" si="0"/>
        <v>272.31696161165962</v>
      </c>
      <c r="G2" s="21">
        <f t="shared" si="0"/>
        <v>246.10434065242879</v>
      </c>
      <c r="H2" s="21">
        <f t="shared" si="0"/>
        <v>237.07066196127093</v>
      </c>
      <c r="I2" s="21">
        <f t="shared" si="0"/>
        <v>204.77799000000002</v>
      </c>
      <c r="J2" s="21">
        <f t="shared" si="0"/>
        <v>216.17897500127813</v>
      </c>
      <c r="K2" s="21">
        <f t="shared" si="0"/>
        <v>221.53186908000001</v>
      </c>
      <c r="L2" s="21">
        <f t="shared" si="0"/>
        <v>215.13428172000005</v>
      </c>
      <c r="M2" s="21">
        <f t="shared" si="0"/>
        <v>219.72813192000001</v>
      </c>
      <c r="N2" s="21">
        <f t="shared" si="0"/>
        <v>263.78115696000003</v>
      </c>
      <c r="O2" s="21">
        <f t="shared" si="0"/>
        <v>269.78027940000004</v>
      </c>
      <c r="P2" s="21">
        <f t="shared" si="0"/>
        <v>264.32330940000003</v>
      </c>
      <c r="Q2" s="21">
        <f t="shared" si="0"/>
        <v>325.76940396000003</v>
      </c>
      <c r="R2" s="21">
        <f t="shared" si="0"/>
        <v>332.97769440000002</v>
      </c>
      <c r="S2" s="21">
        <f t="shared" si="0"/>
        <v>329.94908908154724</v>
      </c>
      <c r="T2" s="21">
        <f t="shared" si="0"/>
        <v>321.96788794903927</v>
      </c>
      <c r="U2" s="21">
        <f t="shared" si="0"/>
        <v>319.71415841756402</v>
      </c>
      <c r="V2" s="21">
        <f t="shared" si="0"/>
        <v>295.5070196911791</v>
      </c>
      <c r="W2" s="21">
        <f t="shared" si="0"/>
        <v>281.63463732207219</v>
      </c>
      <c r="X2" s="21">
        <f t="shared" si="0"/>
        <v>208.74560691088067</v>
      </c>
      <c r="Y2" s="21">
        <f t="shared" ref="Y2:Z2" si="1">SUM(Y3,Y17,Y22,Y25,Y26,Y51,Y52)</f>
        <v>238.86170615902097</v>
      </c>
      <c r="Z2" s="21">
        <f t="shared" si="1"/>
        <v>214.63519892808455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2.5523246371827484</v>
      </c>
      <c r="D3" s="24">
        <f t="shared" ref="D3:W3" si="3">SUM(D4,D8,D11)</f>
        <v>0</v>
      </c>
      <c r="E3" s="24">
        <f t="shared" si="3"/>
        <v>2.5993661660358063</v>
      </c>
      <c r="F3" s="24">
        <f t="shared" si="3"/>
        <v>2.5893224916596194</v>
      </c>
      <c r="G3" s="24">
        <f t="shared" si="3"/>
        <v>0</v>
      </c>
      <c r="H3" s="24">
        <f t="shared" si="3"/>
        <v>2.5988474012709064</v>
      </c>
      <c r="I3" s="24">
        <f t="shared" si="3"/>
        <v>0</v>
      </c>
      <c r="J3" s="24">
        <f t="shared" si="3"/>
        <v>2.598785201278131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10.232015416473814</v>
      </c>
      <c r="T3" s="24">
        <f t="shared" si="3"/>
        <v>4.1452431490391737</v>
      </c>
      <c r="U3" s="24">
        <f t="shared" si="3"/>
        <v>2.0734871799150358</v>
      </c>
      <c r="V3" s="24">
        <f t="shared" si="3"/>
        <v>1.1771790167764942</v>
      </c>
      <c r="W3" s="24">
        <f t="shared" si="3"/>
        <v>0.56557887010389274</v>
      </c>
      <c r="X3" s="24">
        <f t="shared" ref="X3:Z3" si="4">SUM(X4,X8,X11)</f>
        <v>1.1772852927585065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2.5523246371827484</v>
      </c>
      <c r="D4" s="19">
        <f t="shared" ref="D4:W4" si="6">SUM(D5:D7)</f>
        <v>0</v>
      </c>
      <c r="E4" s="19">
        <f t="shared" si="6"/>
        <v>2.5993661660358063</v>
      </c>
      <c r="F4" s="19">
        <f t="shared" si="6"/>
        <v>2.5893224916596194</v>
      </c>
      <c r="G4" s="19">
        <f t="shared" si="6"/>
        <v>0</v>
      </c>
      <c r="H4" s="19">
        <f t="shared" si="6"/>
        <v>2.5988474012709064</v>
      </c>
      <c r="I4" s="19">
        <f t="shared" si="6"/>
        <v>0</v>
      </c>
      <c r="J4" s="19">
        <f t="shared" si="6"/>
        <v>2.598785201278131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10.232015416473814</v>
      </c>
      <c r="T4" s="19">
        <f t="shared" si="6"/>
        <v>4.1452431490391737</v>
      </c>
      <c r="U4" s="19">
        <f t="shared" si="6"/>
        <v>2.0734871799150358</v>
      </c>
      <c r="V4" s="19">
        <f t="shared" si="6"/>
        <v>1.1771790167764942</v>
      </c>
      <c r="W4" s="19">
        <f t="shared" si="6"/>
        <v>0.56557887010389274</v>
      </c>
      <c r="X4" s="19">
        <f t="shared" ref="X4:Z4" si="7">SUM(X5:X7)</f>
        <v>1.1772852927585065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2.5523246371827484</v>
      </c>
      <c r="D7" s="8">
        <v>0</v>
      </c>
      <c r="E7" s="8">
        <v>2.5993661660358063</v>
      </c>
      <c r="F7" s="8">
        <v>2.5893224916596194</v>
      </c>
      <c r="G7" s="8">
        <v>0</v>
      </c>
      <c r="H7" s="8">
        <v>2.5988474012709064</v>
      </c>
      <c r="I7" s="8">
        <v>0</v>
      </c>
      <c r="J7" s="8">
        <v>2.598785201278131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10.232015416473814</v>
      </c>
      <c r="T7" s="8">
        <v>4.1452431490391737</v>
      </c>
      <c r="U7" s="8">
        <v>2.0734871799150358</v>
      </c>
      <c r="V7" s="8">
        <v>1.1771790167764942</v>
      </c>
      <c r="W7" s="8">
        <v>0.56557887010389274</v>
      </c>
      <c r="X7" s="8">
        <v>1.1772852927585065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3.3699655724287667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2.1437087050734021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2.1437087050734021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3.3699655724287667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90.690008400000011</v>
      </c>
      <c r="D26" s="27">
        <f t="shared" si="16"/>
        <v>215.94375360000001</v>
      </c>
      <c r="E26" s="27">
        <f t="shared" si="16"/>
        <v>241.08078168</v>
      </c>
      <c r="F26" s="27">
        <f t="shared" si="16"/>
        <v>256.85268911999998</v>
      </c>
      <c r="G26" s="27">
        <f t="shared" si="16"/>
        <v>228.49619508000004</v>
      </c>
      <c r="H26" s="27">
        <f t="shared" si="16"/>
        <v>219.32481456000002</v>
      </c>
      <c r="I26" s="27">
        <f t="shared" si="16"/>
        <v>188.06580000000002</v>
      </c>
      <c r="J26" s="27">
        <f t="shared" si="16"/>
        <v>197.12044979999999</v>
      </c>
      <c r="K26" s="27">
        <f t="shared" si="16"/>
        <v>206.48584908000001</v>
      </c>
      <c r="L26" s="27">
        <f t="shared" si="16"/>
        <v>197.05886172000004</v>
      </c>
      <c r="M26" s="27">
        <f t="shared" si="16"/>
        <v>200.54193192</v>
      </c>
      <c r="N26" s="27">
        <f t="shared" si="16"/>
        <v>247.42239696000001</v>
      </c>
      <c r="O26" s="27">
        <f t="shared" si="16"/>
        <v>250.39211940000001</v>
      </c>
      <c r="P26" s="27">
        <f t="shared" si="16"/>
        <v>247.2576894</v>
      </c>
      <c r="Q26" s="27">
        <f t="shared" si="16"/>
        <v>312.99543396000001</v>
      </c>
      <c r="R26" s="27">
        <f t="shared" si="16"/>
        <v>318.79000440000004</v>
      </c>
      <c r="S26" s="27">
        <f t="shared" si="16"/>
        <v>299.99678616000006</v>
      </c>
      <c r="T26" s="27">
        <f t="shared" si="16"/>
        <v>306.26564616000007</v>
      </c>
      <c r="U26" s="27">
        <f t="shared" si="16"/>
        <v>306.01819763999998</v>
      </c>
      <c r="V26" s="27">
        <f t="shared" si="16"/>
        <v>283.11360192000006</v>
      </c>
      <c r="W26" s="27">
        <f t="shared" si="16"/>
        <v>271.18287431999994</v>
      </c>
      <c r="X26" s="27">
        <f t="shared" si="16"/>
        <v>199.14065892000002</v>
      </c>
      <c r="Y26" s="27">
        <f t="shared" ref="Y26:Z26" si="17">SUM(Y27,Y33)</f>
        <v>231.66957276000002</v>
      </c>
      <c r="Z26" s="27">
        <f t="shared" si="17"/>
        <v>209.83741667999999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90.690008400000011</v>
      </c>
      <c r="D33" s="19">
        <f t="shared" si="20"/>
        <v>215.94375360000001</v>
      </c>
      <c r="E33" s="19">
        <f t="shared" si="20"/>
        <v>241.08078168</v>
      </c>
      <c r="F33" s="19">
        <f t="shared" si="20"/>
        <v>256.85268911999998</v>
      </c>
      <c r="G33" s="19">
        <f t="shared" si="20"/>
        <v>228.49619508000004</v>
      </c>
      <c r="H33" s="19">
        <f t="shared" si="20"/>
        <v>219.32481456000002</v>
      </c>
      <c r="I33" s="19">
        <f t="shared" si="20"/>
        <v>188.06580000000002</v>
      </c>
      <c r="J33" s="19">
        <f t="shared" si="20"/>
        <v>197.12044979999999</v>
      </c>
      <c r="K33" s="19">
        <f t="shared" si="20"/>
        <v>206.48584908000001</v>
      </c>
      <c r="L33" s="19">
        <f t="shared" si="20"/>
        <v>197.05886172000004</v>
      </c>
      <c r="M33" s="19">
        <f t="shared" si="20"/>
        <v>200.54193192</v>
      </c>
      <c r="N33" s="19">
        <f t="shared" si="20"/>
        <v>247.42239696000001</v>
      </c>
      <c r="O33" s="19">
        <f t="shared" si="20"/>
        <v>250.39211940000001</v>
      </c>
      <c r="P33" s="19">
        <f t="shared" si="20"/>
        <v>247.2576894</v>
      </c>
      <c r="Q33" s="19">
        <f t="shared" si="20"/>
        <v>312.99543396000001</v>
      </c>
      <c r="R33" s="19">
        <f t="shared" si="20"/>
        <v>318.79000440000004</v>
      </c>
      <c r="S33" s="19">
        <f t="shared" si="20"/>
        <v>299.99678616000006</v>
      </c>
      <c r="T33" s="19">
        <f t="shared" si="20"/>
        <v>306.26564616000007</v>
      </c>
      <c r="U33" s="19">
        <f t="shared" si="20"/>
        <v>306.01819763999998</v>
      </c>
      <c r="V33" s="19">
        <f t="shared" si="20"/>
        <v>283.11360192000006</v>
      </c>
      <c r="W33" s="19">
        <f t="shared" si="20"/>
        <v>271.18287431999994</v>
      </c>
      <c r="X33" s="19">
        <f t="shared" si="20"/>
        <v>199.14065892000002</v>
      </c>
      <c r="Y33" s="19">
        <f t="shared" ref="Y33:Z33" si="21">SUM(Y34:Y50)</f>
        <v>231.66957276000002</v>
      </c>
      <c r="Z33" s="19">
        <f t="shared" si="21"/>
        <v>209.83741667999999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2.8710752400000015</v>
      </c>
      <c r="K36" s="8">
        <v>2.8710752400000015</v>
      </c>
      <c r="L36" s="8">
        <v>2.8710752400000015</v>
      </c>
      <c r="M36" s="8">
        <v>0</v>
      </c>
      <c r="N36" s="8">
        <v>0</v>
      </c>
      <c r="O36" s="8">
        <v>2.8710752400000015</v>
      </c>
      <c r="P36" s="8">
        <v>2.8710752400000015</v>
      </c>
      <c r="Q36" s="8">
        <v>2.8710752400000015</v>
      </c>
      <c r="R36" s="8">
        <v>5.7421504800000003</v>
      </c>
      <c r="S36" s="8">
        <v>5.7421504800000003</v>
      </c>
      <c r="T36" s="8">
        <v>5.7421504800000003</v>
      </c>
      <c r="U36" s="8">
        <v>2.8710752400000015</v>
      </c>
      <c r="V36" s="8">
        <v>5.7421504800000003</v>
      </c>
      <c r="W36" s="8">
        <v>6.8331999600000008</v>
      </c>
      <c r="X36" s="8">
        <v>2.8710752400000015</v>
      </c>
      <c r="Y36" s="8">
        <v>4.5936295199999995</v>
      </c>
      <c r="Z36" s="8">
        <v>3.7810782000000001</v>
      </c>
    </row>
    <row r="37" spans="1:26" ht="11.25" customHeight="1" x14ac:dyDescent="0.2">
      <c r="A37" s="28" t="s">
        <v>60</v>
      </c>
      <c r="B37" s="7" t="s">
        <v>61</v>
      </c>
      <c r="C37" s="8">
        <v>3.0491445600000002</v>
      </c>
      <c r="D37" s="8">
        <v>3.0491445600000002</v>
      </c>
      <c r="E37" s="8">
        <v>3.0491445600000002</v>
      </c>
      <c r="F37" s="8">
        <v>6.0982891199999978</v>
      </c>
      <c r="G37" s="8">
        <v>9.1476831600000015</v>
      </c>
      <c r="H37" s="8">
        <v>3.0491445600000002</v>
      </c>
      <c r="I37" s="8">
        <v>0</v>
      </c>
      <c r="J37" s="8">
        <v>3.0491445600000002</v>
      </c>
      <c r="K37" s="8">
        <v>0</v>
      </c>
      <c r="L37" s="8">
        <v>3.0491445600000002</v>
      </c>
      <c r="M37" s="8">
        <v>0</v>
      </c>
      <c r="N37" s="8">
        <v>0</v>
      </c>
      <c r="O37" s="8">
        <v>0</v>
      </c>
      <c r="P37" s="8">
        <v>0</v>
      </c>
      <c r="Q37" s="8">
        <v>3.0491445600000002</v>
      </c>
      <c r="R37" s="8">
        <v>0</v>
      </c>
      <c r="S37" s="8">
        <v>3.0491445600000002</v>
      </c>
      <c r="T37" s="8">
        <v>3.0491445600000002</v>
      </c>
      <c r="U37" s="8">
        <v>2.4394154399999999</v>
      </c>
      <c r="V37" s="8">
        <v>2.4394154399999999</v>
      </c>
      <c r="W37" s="8">
        <v>1.5245722799999999</v>
      </c>
      <c r="X37" s="8">
        <v>0.60972912000000001</v>
      </c>
      <c r="Y37" s="8">
        <v>1.5245722799999999</v>
      </c>
      <c r="Z37" s="8">
        <v>1.8294368400000001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81.495180000000005</v>
      </c>
      <c r="D43" s="8">
        <v>200.60352</v>
      </c>
      <c r="E43" s="8">
        <v>228.81339</v>
      </c>
      <c r="F43" s="8">
        <v>250.7544</v>
      </c>
      <c r="G43" s="8">
        <v>216.27567000000002</v>
      </c>
      <c r="H43" s="8">
        <v>216.27567000000002</v>
      </c>
      <c r="I43" s="8">
        <v>188.06580000000002</v>
      </c>
      <c r="J43" s="8">
        <v>191.20022999999998</v>
      </c>
      <c r="K43" s="8">
        <v>197.46908999999999</v>
      </c>
      <c r="L43" s="8">
        <v>188.06580000000002</v>
      </c>
      <c r="M43" s="8">
        <v>197.46908999999999</v>
      </c>
      <c r="N43" s="8">
        <v>241.35111000000001</v>
      </c>
      <c r="O43" s="8">
        <v>244.48554000000001</v>
      </c>
      <c r="P43" s="8">
        <v>241.35111000000001</v>
      </c>
      <c r="Q43" s="8">
        <v>304.03971000000001</v>
      </c>
      <c r="R43" s="8">
        <v>300.90528</v>
      </c>
      <c r="S43" s="8">
        <v>282.09870000000001</v>
      </c>
      <c r="T43" s="8">
        <v>288.36756000000003</v>
      </c>
      <c r="U43" s="8">
        <v>294.63641999999999</v>
      </c>
      <c r="V43" s="8">
        <v>266.42655000000002</v>
      </c>
      <c r="W43" s="8">
        <v>257.02325999999999</v>
      </c>
      <c r="X43" s="8">
        <v>188.06580000000002</v>
      </c>
      <c r="Y43" s="8">
        <v>215.64878400000001</v>
      </c>
      <c r="Z43" s="8">
        <v>196.33135859999999</v>
      </c>
    </row>
    <row r="44" spans="1:26" ht="11.25" customHeight="1" x14ac:dyDescent="0.2">
      <c r="A44" s="28" t="s">
        <v>74</v>
      </c>
      <c r="B44" s="7" t="s">
        <v>75</v>
      </c>
      <c r="C44" s="8">
        <v>6.1456838400000002</v>
      </c>
      <c r="D44" s="8">
        <v>12.291089040000001</v>
      </c>
      <c r="E44" s="8">
        <v>9.2182471200000009</v>
      </c>
      <c r="F44" s="8">
        <v>0</v>
      </c>
      <c r="G44" s="8">
        <v>3.0728419200000006</v>
      </c>
      <c r="H44" s="8">
        <v>0</v>
      </c>
      <c r="I44" s="8">
        <v>0</v>
      </c>
      <c r="J44" s="8">
        <v>0</v>
      </c>
      <c r="K44" s="8">
        <v>6.1456838400000002</v>
      </c>
      <c r="L44" s="8">
        <v>3.0728419200000006</v>
      </c>
      <c r="M44" s="8">
        <v>3.0728419200000006</v>
      </c>
      <c r="N44" s="8">
        <v>6.0712869600000001</v>
      </c>
      <c r="O44" s="8">
        <v>3.0355041600000003</v>
      </c>
      <c r="P44" s="8">
        <v>3.0355041600000003</v>
      </c>
      <c r="Q44" s="8">
        <v>3.0355041600000003</v>
      </c>
      <c r="R44" s="8">
        <v>12.14257392</v>
      </c>
      <c r="S44" s="8">
        <v>9.1067911200000022</v>
      </c>
      <c r="T44" s="8">
        <v>9.1067911200000022</v>
      </c>
      <c r="U44" s="8">
        <v>6.0712869600000001</v>
      </c>
      <c r="V44" s="8">
        <v>8.5054859999999994</v>
      </c>
      <c r="W44" s="8">
        <v>5.8018420799999992</v>
      </c>
      <c r="X44" s="8">
        <v>7.5940545600000018</v>
      </c>
      <c r="Y44" s="8">
        <v>9.9025869600000007</v>
      </c>
      <c r="Z44" s="8">
        <v>7.895543039999998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6.0083099999999989</v>
      </c>
      <c r="D51" s="27">
        <v>8.4823200000000014</v>
      </c>
      <c r="E51" s="27">
        <v>9.5426100000000016</v>
      </c>
      <c r="F51" s="27">
        <v>12.87495</v>
      </c>
      <c r="G51" s="27">
        <v>14.238180000000003</v>
      </c>
      <c r="H51" s="27">
        <v>15.147</v>
      </c>
      <c r="I51" s="27">
        <v>16.71219</v>
      </c>
      <c r="J51" s="27">
        <v>16.45974</v>
      </c>
      <c r="K51" s="27">
        <v>15.046020000000002</v>
      </c>
      <c r="L51" s="27">
        <v>18.075420000000001</v>
      </c>
      <c r="M51" s="27">
        <v>19.186199999999999</v>
      </c>
      <c r="N51" s="27">
        <v>16.35876</v>
      </c>
      <c r="O51" s="27">
        <v>19.388160000000003</v>
      </c>
      <c r="P51" s="27">
        <v>17.065620000000003</v>
      </c>
      <c r="Q51" s="27">
        <v>12.77397</v>
      </c>
      <c r="R51" s="27">
        <v>14.18769</v>
      </c>
      <c r="S51" s="27">
        <v>10.855350000000001</v>
      </c>
      <c r="T51" s="27">
        <v>10.005906240000002</v>
      </c>
      <c r="U51" s="27">
        <v>10.05233359764903</v>
      </c>
      <c r="V51" s="27">
        <v>9.5251207544025345</v>
      </c>
      <c r="W51" s="27">
        <v>8.312955331968416</v>
      </c>
      <c r="X51" s="27">
        <v>6.854433898122136</v>
      </c>
      <c r="Y51" s="27">
        <v>5.6189045990209321</v>
      </c>
      <c r="Z51" s="27">
        <v>3.224553448084555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6.7212287999999978</v>
      </c>
      <c r="T52" s="27">
        <f t="shared" si="22"/>
        <v>1.5510924000000004</v>
      </c>
      <c r="U52" s="27">
        <f t="shared" si="22"/>
        <v>1.5701400000000001</v>
      </c>
      <c r="V52" s="27">
        <f t="shared" si="22"/>
        <v>1.6911180000000001</v>
      </c>
      <c r="W52" s="27">
        <f t="shared" si="22"/>
        <v>1.5732288000000001</v>
      </c>
      <c r="X52" s="27">
        <f t="shared" si="22"/>
        <v>1.5732288000000001</v>
      </c>
      <c r="Y52" s="27">
        <f t="shared" ref="Y52:Z52" si="23">SUM(Y53:Y54)</f>
        <v>1.5732288000000001</v>
      </c>
      <c r="Z52" s="27">
        <f t="shared" si="23"/>
        <v>1.5732288000000001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6.7212287999999978</v>
      </c>
      <c r="T53" s="8">
        <v>1.5510924000000004</v>
      </c>
      <c r="U53" s="8">
        <v>1.5701400000000001</v>
      </c>
      <c r="V53" s="8">
        <v>1.6911180000000001</v>
      </c>
      <c r="W53" s="8">
        <v>1.5732288000000001</v>
      </c>
      <c r="X53" s="8">
        <v>1.5732288000000001</v>
      </c>
      <c r="Y53" s="8">
        <v>1.5732288000000001</v>
      </c>
      <c r="Z53" s="8">
        <v>1.5732288000000001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24.191999999999997</v>
      </c>
      <c r="D61" s="49">
        <f t="shared" si="24"/>
        <v>34.944134399999996</v>
      </c>
      <c r="E61" s="49">
        <f t="shared" si="24"/>
        <v>34.944134399999996</v>
      </c>
      <c r="F61" s="49">
        <f t="shared" si="24"/>
        <v>21.280089599999997</v>
      </c>
      <c r="G61" s="49">
        <f t="shared" si="24"/>
        <v>14.336179199999997</v>
      </c>
      <c r="H61" s="49">
        <f t="shared" si="24"/>
        <v>23.519865599999996</v>
      </c>
      <c r="I61" s="49">
        <f t="shared" si="24"/>
        <v>47.488089600000009</v>
      </c>
      <c r="J61" s="49">
        <f t="shared" si="24"/>
        <v>12.9919104</v>
      </c>
      <c r="K61" s="49">
        <f t="shared" si="24"/>
        <v>17.023910399999998</v>
      </c>
      <c r="L61" s="49">
        <f t="shared" si="24"/>
        <v>22.400179199999997</v>
      </c>
      <c r="M61" s="49">
        <f t="shared" si="24"/>
        <v>20.384179199999998</v>
      </c>
      <c r="N61" s="49">
        <f t="shared" si="24"/>
        <v>18.256089599999996</v>
      </c>
      <c r="O61" s="49">
        <f t="shared" si="24"/>
        <v>5.6000448000000018</v>
      </c>
      <c r="P61" s="49">
        <f t="shared" si="24"/>
        <v>20.047910399999999</v>
      </c>
      <c r="Q61" s="49">
        <f t="shared" si="24"/>
        <v>23.875624079999998</v>
      </c>
      <c r="R61" s="49">
        <f t="shared" si="24"/>
        <v>19.039910399999997</v>
      </c>
      <c r="S61" s="49">
        <f t="shared" si="24"/>
        <v>18.558242640000003</v>
      </c>
      <c r="T61" s="49">
        <f t="shared" si="24"/>
        <v>20.731334400000001</v>
      </c>
      <c r="U61" s="49">
        <f t="shared" si="24"/>
        <v>20.384277615550147</v>
      </c>
      <c r="V61" s="49">
        <f t="shared" si="24"/>
        <v>17.989913618709839</v>
      </c>
      <c r="W61" s="49">
        <f t="shared" si="24"/>
        <v>22.528848360971914</v>
      </c>
      <c r="X61" s="49">
        <f t="shared" si="24"/>
        <v>25.894774535517492</v>
      </c>
      <c r="Y61" s="49">
        <f t="shared" ref="Y61:Z61" si="25">SUM(Y62:Y72)</f>
        <v>23.828687171861976</v>
      </c>
      <c r="Z61" s="49">
        <f t="shared" si="25"/>
        <v>6.7223791985487216</v>
      </c>
    </row>
    <row r="62" spans="1:26" ht="11.25" customHeight="1" x14ac:dyDescent="0.2">
      <c r="A62" s="50" t="s">
        <v>92</v>
      </c>
      <c r="B62" s="51" t="s">
        <v>93</v>
      </c>
      <c r="C62" s="52">
        <v>24.191999999999997</v>
      </c>
      <c r="D62" s="52">
        <v>34.944134399999996</v>
      </c>
      <c r="E62" s="52">
        <v>34.944134399999996</v>
      </c>
      <c r="F62" s="52">
        <v>21.280089599999997</v>
      </c>
      <c r="G62" s="52">
        <v>14.336179199999997</v>
      </c>
      <c r="H62" s="52">
        <v>23.519865599999996</v>
      </c>
      <c r="I62" s="52">
        <v>47.488089600000009</v>
      </c>
      <c r="J62" s="52">
        <v>12.9919104</v>
      </c>
      <c r="K62" s="52">
        <v>17.023910399999998</v>
      </c>
      <c r="L62" s="52">
        <v>22.400179199999997</v>
      </c>
      <c r="M62" s="52">
        <v>20.384179199999998</v>
      </c>
      <c r="N62" s="52">
        <v>18.256089599999996</v>
      </c>
      <c r="O62" s="52">
        <v>5.6000448000000018</v>
      </c>
      <c r="P62" s="52">
        <v>20.047910399999999</v>
      </c>
      <c r="Q62" s="52">
        <v>20.272089599999997</v>
      </c>
      <c r="R62" s="52">
        <v>19.039910399999997</v>
      </c>
      <c r="S62" s="52">
        <v>12.879820800000001</v>
      </c>
      <c r="T62" s="52">
        <v>16.800134400000001</v>
      </c>
      <c r="U62" s="52">
        <v>16.463865600000002</v>
      </c>
      <c r="V62" s="52">
        <v>17.919820800000004</v>
      </c>
      <c r="W62" s="52">
        <v>22.400179199999997</v>
      </c>
      <c r="X62" s="52">
        <v>25.760044799999999</v>
      </c>
      <c r="Y62" s="52">
        <v>23.519865599999996</v>
      </c>
      <c r="Z62" s="52">
        <v>6.5999807999999991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3.6035344800000004</v>
      </c>
      <c r="R64" s="52">
        <v>0</v>
      </c>
      <c r="S64" s="52">
        <v>5.6784218400000004</v>
      </c>
      <c r="T64" s="52">
        <v>3.9312000000000014</v>
      </c>
      <c r="U64" s="52">
        <v>3.9204120155501441</v>
      </c>
      <c r="V64" s="52">
        <v>7.0092818709834789E-2</v>
      </c>
      <c r="W64" s="52">
        <v>0.12866916097191636</v>
      </c>
      <c r="X64" s="52">
        <v>0.1347297355174932</v>
      </c>
      <c r="Y64" s="52">
        <v>0.308821571861981</v>
      </c>
      <c r="Z64" s="52">
        <v>0.12239839854872266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2025-11-06T10:22:39Z</dcterms:created>
  <dcterms:modified xsi:type="dcterms:W3CDTF">2025-11-06T10:22:39Z</dcterms:modified>
</cp:coreProperties>
</file>